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\Operace vakcíny\00_METODIKA_050120\Final\"/>
    </mc:Choice>
  </mc:AlternateContent>
  <xr:revisionPtr revIDLastSave="0" documentId="13_ncr:1_{7DFFFCA0-17D2-47C8-8C31-293CF5052390}" xr6:coauthVersionLast="45" xr6:coauthVersionMax="45" xr10:uidLastSave="{00000000-0000-0000-0000-000000000000}"/>
  <bookViews>
    <workbookView xWindow="2685" yWindow="2685" windowWidth="21600" windowHeight="11385" xr2:uid="{00000000-000D-0000-FFFF-FFFF00000000}"/>
  </bookViews>
  <sheets>
    <sheet name="Prioritizace" sheetId="5" r:id="rId1"/>
  </sheets>
  <definedNames>
    <definedName name="_xlnm._FilterDatabase" localSheetId="0" hidden="1">Prioritizace!$A$1:$F$1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5" l="1"/>
  <c r="D14" i="5" l="1"/>
  <c r="AC19" i="5" l="1"/>
  <c r="AF41" i="5"/>
  <c r="AE41" i="5"/>
  <c r="AC41" i="5"/>
  <c r="D49" i="5" l="1"/>
  <c r="D48" i="5"/>
  <c r="AE13" i="5" l="1"/>
  <c r="AB61" i="5"/>
  <c r="AA61" i="5"/>
  <c r="Z61" i="5"/>
  <c r="AC60" i="5"/>
  <c r="AC59" i="5"/>
  <c r="AC58" i="5"/>
  <c r="AC54" i="5"/>
  <c r="X51" i="5"/>
  <c r="AC51" i="5" s="1"/>
  <c r="AC49" i="5"/>
  <c r="X48" i="5"/>
  <c r="AC47" i="5"/>
  <c r="AF73" i="5" s="1"/>
  <c r="AF74" i="5" s="1"/>
  <c r="AF75" i="5" s="1"/>
  <c r="AF76" i="5" s="1"/>
  <c r="X44" i="5"/>
  <c r="AC44" i="5" s="1"/>
  <c r="AC43" i="5"/>
  <c r="AF68" i="5" s="1"/>
  <c r="AF69" i="5" s="1"/>
  <c r="AF70" i="5" s="1"/>
  <c r="AF71" i="5" s="1"/>
  <c r="AF72" i="5" s="1"/>
  <c r="X42" i="5"/>
  <c r="AC42" i="5" s="1"/>
  <c r="AF64" i="5"/>
  <c r="AF65" i="5" s="1"/>
  <c r="AF66" i="5" s="1"/>
  <c r="AF67" i="5" s="1"/>
  <c r="AC23" i="5"/>
  <c r="AF60" i="5" s="1"/>
  <c r="AF61" i="5" s="1"/>
  <c r="AF62" i="5" s="1"/>
  <c r="AF63" i="5" s="1"/>
  <c r="AC21" i="5"/>
  <c r="AF54" i="5" s="1"/>
  <c r="AF58" i="5" s="1"/>
  <c r="AF59" i="5" s="1"/>
  <c r="X17" i="5"/>
  <c r="AC17" i="5" s="1"/>
  <c r="AC16" i="5"/>
  <c r="AF47" i="5" s="1"/>
  <c r="AF48" i="5" s="1"/>
  <c r="AF49" i="5" s="1"/>
  <c r="AF51" i="5" s="1"/>
  <c r="AF42" i="5"/>
  <c r="AF43" i="5" s="1"/>
  <c r="AF44" i="5" s="1"/>
  <c r="AF21" i="5"/>
  <c r="AF23" i="5" s="1"/>
  <c r="X13" i="5"/>
  <c r="AC13" i="5" s="1"/>
  <c r="AC7" i="5"/>
  <c r="AF7" i="5" s="1"/>
  <c r="AF13" i="5" s="1"/>
  <c r="AF16" i="5" l="1"/>
  <c r="AF17" i="5" s="1"/>
  <c r="AF19" i="5"/>
  <c r="AE16" i="5"/>
  <c r="AE17" i="5" s="1"/>
  <c r="AE21" i="5" s="1"/>
  <c r="AE23" i="5" s="1"/>
  <c r="AE42" i="5" s="1"/>
  <c r="AE43" i="5" s="1"/>
  <c r="AE44" i="5" s="1"/>
  <c r="AE47" i="5" s="1"/>
  <c r="AE48" i="5" s="1"/>
  <c r="AE49" i="5" s="1"/>
  <c r="AE51" i="5" s="1"/>
  <c r="AE54" i="5" s="1"/>
  <c r="AE58" i="5" s="1"/>
  <c r="AE59" i="5" s="1"/>
  <c r="AE60" i="5" s="1"/>
  <c r="AE61" i="5" s="1"/>
  <c r="AE62" i="5" s="1"/>
  <c r="AE63" i="5" s="1"/>
  <c r="AE64" i="5" s="1"/>
  <c r="AE65" i="5" s="1"/>
  <c r="AE66" i="5" s="1"/>
  <c r="AE67" i="5" s="1"/>
  <c r="AE68" i="5" s="1"/>
  <c r="AE69" i="5" s="1"/>
  <c r="AE70" i="5" s="1"/>
  <c r="AE71" i="5" s="1"/>
  <c r="AE72" i="5" s="1"/>
  <c r="AE73" i="5" s="1"/>
  <c r="AE74" i="5" s="1"/>
  <c r="AE75" i="5" s="1"/>
  <c r="AE76" i="5" s="1"/>
  <c r="AE19" i="5"/>
  <c r="Y61" i="5"/>
  <c r="X61" i="5"/>
  <c r="AC62" i="5"/>
  <c r="AC48" i="5"/>
</calcChain>
</file>

<file path=xl/sharedStrings.xml><?xml version="1.0" encoding="utf-8"?>
<sst xmlns="http://schemas.openxmlformats.org/spreadsheetml/2006/main" count="230" uniqueCount="101">
  <si>
    <t>Fáze</t>
  </si>
  <si>
    <t>Typ kritéria</t>
  </si>
  <si>
    <t>Specifikace kritéria</t>
  </si>
  <si>
    <t>Rizikové skóre</t>
  </si>
  <si>
    <t>Ověření</t>
  </si>
  <si>
    <t>Pfizer</t>
  </si>
  <si>
    <t>Moderna</t>
  </si>
  <si>
    <t>AstraZeneca</t>
  </si>
  <si>
    <t>CureVac</t>
  </si>
  <si>
    <t>J&amp;J</t>
  </si>
  <si>
    <t>Celkem</t>
  </si>
  <si>
    <t>I. A</t>
  </si>
  <si>
    <t>povolání</t>
  </si>
  <si>
    <t>leden</t>
  </si>
  <si>
    <t>dávky</t>
  </si>
  <si>
    <t>poskytovatel + KKOČ</t>
  </si>
  <si>
    <t>osoby</t>
  </si>
  <si>
    <t>zdravotní stav</t>
  </si>
  <si>
    <t>věk</t>
  </si>
  <si>
    <t>90+ let</t>
  </si>
  <si>
    <t>85-89 let</t>
  </si>
  <si>
    <t>80 - 84 let</t>
  </si>
  <si>
    <t>duben</t>
  </si>
  <si>
    <t>I. B</t>
  </si>
  <si>
    <t>hospitalizované osoby nad 65 let</t>
  </si>
  <si>
    <t>hospitalizované osoby, které jsou chronickými pacienty s klinicky rizikovými faktory</t>
  </si>
  <si>
    <t>červen</t>
  </si>
  <si>
    <t>červenec</t>
  </si>
  <si>
    <t>potvrzení zaměstnavatele</t>
  </si>
  <si>
    <t>srpen</t>
  </si>
  <si>
    <t>75 - 79 let</t>
  </si>
  <si>
    <t>září</t>
  </si>
  <si>
    <t>služební průkaz</t>
  </si>
  <si>
    <t>listopad</t>
  </si>
  <si>
    <t>pedagogičtí pracovníci a nepedagogiční zaměstnanci MŠ</t>
  </si>
  <si>
    <t>prosinec</t>
  </si>
  <si>
    <t>pedagogičtí pracovníci a nepedagogiční zaměstnanci ZŠ</t>
  </si>
  <si>
    <t>pedagogičtí pracovníci a nepedagogiční zaměstnanci speciálních škol</t>
  </si>
  <si>
    <t>70 - 74 let</t>
  </si>
  <si>
    <t>chroničtí pacienti - vyšší priorita</t>
  </si>
  <si>
    <t>lékařská zpráva</t>
  </si>
  <si>
    <t>65 - 69 let</t>
  </si>
  <si>
    <t>chroničtí pacienti - nižší priorita</t>
  </si>
  <si>
    <t xml:space="preserve">červen </t>
  </si>
  <si>
    <t>počet očkovaných osob</t>
  </si>
  <si>
    <t>počet dávek                                           7 955 450            1 908 000           3 000 000               987 000           2 004 000</t>
  </si>
  <si>
    <t>počet dávek</t>
  </si>
  <si>
    <t>CELKEM</t>
  </si>
  <si>
    <t>kritičtí zaměstnanci kritické infrastruktury</t>
  </si>
  <si>
    <t>zaměstnanci a příslušníci Vězeňské služby ČR</t>
  </si>
  <si>
    <t>pečující osoby v dětských skupinách zajišťující péči o děti předškolního věku</t>
  </si>
  <si>
    <t xml:space="preserve">akademičtí pracovníci VŠ </t>
  </si>
  <si>
    <t>mínus odhad 60 000 osob v DS a DZR</t>
  </si>
  <si>
    <t>diabetes mellitus (cukrovka) léčená perorálními antidiabetiky nebo inzulinem</t>
  </si>
  <si>
    <t>obezita (BMI &gt; 35 kg/m2)</t>
  </si>
  <si>
    <t>závažné dlouhodobé onemocnění plic (pacient je v péči specializované ambulance nebo je léčen podáváním kyslíku v domácím prostředí)</t>
  </si>
  <si>
    <t>závažné dlouhodobé onemocnění ledvin (pacient je v péči specializované ambulance nebo je zařazen do pravidelného dialyzačního programu)</t>
  </si>
  <si>
    <t xml:space="preserve">závažné dlouhodobé onemocnění jater (pacient je v péči specializované ambulance) </t>
  </si>
  <si>
    <t xml:space="preserve">závažné dlouhodobé onemocnění srdce (pacient je v péči specializované ambulance, např. ischemická choroba srdeční, chlopenní vada, kardiomyopatie) </t>
  </si>
  <si>
    <r>
      <rPr>
        <sz val="11"/>
        <rFont val="Calibri"/>
        <family val="2"/>
        <charset val="238"/>
        <scheme val="minor"/>
      </rPr>
      <t>vysoký krevní tlak léčený dvěma nebo více farmaky</t>
    </r>
    <r>
      <rPr>
        <u/>
        <sz val="11"/>
        <rFont val="Calibri"/>
        <family val="2"/>
        <charset val="238"/>
        <scheme val="minor"/>
      </rPr>
      <t xml:space="preserve"> </t>
    </r>
  </si>
  <si>
    <t xml:space="preserve">závažné neurologické nebo neuromuskulární onemocnění postihující dýchací systém (např. neuromuskulární choroby) </t>
  </si>
  <si>
    <t xml:space="preserve">intelektová nedostatečnost, vývojová porucha chování nebo porucha mobility, která významně ovlivňuje schopnost pochopit a/nebo dodržovat nastavená protiepidemická opatření, např. nošení roušky, dodržování 2 m rozestupů apod.  </t>
  </si>
  <si>
    <t xml:space="preserve">vzácné genetické onemocnění se zvýšeným rizikem závažného průběhu onemocnění COVID-19 </t>
  </si>
  <si>
    <t>léčba nebo onemocnění závažně oslabující imunitní systém (pacient je v péči specializované ambulance)</t>
  </si>
  <si>
    <t>osoba pravidelně a dlouhodobě pečující o osobu z jedné z výše uvedených kategorií</t>
  </si>
  <si>
    <t>zaměstnanci orgánů ochrany veřejného zdraví provádějící epidemiologická šetření v ohnisku nákazy</t>
  </si>
  <si>
    <t>zaměstanci a příslušníci VSČR pracujících ve věznicích s COVID-19 pozitivními vězněnými osobami</t>
  </si>
  <si>
    <t>zaměstnanci MVČR pracující v uzavřených objektech MVČR se zřízenou karanténou COVID-19 (detenční zařízení)</t>
  </si>
  <si>
    <t>zdravotničtí pracovníci</t>
  </si>
  <si>
    <t>zdravotničtí pracovníci a osoby podílející se na péči o COVID-19 pozitivní osoby a osoby pracující na odběrových místech či s potenciálně infekčním materiálem</t>
  </si>
  <si>
    <r>
      <t xml:space="preserve">klienti domovů pro seniory, domovů se zvláštním režimem, </t>
    </r>
    <r>
      <rPr>
        <sz val="11"/>
        <rFont val="Calibri"/>
        <family val="2"/>
        <charset val="238"/>
        <scheme val="minor"/>
      </rPr>
      <t>domovů pro osoby se zdravotním postižením a odlehčovací služby v pobytové formě</t>
    </r>
  </si>
  <si>
    <t>registrace MO/5</t>
  </si>
  <si>
    <t>Policie ČR, obecní a městská policie (příslušníci přímého výkonu)</t>
  </si>
  <si>
    <t xml:space="preserve">Hasičský záchranný sbor ČR (příslušníci přímého výkonu) </t>
  </si>
  <si>
    <t>pedagogičtí pracovníci a nepedagogiční zaměstnanci SŠ, konzervatoří a VOŠ</t>
  </si>
  <si>
    <t>pedagogičtí pracovníci a nepedagogičtí zaměstnanci diagnostických ústavů, dětských domovů, dětských domovů se školou, výchovných ústavů a středisek výchovné péče</t>
  </si>
  <si>
    <t>ostatní pracovníci kritické infrastruktury</t>
  </si>
  <si>
    <r>
      <rPr>
        <sz val="11"/>
        <rFont val="Calibri"/>
        <family val="2"/>
        <charset val="238"/>
        <scheme val="minor"/>
      </rPr>
      <t xml:space="preserve">osoby hospitalizované v zařízeních následné a dlouhodobé lůžkové péče </t>
    </r>
    <r>
      <rPr>
        <strike/>
        <sz val="11"/>
        <color rgb="FFFF0000"/>
        <rFont val="Calibri"/>
        <family val="2"/>
        <charset val="238"/>
        <scheme val="minor"/>
      </rPr>
      <t/>
    </r>
  </si>
  <si>
    <t>potvrzení bezpečnostního ředitele</t>
  </si>
  <si>
    <t>poskytovatel</t>
  </si>
  <si>
    <t>registrace daným očkovacím místem</t>
  </si>
  <si>
    <t>nepostradatelní technicko-hospodářští pracovníci pro chod nemocnic</t>
  </si>
  <si>
    <t>příslušníci AČR/MO</t>
  </si>
  <si>
    <t>jednotky požární ochrany zařazené do plošného pokrytí kraje jednotkami požární ochrany (kategorie JPO II a JPOIII)</t>
  </si>
  <si>
    <t>mimo registraci / 14</t>
  </si>
  <si>
    <t>mimo registraci / 11</t>
  </si>
  <si>
    <r>
      <t xml:space="preserve">ostatní </t>
    </r>
    <r>
      <rPr>
        <sz val="11"/>
        <rFont val="Calibri"/>
        <family val="2"/>
        <charset val="238"/>
        <scheme val="minor"/>
      </rPr>
      <t>zaměstnanci sociální péče</t>
    </r>
    <r>
      <rPr>
        <sz val="11"/>
        <color rgb="FFFF0000"/>
        <rFont val="Calibri (Základní text)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přímém kontaktu s klienty *</t>
    </r>
  </si>
  <si>
    <t>Poznámky:</t>
  </si>
  <si>
    <t>*</t>
  </si>
  <si>
    <t>průkaz</t>
  </si>
  <si>
    <t>občanský průkaz</t>
  </si>
  <si>
    <r>
      <t xml:space="preserve">zaměstnanci domovů pro seniory, domovů se zvláštním režimem, domovů pro osoby se zdravotním postižením a odlehčovacích služeb, kteří přicházejí do přímého kontaktu s uživateli sociálních služeb, </t>
    </r>
    <r>
      <rPr>
        <sz val="11"/>
        <rFont val="Calibri"/>
        <family val="2"/>
        <charset val="238"/>
        <scheme val="minor"/>
      </rPr>
      <t>příslušníci AČR pomáhající v zařízeních poskytujících pobytové sociální služby</t>
    </r>
  </si>
  <si>
    <t>**</t>
  </si>
  <si>
    <t>zaměstnanci všech sociálních služeb v přímém kontaktu s klienty mimo zaměstnanců domovů pro seniory, domovů se zvláštním režimem, domovů pro osoby se zdravotním postižením a odlehčovacích služeb (I A), sociální pracovníci na obecních úřadech, pracovníci orgánu sociálně právní ochrany dětí, zaměstnanci v přímé péči, kteří zajišťují činnost zařízení pro děti vyžadující okamžitou pomoc, sociální pracovníci pracující na úřadu práce v oblasti příspěvku na péči, kteří přímo docházejí do domácností seniorů a zdravotně postižených, kde provádí sociální šetření, lékaři a tajemníci posudkové služby</t>
  </si>
  <si>
    <t>pracovníci pohřebních služeb a krematorií</t>
  </si>
  <si>
    <t>Počet</t>
  </si>
  <si>
    <t>studenti lékařský fakult, dobrovolníci, agenturní pracovníci a další osoby podílející se na poskytování zdravotní péče, na péči o COVID-19 pozitivní pacienty a na odběru či zpracování potenciálně infekčního materiálu</t>
  </si>
  <si>
    <t>zaměstnanci zdravotních a sociálních služeb bez přímého kontaktu s klienty **</t>
  </si>
  <si>
    <t>zaměstnanci domovů pro seniory, domovů pro osoby se zdravotním postižením, domovů se zvláštním režimem, odlehčovacích služeb v pobytové formě, zaměstnanci zdravotnických zařízení</t>
  </si>
  <si>
    <t>stav po transplantaci orgánu nebo kostní dřeně a zápis na čekací listině před transplantací</t>
  </si>
  <si>
    <t xml:space="preserve">onkologické onemocnění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</si>
</sst>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FF0000"/>
      <name val="Calibri (Základní text)"/>
      <charset val="238"/>
    </font>
    <font>
      <u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C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BFF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Border="1" applyAlignment="1">
      <alignment vertical="center"/>
    </xf>
    <xf numFmtId="3" fontId="0" fillId="0" borderId="0" xfId="0" applyNumberFormat="1" applyAlignment="1"/>
    <xf numFmtId="0" fontId="0" fillId="0" borderId="0" xfId="0" applyFill="1" applyAlignment="1"/>
    <xf numFmtId="0" fontId="0" fillId="5" borderId="8" xfId="0" applyFill="1" applyBorder="1"/>
    <xf numFmtId="0" fontId="0" fillId="5" borderId="1" xfId="0" applyFill="1" applyBorder="1"/>
    <xf numFmtId="3" fontId="0" fillId="5" borderId="1" xfId="0" applyNumberFormat="1" applyFill="1" applyBorder="1"/>
    <xf numFmtId="3" fontId="0" fillId="5" borderId="3" xfId="0" applyNumberFormat="1" applyFill="1" applyBorder="1"/>
    <xf numFmtId="3" fontId="2" fillId="5" borderId="9" xfId="0" applyNumberFormat="1" applyFont="1" applyFill="1" applyBorder="1"/>
    <xf numFmtId="0" fontId="0" fillId="6" borderId="8" xfId="0" applyFill="1" applyBorder="1"/>
    <xf numFmtId="0" fontId="0" fillId="6" borderId="1" xfId="0" applyFill="1" applyBorder="1"/>
    <xf numFmtId="3" fontId="0" fillId="6" borderId="1" xfId="0" applyNumberFormat="1" applyFill="1" applyBorder="1"/>
    <xf numFmtId="3" fontId="0" fillId="6" borderId="3" xfId="0" applyNumberFormat="1" applyFill="1" applyBorder="1"/>
    <xf numFmtId="3" fontId="2" fillId="6" borderId="9" xfId="0" applyNumberFormat="1" applyFont="1" applyFill="1" applyBorder="1"/>
    <xf numFmtId="0" fontId="0" fillId="6" borderId="10" xfId="0" applyFill="1" applyBorder="1"/>
    <xf numFmtId="0" fontId="0" fillId="6" borderId="11" xfId="0" applyFill="1" applyBorder="1"/>
    <xf numFmtId="3" fontId="0" fillId="6" borderId="11" xfId="0" applyNumberFormat="1" applyFill="1" applyBorder="1"/>
    <xf numFmtId="3" fontId="0" fillId="6" borderId="12" xfId="0" applyNumberFormat="1" applyFill="1" applyBorder="1"/>
    <xf numFmtId="3" fontId="2" fillId="6" borderId="13" xfId="0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2" fillId="7" borderId="7" xfId="0" applyNumberFormat="1" applyFont="1" applyFill="1" applyBorder="1"/>
    <xf numFmtId="3" fontId="2" fillId="7" borderId="13" xfId="0" applyNumberFormat="1" applyFont="1" applyFill="1" applyBorder="1"/>
    <xf numFmtId="14" fontId="0" fillId="0" borderId="0" xfId="0" applyNumberFormat="1" applyAlignment="1"/>
    <xf numFmtId="9" fontId="0" fillId="0" borderId="0" xfId="2" applyFont="1" applyFill="1" applyBorder="1" applyAlignment="1"/>
    <xf numFmtId="9" fontId="0" fillId="0" borderId="0" xfId="2" applyFont="1" applyAlignment="1"/>
    <xf numFmtId="3" fontId="2" fillId="0" borderId="0" xfId="0" applyNumberFormat="1" applyFont="1" applyFill="1" applyBorder="1"/>
    <xf numFmtId="0" fontId="0" fillId="3" borderId="18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8" borderId="0" xfId="0" applyFill="1" applyBorder="1" applyAlignment="1"/>
    <xf numFmtId="0" fontId="0" fillId="8" borderId="0" xfId="0" applyFill="1" applyBorder="1"/>
    <xf numFmtId="3" fontId="0" fillId="8" borderId="0" xfId="0" applyNumberFormat="1" applyFill="1" applyBorder="1"/>
    <xf numFmtId="3" fontId="2" fillId="8" borderId="0" xfId="0" applyNumberFormat="1" applyFont="1" applyFill="1" applyBorder="1"/>
    <xf numFmtId="0" fontId="2" fillId="8" borderId="0" xfId="0" applyFont="1" applyFill="1" applyBorder="1" applyAlignment="1"/>
    <xf numFmtId="0" fontId="2" fillId="8" borderId="0" xfId="0" applyFont="1" applyFill="1" applyBorder="1"/>
    <xf numFmtId="3" fontId="2" fillId="8" borderId="0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9" xfId="0" applyFill="1" applyBorder="1" applyAlignment="1">
      <alignment wrapText="1"/>
    </xf>
    <xf numFmtId="0" fontId="1" fillId="9" borderId="16" xfId="0" applyFont="1" applyFill="1" applyBorder="1" applyAlignment="1">
      <alignment wrapText="1"/>
    </xf>
    <xf numFmtId="0" fontId="0" fillId="9" borderId="16" xfId="0" applyFill="1" applyBorder="1" applyAlignment="1">
      <alignment wrapText="1"/>
    </xf>
    <xf numFmtId="0" fontId="1" fillId="9" borderId="16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vertical="top" wrapText="1"/>
    </xf>
    <xf numFmtId="0" fontId="1" fillId="9" borderId="1" xfId="0" applyFont="1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10" borderId="1" xfId="0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9" borderId="19" xfId="0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8" borderId="16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3" fillId="8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/>
    <xf numFmtId="0" fontId="12" fillId="8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3" fillId="0" borderId="0" xfId="0" applyFont="1" applyAlignment="1"/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/>
    </xf>
    <xf numFmtId="3" fontId="5" fillId="10" borderId="1" xfId="0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3" fontId="0" fillId="1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3" fontId="1" fillId="3" borderId="17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D1FFE8"/>
      <color rgb="FFC9DB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8"/>
  <sheetViews>
    <sheetView tabSelected="1" topLeftCell="A22" zoomScale="120" zoomScaleNormal="120" workbookViewId="0">
      <selection activeCell="E3" sqref="E3"/>
    </sheetView>
  </sheetViews>
  <sheetFormatPr defaultColWidth="8.85546875" defaultRowHeight="15"/>
  <cols>
    <col min="1" max="1" width="11.140625" style="66" customWidth="1"/>
    <col min="2" max="2" width="12.28515625" style="87" bestFit="1" customWidth="1"/>
    <col min="3" max="3" width="81.42578125" style="56" customWidth="1"/>
    <col min="4" max="4" width="18.7109375" style="66" customWidth="1"/>
    <col min="5" max="5" width="24.42578125" style="66" customWidth="1"/>
    <col min="6" max="6" width="20" style="87" customWidth="1"/>
    <col min="7" max="7" width="15" style="54" customWidth="1"/>
    <col min="8" max="8" width="25" style="2" customWidth="1"/>
    <col min="9" max="9" width="8.85546875" style="2"/>
    <col min="10" max="10" width="8.85546875" style="2" hidden="1" customWidth="1"/>
    <col min="11" max="11" width="15" style="2" hidden="1" customWidth="1"/>
    <col min="12" max="15" width="8.85546875" style="2" hidden="1" customWidth="1"/>
    <col min="16" max="16" width="9.7109375" style="2" customWidth="1"/>
    <col min="17" max="17" width="13.28515625" style="5" customWidth="1"/>
    <col min="18" max="18" width="8" style="28" customWidth="1"/>
    <col min="19" max="19" width="11.42578125" style="4" bestFit="1" customWidth="1"/>
    <col min="20" max="21" width="8.85546875" style="2"/>
    <col min="22" max="30" width="0" style="2" hidden="1" customWidth="1"/>
    <col min="31" max="31" width="10.140625" style="2" hidden="1" customWidth="1"/>
    <col min="32" max="32" width="0" style="2" hidden="1" customWidth="1"/>
    <col min="33" max="16384" width="8.85546875" style="2"/>
  </cols>
  <sheetData>
    <row r="1" spans="1:32" s="98" customFormat="1" ht="37.5">
      <c r="A1" s="103" t="s">
        <v>0</v>
      </c>
      <c r="B1" s="104" t="s">
        <v>1</v>
      </c>
      <c r="C1" s="104" t="s">
        <v>2</v>
      </c>
      <c r="D1" s="90" t="s">
        <v>95</v>
      </c>
      <c r="E1" s="90" t="s">
        <v>3</v>
      </c>
      <c r="F1" s="91" t="s">
        <v>4</v>
      </c>
      <c r="G1" s="92"/>
      <c r="H1" s="93"/>
      <c r="I1" s="93"/>
      <c r="J1" s="94"/>
      <c r="K1" s="93"/>
      <c r="L1" s="93"/>
      <c r="M1" s="93"/>
      <c r="N1" s="93"/>
      <c r="O1" s="93"/>
      <c r="P1" s="95"/>
      <c r="Q1" s="96"/>
      <c r="R1" s="97"/>
      <c r="S1" s="97"/>
      <c r="V1" s="99"/>
      <c r="W1" s="100"/>
      <c r="X1" s="100" t="s">
        <v>5</v>
      </c>
      <c r="Y1" s="100" t="s">
        <v>6</v>
      </c>
      <c r="Z1" s="100" t="s">
        <v>7</v>
      </c>
      <c r="AA1" s="100" t="s">
        <v>8</v>
      </c>
      <c r="AB1" s="101" t="s">
        <v>9</v>
      </c>
      <c r="AC1" s="102" t="s">
        <v>10</v>
      </c>
      <c r="AF1" s="98" t="s">
        <v>46</v>
      </c>
    </row>
    <row r="2" spans="1:32" s="98" customFormat="1" ht="30.75">
      <c r="A2" s="64" t="s">
        <v>11</v>
      </c>
      <c r="B2" s="85" t="s">
        <v>17</v>
      </c>
      <c r="C2" s="33" t="s">
        <v>70</v>
      </c>
      <c r="D2" s="120">
        <v>70892</v>
      </c>
      <c r="E2" s="127" t="s">
        <v>84</v>
      </c>
      <c r="F2" s="132" t="s">
        <v>15</v>
      </c>
      <c r="G2" s="92"/>
      <c r="H2" s="93"/>
      <c r="I2" s="93"/>
      <c r="J2" s="94"/>
      <c r="K2" s="93"/>
      <c r="L2" s="93"/>
      <c r="M2" s="93"/>
      <c r="N2" s="93"/>
      <c r="O2" s="93"/>
      <c r="P2" s="95"/>
      <c r="Q2" s="96"/>
      <c r="R2" s="97"/>
      <c r="S2" s="97"/>
      <c r="V2" s="110"/>
      <c r="W2" s="111"/>
      <c r="X2" s="111"/>
      <c r="Y2" s="111"/>
      <c r="Z2" s="111"/>
      <c r="AA2" s="111"/>
      <c r="AB2" s="112"/>
      <c r="AC2" s="113"/>
    </row>
    <row r="3" spans="1:32" s="98" customFormat="1" ht="30.75">
      <c r="A3" s="72" t="s">
        <v>11</v>
      </c>
      <c r="B3" s="107" t="s">
        <v>17</v>
      </c>
      <c r="C3" s="31" t="s">
        <v>77</v>
      </c>
      <c r="D3" s="120">
        <v>29215</v>
      </c>
      <c r="E3" s="128" t="s">
        <v>84</v>
      </c>
      <c r="F3" s="132" t="s">
        <v>15</v>
      </c>
      <c r="G3" s="92"/>
      <c r="H3" s="93"/>
      <c r="I3" s="93"/>
      <c r="J3" s="94"/>
      <c r="K3" s="93"/>
      <c r="L3" s="93"/>
      <c r="M3" s="93"/>
      <c r="N3" s="93"/>
      <c r="O3" s="93"/>
      <c r="P3" s="95"/>
      <c r="Q3" s="96"/>
      <c r="R3" s="97"/>
      <c r="S3" s="97"/>
      <c r="V3" s="110"/>
      <c r="W3" s="111"/>
      <c r="X3" s="111"/>
      <c r="Y3" s="111"/>
      <c r="Z3" s="111"/>
      <c r="AA3" s="111"/>
      <c r="AB3" s="112"/>
      <c r="AC3" s="113"/>
    </row>
    <row r="4" spans="1:32">
      <c r="A4" s="69" t="s">
        <v>11</v>
      </c>
      <c r="B4" s="83" t="s">
        <v>18</v>
      </c>
      <c r="C4" s="34" t="s">
        <v>19</v>
      </c>
      <c r="D4" s="61">
        <v>64000</v>
      </c>
      <c r="E4" s="129">
        <v>13</v>
      </c>
      <c r="F4" s="133" t="s">
        <v>90</v>
      </c>
      <c r="G4" s="53"/>
      <c r="H4" s="37"/>
      <c r="I4" s="37"/>
      <c r="J4" s="38"/>
      <c r="K4" s="38"/>
      <c r="L4" s="38"/>
      <c r="M4" s="38"/>
      <c r="N4" s="38"/>
      <c r="O4" s="38"/>
      <c r="P4" s="39"/>
      <c r="Q4" s="30"/>
      <c r="S4" s="29"/>
      <c r="V4" s="11"/>
      <c r="W4" s="12"/>
      <c r="X4" s="13"/>
      <c r="Y4" s="13"/>
      <c r="Z4" s="13"/>
      <c r="AA4" s="13"/>
      <c r="AB4" s="14"/>
      <c r="AC4" s="15"/>
      <c r="AE4" s="27"/>
    </row>
    <row r="5" spans="1:32">
      <c r="A5" s="69" t="s">
        <v>11</v>
      </c>
      <c r="B5" s="83" t="s">
        <v>18</v>
      </c>
      <c r="C5" s="34" t="s">
        <v>20</v>
      </c>
      <c r="D5" s="61">
        <v>142000</v>
      </c>
      <c r="E5" s="129">
        <v>13</v>
      </c>
      <c r="F5" s="133" t="s">
        <v>90</v>
      </c>
      <c r="H5" s="37"/>
      <c r="I5" s="37"/>
      <c r="J5" s="38"/>
      <c r="K5" s="38"/>
      <c r="L5" s="38"/>
      <c r="M5" s="38"/>
      <c r="N5" s="38"/>
      <c r="O5" s="38"/>
      <c r="P5" s="39"/>
      <c r="Q5" s="30"/>
      <c r="S5" s="29"/>
      <c r="V5" s="11"/>
      <c r="W5" s="12"/>
      <c r="X5" s="13"/>
      <c r="Y5" s="13"/>
      <c r="Z5" s="13"/>
      <c r="AA5" s="13"/>
      <c r="AB5" s="14"/>
      <c r="AC5" s="15"/>
      <c r="AE5" s="27"/>
    </row>
    <row r="6" spans="1:32">
      <c r="A6" s="69" t="s">
        <v>11</v>
      </c>
      <c r="B6" s="83" t="s">
        <v>18</v>
      </c>
      <c r="C6" s="43" t="s">
        <v>21</v>
      </c>
      <c r="D6" s="62">
        <v>234000</v>
      </c>
      <c r="E6" s="129">
        <v>13</v>
      </c>
      <c r="F6" s="133" t="s">
        <v>90</v>
      </c>
      <c r="H6" s="37"/>
      <c r="I6" s="37"/>
      <c r="J6" s="38"/>
      <c r="K6" s="38"/>
      <c r="L6" s="38"/>
      <c r="M6" s="38"/>
      <c r="N6" s="38"/>
      <c r="O6" s="38"/>
      <c r="P6" s="39"/>
      <c r="Q6" s="30"/>
      <c r="S6" s="29"/>
      <c r="V6" s="11"/>
      <c r="W6" s="12"/>
      <c r="X6" s="13"/>
      <c r="Y6" s="13"/>
      <c r="Z6" s="13"/>
      <c r="AA6" s="13"/>
      <c r="AB6" s="14"/>
      <c r="AC6" s="15"/>
      <c r="AE6" s="27"/>
    </row>
    <row r="7" spans="1:32" ht="30">
      <c r="A7" s="70" t="s">
        <v>11</v>
      </c>
      <c r="B7" s="84" t="s">
        <v>12</v>
      </c>
      <c r="C7" s="32" t="s">
        <v>69</v>
      </c>
      <c r="D7" s="119">
        <v>250000</v>
      </c>
      <c r="E7" s="119" t="s">
        <v>85</v>
      </c>
      <c r="F7" s="134" t="s">
        <v>28</v>
      </c>
      <c r="G7" s="53"/>
      <c r="H7" s="37"/>
      <c r="I7" s="37"/>
      <c r="J7" s="38"/>
      <c r="K7" s="38"/>
      <c r="L7" s="38"/>
      <c r="M7" s="38"/>
      <c r="N7" s="38"/>
      <c r="O7" s="38"/>
      <c r="P7" s="39"/>
      <c r="Q7" s="30"/>
      <c r="S7" s="29"/>
      <c r="V7" s="6" t="s">
        <v>13</v>
      </c>
      <c r="W7" s="7" t="s">
        <v>14</v>
      </c>
      <c r="X7" s="8">
        <v>326625</v>
      </c>
      <c r="Y7" s="8">
        <v>80000</v>
      </c>
      <c r="Z7" s="8"/>
      <c r="AA7" s="8"/>
      <c r="AB7" s="9"/>
      <c r="AC7" s="10">
        <f>+X7+Y7+Z7+AA7+AB7</f>
        <v>406625</v>
      </c>
      <c r="AE7" s="27">
        <v>44200</v>
      </c>
      <c r="AF7" s="2">
        <f>AC7/4</f>
        <v>101656.25</v>
      </c>
    </row>
    <row r="8" spans="1:32" ht="30">
      <c r="A8" s="63"/>
      <c r="B8" s="105"/>
      <c r="C8" s="58" t="s">
        <v>68</v>
      </c>
      <c r="D8" s="124"/>
      <c r="E8" s="130" t="s">
        <v>85</v>
      </c>
      <c r="F8" s="135" t="s">
        <v>28</v>
      </c>
      <c r="G8" s="53"/>
      <c r="H8" s="37"/>
      <c r="I8" s="37"/>
      <c r="J8" s="38"/>
      <c r="K8" s="38"/>
      <c r="L8" s="38"/>
      <c r="M8" s="38"/>
      <c r="N8" s="38"/>
      <c r="O8" s="38"/>
      <c r="P8" s="39"/>
      <c r="Q8" s="30"/>
      <c r="S8" s="29"/>
      <c r="V8" s="6"/>
      <c r="W8" s="7"/>
      <c r="X8" s="8"/>
      <c r="Y8" s="8"/>
      <c r="Z8" s="8"/>
      <c r="AA8" s="8"/>
      <c r="AB8" s="9"/>
      <c r="AC8" s="10"/>
      <c r="AE8" s="27"/>
    </row>
    <row r="9" spans="1:32" ht="45">
      <c r="A9" s="63"/>
      <c r="B9" s="105"/>
      <c r="C9" s="57" t="s">
        <v>96</v>
      </c>
      <c r="D9" s="124"/>
      <c r="E9" s="130" t="s">
        <v>85</v>
      </c>
      <c r="F9" s="135" t="s">
        <v>28</v>
      </c>
      <c r="G9" s="53"/>
      <c r="H9" s="37"/>
      <c r="I9" s="37"/>
      <c r="J9" s="38"/>
      <c r="K9" s="38"/>
      <c r="L9" s="38"/>
      <c r="M9" s="38"/>
      <c r="N9" s="38"/>
      <c r="O9" s="38"/>
      <c r="P9" s="39"/>
      <c r="Q9" s="30"/>
      <c r="S9" s="29"/>
      <c r="V9" s="6"/>
      <c r="W9" s="7"/>
      <c r="X9" s="8"/>
      <c r="Y9" s="8"/>
      <c r="Z9" s="8"/>
      <c r="AA9" s="8"/>
      <c r="AB9" s="9"/>
      <c r="AC9" s="10"/>
      <c r="AE9" s="27"/>
    </row>
    <row r="10" spans="1:32" ht="30">
      <c r="A10" s="63"/>
      <c r="B10" s="105"/>
      <c r="C10" s="58" t="s">
        <v>65</v>
      </c>
      <c r="D10" s="125"/>
      <c r="E10" s="131" t="s">
        <v>85</v>
      </c>
      <c r="F10" s="135" t="s">
        <v>28</v>
      </c>
      <c r="G10" s="53"/>
      <c r="H10" s="37"/>
      <c r="I10" s="37"/>
      <c r="J10" s="38"/>
      <c r="K10" s="38"/>
      <c r="L10" s="38"/>
      <c r="M10" s="38"/>
      <c r="N10" s="38"/>
      <c r="O10" s="38"/>
      <c r="P10" s="39"/>
      <c r="Q10" s="30"/>
      <c r="S10" s="29"/>
      <c r="V10" s="6"/>
      <c r="W10" s="7"/>
      <c r="X10" s="8"/>
      <c r="Y10" s="8"/>
      <c r="Z10" s="8"/>
      <c r="AA10" s="8"/>
      <c r="AB10" s="9"/>
      <c r="AC10" s="10"/>
      <c r="AE10" s="27"/>
    </row>
    <row r="11" spans="1:32" ht="30">
      <c r="A11" s="63"/>
      <c r="B11" s="105"/>
      <c r="C11" s="58" t="s">
        <v>67</v>
      </c>
      <c r="D11" s="125"/>
      <c r="E11" s="130" t="s">
        <v>85</v>
      </c>
      <c r="F11" s="135" t="s">
        <v>32</v>
      </c>
      <c r="G11" s="53"/>
      <c r="H11" s="37"/>
      <c r="I11" s="37"/>
      <c r="J11" s="38"/>
      <c r="K11" s="38"/>
      <c r="L11" s="38"/>
      <c r="M11" s="38"/>
      <c r="N11" s="38"/>
      <c r="O11" s="38"/>
      <c r="P11" s="39"/>
      <c r="Q11" s="30"/>
      <c r="S11" s="29"/>
      <c r="V11" s="6"/>
      <c r="W11" s="7"/>
      <c r="X11" s="8"/>
      <c r="Y11" s="8"/>
      <c r="Z11" s="8"/>
      <c r="AA11" s="8"/>
      <c r="AB11" s="9"/>
      <c r="AC11" s="10"/>
      <c r="AE11" s="27"/>
    </row>
    <row r="12" spans="1:32" ht="30">
      <c r="A12" s="63"/>
      <c r="B12" s="105"/>
      <c r="C12" s="57" t="s">
        <v>66</v>
      </c>
      <c r="D12" s="126"/>
      <c r="E12" s="130" t="s">
        <v>85</v>
      </c>
      <c r="F12" s="135" t="s">
        <v>32</v>
      </c>
      <c r="G12" s="53"/>
      <c r="H12" s="37"/>
      <c r="I12" s="37"/>
      <c r="J12" s="38"/>
      <c r="K12" s="38"/>
      <c r="L12" s="38"/>
      <c r="M12" s="38"/>
      <c r="N12" s="38"/>
      <c r="O12" s="38"/>
      <c r="P12" s="39"/>
      <c r="Q12" s="30"/>
      <c r="S12" s="29"/>
      <c r="V12" s="6"/>
      <c r="W12" s="7"/>
      <c r="X12" s="8"/>
      <c r="Y12" s="8"/>
      <c r="Z12" s="8"/>
      <c r="AA12" s="8"/>
      <c r="AB12" s="9"/>
      <c r="AC12" s="10"/>
      <c r="AE12" s="27"/>
    </row>
    <row r="13" spans="1:32" ht="60">
      <c r="A13" s="70" t="s">
        <v>11</v>
      </c>
      <c r="B13" s="84" t="s">
        <v>12</v>
      </c>
      <c r="C13" s="32" t="s">
        <v>91</v>
      </c>
      <c r="D13" s="119">
        <v>48130</v>
      </c>
      <c r="E13" s="119" t="s">
        <v>85</v>
      </c>
      <c r="F13" s="134" t="s">
        <v>15</v>
      </c>
      <c r="G13" s="53"/>
      <c r="H13" s="37"/>
      <c r="I13" s="37"/>
      <c r="J13" s="38"/>
      <c r="K13" s="38"/>
      <c r="L13" s="38"/>
      <c r="M13" s="38"/>
      <c r="N13" s="38"/>
      <c r="O13" s="38"/>
      <c r="P13" s="39"/>
      <c r="Q13" s="30"/>
      <c r="S13" s="29"/>
      <c r="V13" s="11"/>
      <c r="W13" s="12" t="s">
        <v>16</v>
      </c>
      <c r="X13" s="13">
        <f>X7/2</f>
        <v>163312.5</v>
      </c>
      <c r="Y13" s="13">
        <v>40000</v>
      </c>
      <c r="Z13" s="13"/>
      <c r="AA13" s="13"/>
      <c r="AB13" s="14"/>
      <c r="AC13" s="15">
        <f t="shared" ref="AC13:AC60" si="0">+X13+Y13+Z13+AA13+AB13</f>
        <v>203312.5</v>
      </c>
      <c r="AE13" s="27">
        <f>AE7+7</f>
        <v>44207</v>
      </c>
      <c r="AF13" s="2">
        <f>AF7</f>
        <v>101656.25</v>
      </c>
    </row>
    <row r="14" spans="1:32" ht="45" customHeight="1">
      <c r="A14" s="79"/>
      <c r="B14" s="106"/>
      <c r="C14" s="80" t="s">
        <v>47</v>
      </c>
      <c r="D14" s="81">
        <f>SUM(D2:D13)</f>
        <v>838237</v>
      </c>
      <c r="E14" s="82" t="s">
        <v>52</v>
      </c>
      <c r="F14" s="86"/>
      <c r="H14" s="36"/>
      <c r="I14" s="36"/>
      <c r="J14" s="36"/>
      <c r="K14" s="36"/>
      <c r="L14" s="36"/>
      <c r="M14" s="36"/>
      <c r="N14" s="36"/>
      <c r="O14" s="36"/>
      <c r="P14" s="36"/>
      <c r="S14" s="29"/>
      <c r="T14" s="1"/>
      <c r="U14" s="3"/>
      <c r="V14" s="11"/>
      <c r="W14" s="12"/>
      <c r="X14" s="13"/>
      <c r="Y14" s="13"/>
      <c r="Z14" s="13"/>
      <c r="AA14" s="13"/>
      <c r="AB14" s="14"/>
      <c r="AC14" s="15"/>
      <c r="AE14" s="27"/>
    </row>
    <row r="15" spans="1:32" ht="44.25" customHeight="1">
      <c r="A15" s="79"/>
      <c r="B15" s="106"/>
      <c r="C15" s="77"/>
      <c r="D15" s="78">
        <v>778237</v>
      </c>
      <c r="E15" s="79"/>
      <c r="F15" s="86"/>
      <c r="H15" s="36"/>
      <c r="I15" s="36"/>
      <c r="J15" s="36"/>
      <c r="K15" s="36"/>
      <c r="L15" s="36"/>
      <c r="M15" s="36"/>
      <c r="N15" s="36"/>
      <c r="O15" s="36"/>
      <c r="P15" s="36"/>
      <c r="S15" s="29"/>
      <c r="T15" s="1"/>
      <c r="U15" s="3"/>
      <c r="V15" s="11"/>
      <c r="W15" s="12"/>
      <c r="X15" s="13"/>
      <c r="Y15" s="13"/>
      <c r="Z15" s="13"/>
      <c r="AA15" s="13"/>
      <c r="AB15" s="14"/>
      <c r="AC15" s="15"/>
      <c r="AE15" s="27"/>
    </row>
    <row r="16" spans="1:32" ht="30">
      <c r="A16" s="64" t="s">
        <v>23</v>
      </c>
      <c r="B16" s="85" t="s">
        <v>17</v>
      </c>
      <c r="C16" s="33" t="s">
        <v>24</v>
      </c>
      <c r="D16" s="143" t="s">
        <v>80</v>
      </c>
      <c r="E16" s="144"/>
      <c r="F16" s="132" t="s">
        <v>79</v>
      </c>
      <c r="H16" s="37"/>
      <c r="I16" s="37"/>
      <c r="J16" s="38"/>
      <c r="K16" s="38"/>
      <c r="L16" s="38"/>
      <c r="M16" s="38"/>
      <c r="N16" s="38"/>
      <c r="O16" s="38"/>
      <c r="P16" s="39"/>
      <c r="Q16" s="30"/>
      <c r="S16" s="29"/>
      <c r="V16" s="6" t="s">
        <v>26</v>
      </c>
      <c r="W16" s="7" t="s">
        <v>14</v>
      </c>
      <c r="X16" s="8">
        <v>740000</v>
      </c>
      <c r="Y16" s="8">
        <v>278000</v>
      </c>
      <c r="Z16" s="8">
        <v>400000</v>
      </c>
      <c r="AA16" s="8">
        <v>22000</v>
      </c>
      <c r="AB16" s="9">
        <v>185000</v>
      </c>
      <c r="AC16" s="10">
        <f t="shared" si="0"/>
        <v>1625000</v>
      </c>
      <c r="AE16" s="27" t="e">
        <f>#REF!+7</f>
        <v>#REF!</v>
      </c>
      <c r="AF16" s="2" t="e">
        <f>#REF!</f>
        <v>#REF!</v>
      </c>
    </row>
    <row r="17" spans="1:32" ht="30">
      <c r="A17" s="64" t="s">
        <v>23</v>
      </c>
      <c r="B17" s="85" t="s">
        <v>17</v>
      </c>
      <c r="C17" s="33" t="s">
        <v>25</v>
      </c>
      <c r="D17" s="143" t="s">
        <v>80</v>
      </c>
      <c r="E17" s="144"/>
      <c r="F17" s="132" t="s">
        <v>79</v>
      </c>
      <c r="H17" s="37"/>
      <c r="I17" s="37"/>
      <c r="J17" s="38"/>
      <c r="K17" s="38"/>
      <c r="L17" s="38"/>
      <c r="M17" s="38"/>
      <c r="N17" s="38"/>
      <c r="O17" s="38"/>
      <c r="P17" s="39"/>
      <c r="Q17" s="30"/>
      <c r="S17" s="29"/>
      <c r="V17" s="11"/>
      <c r="W17" s="12" t="s">
        <v>16</v>
      </c>
      <c r="X17" s="13">
        <f>X16/2</f>
        <v>370000</v>
      </c>
      <c r="Y17" s="13">
        <v>139000</v>
      </c>
      <c r="Z17" s="13">
        <v>200000</v>
      </c>
      <c r="AA17" s="13">
        <v>11000</v>
      </c>
      <c r="AB17" s="14">
        <v>185000</v>
      </c>
      <c r="AC17" s="15">
        <f t="shared" si="0"/>
        <v>905000</v>
      </c>
      <c r="AE17" s="27" t="e">
        <f t="shared" ref="AE17:AE76" si="1">AE16+7</f>
        <v>#REF!</v>
      </c>
      <c r="AF17" s="2" t="e">
        <f>AF16</f>
        <v>#REF!</v>
      </c>
    </row>
    <row r="18" spans="1:32" ht="30">
      <c r="A18" s="70" t="s">
        <v>23</v>
      </c>
      <c r="B18" s="84" t="s">
        <v>12</v>
      </c>
      <c r="C18" s="32" t="s">
        <v>81</v>
      </c>
      <c r="D18" s="119">
        <v>2000</v>
      </c>
      <c r="E18" s="118">
        <v>5</v>
      </c>
      <c r="F18" s="134" t="s">
        <v>28</v>
      </c>
      <c r="H18" s="37"/>
      <c r="I18" s="37"/>
      <c r="J18" s="38"/>
      <c r="K18" s="38"/>
      <c r="L18" s="38"/>
      <c r="M18" s="38"/>
      <c r="N18" s="38"/>
      <c r="O18" s="38"/>
      <c r="P18" s="39"/>
      <c r="Q18" s="30"/>
      <c r="S18" s="29"/>
      <c r="V18" s="11"/>
      <c r="W18" s="12"/>
      <c r="X18" s="13"/>
      <c r="Y18" s="13"/>
      <c r="Z18" s="13"/>
      <c r="AA18" s="13"/>
      <c r="AB18" s="14"/>
      <c r="AC18" s="15"/>
      <c r="AE18" s="27"/>
    </row>
    <row r="19" spans="1:32" ht="45">
      <c r="A19" s="70" t="s">
        <v>23</v>
      </c>
      <c r="B19" s="84" t="s">
        <v>12</v>
      </c>
      <c r="C19" s="32" t="s">
        <v>48</v>
      </c>
      <c r="D19" s="119">
        <v>50000</v>
      </c>
      <c r="E19" s="118">
        <v>5</v>
      </c>
      <c r="F19" s="134" t="s">
        <v>78</v>
      </c>
      <c r="G19" s="55"/>
      <c r="H19" s="37"/>
      <c r="I19" s="37"/>
      <c r="J19" s="38"/>
      <c r="K19" s="38"/>
      <c r="L19" s="38"/>
      <c r="M19" s="38"/>
      <c r="N19" s="38"/>
      <c r="O19" s="38"/>
      <c r="P19" s="39"/>
      <c r="Q19" s="30"/>
      <c r="S19" s="29"/>
      <c r="V19" s="6" t="s">
        <v>27</v>
      </c>
      <c r="W19" s="7" t="s">
        <v>14</v>
      </c>
      <c r="X19" s="8">
        <v>740000</v>
      </c>
      <c r="Y19" s="8">
        <v>278000</v>
      </c>
      <c r="Z19" s="8">
        <v>600000</v>
      </c>
      <c r="AA19" s="8">
        <v>58000</v>
      </c>
      <c r="AB19" s="9">
        <v>400000</v>
      </c>
      <c r="AC19" s="10">
        <f t="shared" ref="AC19" si="2">+X19+Y19+Z19+AA19+AB19</f>
        <v>2076000</v>
      </c>
      <c r="AE19" s="27" t="e">
        <f>#REF!+7</f>
        <v>#REF!</v>
      </c>
      <c r="AF19" s="2" t="e">
        <f>#REF!</f>
        <v>#REF!</v>
      </c>
    </row>
    <row r="20" spans="1:32">
      <c r="A20" s="65" t="s">
        <v>23</v>
      </c>
      <c r="B20" s="108" t="s">
        <v>12</v>
      </c>
      <c r="C20" s="60" t="s">
        <v>82</v>
      </c>
      <c r="D20" s="119">
        <v>15000</v>
      </c>
      <c r="E20" s="65" t="s">
        <v>71</v>
      </c>
      <c r="F20" s="136" t="s">
        <v>32</v>
      </c>
      <c r="H20" s="37"/>
      <c r="I20" s="37"/>
      <c r="J20" s="38"/>
      <c r="K20" s="38"/>
      <c r="L20" s="38"/>
      <c r="M20" s="38"/>
      <c r="N20" s="38"/>
      <c r="O20" s="38"/>
      <c r="P20" s="39"/>
      <c r="Q20" s="30"/>
      <c r="S20" s="29"/>
      <c r="V20" s="11"/>
      <c r="W20" s="12"/>
      <c r="X20" s="13"/>
      <c r="Y20" s="13"/>
      <c r="Z20" s="13"/>
      <c r="AA20" s="13"/>
      <c r="AB20" s="14"/>
      <c r="AC20" s="15"/>
      <c r="AE20" s="27"/>
    </row>
    <row r="21" spans="1:32" ht="30">
      <c r="A21" s="70" t="s">
        <v>23</v>
      </c>
      <c r="B21" s="84" t="s">
        <v>12</v>
      </c>
      <c r="C21" s="32" t="s">
        <v>86</v>
      </c>
      <c r="D21" s="119">
        <v>40821</v>
      </c>
      <c r="E21" s="118">
        <v>5</v>
      </c>
      <c r="F21" s="134" t="s">
        <v>28</v>
      </c>
      <c r="G21" s="55"/>
      <c r="H21" s="37"/>
      <c r="I21" s="37"/>
      <c r="J21" s="38"/>
      <c r="K21" s="38"/>
      <c r="L21" s="38"/>
      <c r="M21" s="38"/>
      <c r="N21" s="38"/>
      <c r="O21" s="38"/>
      <c r="P21" s="39"/>
      <c r="Q21" s="30"/>
      <c r="S21" s="29"/>
      <c r="V21" s="6" t="s">
        <v>29</v>
      </c>
      <c r="W21" s="7" t="s">
        <v>14</v>
      </c>
      <c r="X21" s="8">
        <v>740000</v>
      </c>
      <c r="Y21" s="8">
        <v>278000</v>
      </c>
      <c r="Z21" s="8"/>
      <c r="AA21" s="8">
        <v>58000</v>
      </c>
      <c r="AB21" s="9">
        <v>400000</v>
      </c>
      <c r="AC21" s="10">
        <f t="shared" si="0"/>
        <v>1476000</v>
      </c>
      <c r="AE21" s="27" t="e">
        <f>#REF!+7</f>
        <v>#REF!</v>
      </c>
      <c r="AF21" s="2" t="e">
        <f>#REF!</f>
        <v>#REF!</v>
      </c>
    </row>
    <row r="22" spans="1:32" ht="30">
      <c r="A22" s="70" t="s">
        <v>23</v>
      </c>
      <c r="B22" s="84" t="s">
        <v>12</v>
      </c>
      <c r="C22" s="32" t="s">
        <v>97</v>
      </c>
      <c r="D22" s="119">
        <v>23012</v>
      </c>
      <c r="E22" s="118">
        <v>5</v>
      </c>
      <c r="F22" s="134" t="s">
        <v>28</v>
      </c>
      <c r="G22" s="55"/>
      <c r="H22" s="37"/>
      <c r="I22" s="37"/>
      <c r="J22" s="38"/>
      <c r="K22" s="38"/>
      <c r="L22" s="38"/>
      <c r="M22" s="38"/>
      <c r="N22" s="38"/>
      <c r="O22" s="38"/>
      <c r="P22" s="39"/>
      <c r="Q22" s="30"/>
      <c r="S22" s="29"/>
      <c r="V22" s="6"/>
      <c r="W22" s="7"/>
      <c r="X22" s="8"/>
      <c r="Y22" s="8"/>
      <c r="Z22" s="8"/>
      <c r="AA22" s="8"/>
      <c r="AB22" s="9"/>
      <c r="AC22" s="10"/>
      <c r="AE22" s="27"/>
    </row>
    <row r="23" spans="1:32">
      <c r="A23" s="69" t="s">
        <v>23</v>
      </c>
      <c r="B23" s="83" t="s">
        <v>18</v>
      </c>
      <c r="C23" s="34" t="s">
        <v>30</v>
      </c>
      <c r="D23" s="123">
        <v>408000</v>
      </c>
      <c r="E23" s="73">
        <v>5</v>
      </c>
      <c r="F23" s="133" t="s">
        <v>90</v>
      </c>
      <c r="H23" s="36"/>
      <c r="I23" s="36"/>
      <c r="J23" s="36"/>
      <c r="K23" s="36"/>
      <c r="L23" s="36"/>
      <c r="M23" s="36"/>
      <c r="N23" s="36"/>
      <c r="O23" s="36"/>
      <c r="P23" s="36"/>
      <c r="Q23" s="2"/>
      <c r="S23" s="29"/>
      <c r="V23" s="6" t="s">
        <v>31</v>
      </c>
      <c r="W23" s="7" t="s">
        <v>14</v>
      </c>
      <c r="X23" s="8">
        <v>740000</v>
      </c>
      <c r="Y23" s="8">
        <v>278000</v>
      </c>
      <c r="Z23" s="8"/>
      <c r="AA23" s="8">
        <v>58000</v>
      </c>
      <c r="AB23" s="9">
        <v>400000</v>
      </c>
      <c r="AC23" s="10">
        <f t="shared" si="0"/>
        <v>1476000</v>
      </c>
      <c r="AE23" s="27" t="e">
        <f>#REF!+7</f>
        <v>#REF!</v>
      </c>
      <c r="AF23" s="2" t="e">
        <f>#REF!</f>
        <v>#REF!</v>
      </c>
    </row>
    <row r="24" spans="1:32" ht="30">
      <c r="A24" s="64" t="s">
        <v>23</v>
      </c>
      <c r="B24" s="85" t="s">
        <v>17</v>
      </c>
      <c r="C24" s="33" t="s">
        <v>39</v>
      </c>
      <c r="D24" s="140">
        <v>1400000</v>
      </c>
      <c r="E24" s="120">
        <v>5</v>
      </c>
      <c r="F24" s="137" t="s">
        <v>40</v>
      </c>
      <c r="H24" s="36"/>
      <c r="I24" s="36"/>
      <c r="J24" s="36"/>
      <c r="K24" s="36"/>
      <c r="L24" s="36"/>
      <c r="M24" s="36"/>
      <c r="N24" s="36"/>
      <c r="O24" s="36"/>
      <c r="P24" s="36"/>
      <c r="Q24" s="2"/>
      <c r="S24" s="29"/>
      <c r="V24" s="6"/>
      <c r="W24" s="7"/>
      <c r="X24" s="8"/>
      <c r="Y24" s="8"/>
      <c r="Z24" s="8"/>
      <c r="AA24" s="8"/>
      <c r="AB24" s="9"/>
      <c r="AC24" s="10"/>
      <c r="AE24" s="27"/>
    </row>
    <row r="25" spans="1:32">
      <c r="A25" s="74"/>
      <c r="B25" s="74"/>
      <c r="C25" s="45" t="s">
        <v>53</v>
      </c>
      <c r="D25" s="141"/>
      <c r="E25" s="122">
        <v>5</v>
      </c>
      <c r="F25" s="137" t="s">
        <v>40</v>
      </c>
      <c r="H25" s="36"/>
      <c r="I25" s="36"/>
      <c r="J25" s="36"/>
      <c r="K25" s="36"/>
      <c r="L25" s="36"/>
      <c r="M25" s="36"/>
      <c r="N25" s="36"/>
      <c r="O25" s="36"/>
      <c r="P25" s="36"/>
      <c r="Q25" s="2"/>
      <c r="S25" s="29"/>
      <c r="V25" s="6"/>
      <c r="W25" s="7"/>
      <c r="X25" s="8"/>
      <c r="Y25" s="8"/>
      <c r="Z25" s="8"/>
      <c r="AA25" s="8"/>
      <c r="AB25" s="9"/>
      <c r="AC25" s="10"/>
      <c r="AE25" s="27"/>
    </row>
    <row r="26" spans="1:32">
      <c r="A26" s="74"/>
      <c r="B26" s="74"/>
      <c r="C26" s="47" t="s">
        <v>54</v>
      </c>
      <c r="D26" s="141"/>
      <c r="E26" s="122">
        <v>5</v>
      </c>
      <c r="F26" s="137" t="s">
        <v>40</v>
      </c>
      <c r="H26" s="36"/>
      <c r="I26" s="36"/>
      <c r="J26" s="36"/>
      <c r="K26" s="36"/>
      <c r="L26" s="36"/>
      <c r="M26" s="36"/>
      <c r="N26" s="36"/>
      <c r="O26" s="36"/>
      <c r="P26" s="36"/>
      <c r="Q26" s="2"/>
      <c r="S26" s="29"/>
      <c r="V26" s="6"/>
      <c r="W26" s="7"/>
      <c r="X26" s="8"/>
      <c r="Y26" s="8"/>
      <c r="Z26" s="8"/>
      <c r="AA26" s="8"/>
      <c r="AB26" s="9"/>
      <c r="AC26" s="10"/>
      <c r="AE26" s="27"/>
    </row>
    <row r="27" spans="1:32" ht="30">
      <c r="A27" s="74"/>
      <c r="B27" s="74"/>
      <c r="C27" s="46" t="s">
        <v>55</v>
      </c>
      <c r="D27" s="141"/>
      <c r="E27" s="122">
        <v>5</v>
      </c>
      <c r="F27" s="137" t="s">
        <v>40</v>
      </c>
      <c r="H27" s="36"/>
      <c r="I27" s="36"/>
      <c r="J27" s="36"/>
      <c r="K27" s="36"/>
      <c r="L27" s="36"/>
      <c r="M27" s="36"/>
      <c r="N27" s="36"/>
      <c r="O27" s="36"/>
      <c r="P27" s="36"/>
      <c r="Q27" s="2"/>
      <c r="S27" s="29"/>
      <c r="V27" s="6"/>
      <c r="W27" s="7"/>
      <c r="X27" s="8"/>
      <c r="Y27" s="8"/>
      <c r="Z27" s="8"/>
      <c r="AA27" s="8"/>
      <c r="AB27" s="9"/>
      <c r="AC27" s="10"/>
      <c r="AE27" s="27"/>
    </row>
    <row r="28" spans="1:32" ht="30">
      <c r="A28" s="74"/>
      <c r="B28" s="74"/>
      <c r="C28" s="46" t="s">
        <v>56</v>
      </c>
      <c r="D28" s="141"/>
      <c r="E28" s="122">
        <v>5</v>
      </c>
      <c r="F28" s="137" t="s">
        <v>40</v>
      </c>
      <c r="H28" s="36"/>
      <c r="I28" s="36"/>
      <c r="J28" s="36"/>
      <c r="K28" s="36"/>
      <c r="L28" s="36"/>
      <c r="M28" s="36"/>
      <c r="N28" s="36"/>
      <c r="O28" s="36"/>
      <c r="P28" s="36"/>
      <c r="Q28" s="2"/>
      <c r="S28" s="29"/>
      <c r="V28" s="6"/>
      <c r="W28" s="7"/>
      <c r="X28" s="8"/>
      <c r="Y28" s="8"/>
      <c r="Z28" s="8"/>
      <c r="AA28" s="8"/>
      <c r="AB28" s="9"/>
      <c r="AC28" s="10"/>
      <c r="AE28" s="27"/>
    </row>
    <row r="29" spans="1:32">
      <c r="A29" s="74"/>
      <c r="B29" s="74"/>
      <c r="C29" s="46" t="s">
        <v>57</v>
      </c>
      <c r="D29" s="141"/>
      <c r="E29" s="122">
        <v>5</v>
      </c>
      <c r="F29" s="137" t="s">
        <v>40</v>
      </c>
      <c r="H29" s="36"/>
      <c r="I29" s="36"/>
      <c r="J29" s="36"/>
      <c r="K29" s="36"/>
      <c r="L29" s="36"/>
      <c r="M29" s="36"/>
      <c r="N29" s="36"/>
      <c r="O29" s="36"/>
      <c r="P29" s="36"/>
      <c r="Q29" s="2"/>
      <c r="S29" s="29"/>
      <c r="V29" s="6"/>
      <c r="W29" s="7"/>
      <c r="X29" s="8"/>
      <c r="Y29" s="8"/>
      <c r="Z29" s="8"/>
      <c r="AA29" s="8"/>
      <c r="AB29" s="9"/>
      <c r="AC29" s="10"/>
      <c r="AE29" s="27"/>
    </row>
    <row r="30" spans="1:32">
      <c r="A30" s="74"/>
      <c r="B30" s="74"/>
      <c r="C30" s="47" t="s">
        <v>100</v>
      </c>
      <c r="D30" s="141"/>
      <c r="E30" s="122">
        <v>5</v>
      </c>
      <c r="F30" s="137" t="s">
        <v>40</v>
      </c>
      <c r="H30" s="36"/>
      <c r="I30" s="36"/>
      <c r="J30" s="36"/>
      <c r="K30" s="36"/>
      <c r="L30" s="36"/>
      <c r="M30" s="36"/>
      <c r="N30" s="36"/>
      <c r="O30" s="36"/>
      <c r="P30" s="36"/>
      <c r="Q30" s="2"/>
      <c r="S30" s="29"/>
      <c r="V30" s="6"/>
      <c r="W30" s="7"/>
      <c r="X30" s="8"/>
      <c r="Y30" s="8"/>
      <c r="Z30" s="8"/>
      <c r="AA30" s="8"/>
      <c r="AB30" s="9"/>
      <c r="AC30" s="10"/>
      <c r="AE30" s="27"/>
    </row>
    <row r="31" spans="1:32">
      <c r="A31" s="74"/>
      <c r="B31" s="74"/>
      <c r="C31" s="47" t="s">
        <v>99</v>
      </c>
      <c r="D31" s="141"/>
      <c r="E31" s="122">
        <v>5</v>
      </c>
      <c r="F31" s="137" t="s">
        <v>40</v>
      </c>
      <c r="H31" s="36"/>
      <c r="I31" s="36"/>
      <c r="J31" s="36"/>
      <c r="K31" s="36"/>
      <c r="L31" s="36"/>
      <c r="M31" s="36"/>
      <c r="N31" s="36"/>
      <c r="O31" s="36"/>
      <c r="P31" s="36"/>
      <c r="Q31" s="2"/>
      <c r="S31" s="29"/>
      <c r="V31" s="6"/>
      <c r="W31" s="7"/>
      <c r="X31" s="8"/>
      <c r="Y31" s="8"/>
      <c r="Z31" s="8"/>
      <c r="AA31" s="8"/>
      <c r="AB31" s="9"/>
      <c r="AC31" s="10"/>
      <c r="AE31" s="27"/>
    </row>
    <row r="32" spans="1:32" ht="30">
      <c r="A32" s="74"/>
      <c r="B32" s="74"/>
      <c r="C32" s="48" t="s">
        <v>58</v>
      </c>
      <c r="D32" s="141"/>
      <c r="E32" s="122">
        <v>5</v>
      </c>
      <c r="F32" s="137" t="s">
        <v>40</v>
      </c>
      <c r="H32" s="36"/>
      <c r="I32" s="36"/>
      <c r="J32" s="36"/>
      <c r="K32" s="36"/>
      <c r="L32" s="36"/>
      <c r="M32" s="36"/>
      <c r="N32" s="36"/>
      <c r="O32" s="36"/>
      <c r="P32" s="36"/>
      <c r="Q32" s="2"/>
      <c r="S32" s="29"/>
      <c r="V32" s="6"/>
      <c r="W32" s="7"/>
      <c r="X32" s="8"/>
      <c r="Y32" s="8"/>
      <c r="Z32" s="8"/>
      <c r="AA32" s="8"/>
      <c r="AB32" s="9"/>
      <c r="AC32" s="10"/>
      <c r="AE32" s="27"/>
    </row>
    <row r="33" spans="1:32">
      <c r="A33" s="74"/>
      <c r="B33" s="74"/>
      <c r="C33" s="48" t="s">
        <v>59</v>
      </c>
      <c r="D33" s="141"/>
      <c r="E33" s="122">
        <v>5</v>
      </c>
      <c r="F33" s="137" t="s">
        <v>40</v>
      </c>
      <c r="H33" s="36"/>
      <c r="I33" s="36"/>
      <c r="J33" s="36"/>
      <c r="K33" s="36"/>
      <c r="L33" s="36"/>
      <c r="M33" s="36"/>
      <c r="N33" s="36"/>
      <c r="O33" s="36"/>
      <c r="P33" s="36"/>
      <c r="Q33" s="2"/>
      <c r="S33" s="29"/>
      <c r="V33" s="6"/>
      <c r="W33" s="7"/>
      <c r="X33" s="8"/>
      <c r="Y33" s="8"/>
      <c r="Z33" s="8"/>
      <c r="AA33" s="8"/>
      <c r="AB33" s="9"/>
      <c r="AC33" s="10"/>
      <c r="AE33" s="27"/>
    </row>
    <row r="34" spans="1:32" ht="30">
      <c r="A34" s="74"/>
      <c r="B34" s="74"/>
      <c r="C34" s="46" t="s">
        <v>60</v>
      </c>
      <c r="D34" s="142"/>
      <c r="E34" s="122">
        <v>5</v>
      </c>
      <c r="F34" s="137" t="s">
        <v>40</v>
      </c>
      <c r="H34" s="36"/>
      <c r="I34" s="36"/>
      <c r="J34" s="36"/>
      <c r="K34" s="36"/>
      <c r="L34" s="36"/>
      <c r="M34" s="36"/>
      <c r="N34" s="36"/>
      <c r="O34" s="36"/>
      <c r="P34" s="36"/>
      <c r="Q34" s="2"/>
      <c r="S34" s="29"/>
      <c r="V34" s="6"/>
      <c r="W34" s="7"/>
      <c r="X34" s="8"/>
      <c r="Y34" s="8"/>
      <c r="Z34" s="8"/>
      <c r="AA34" s="8"/>
      <c r="AB34" s="9"/>
      <c r="AC34" s="10"/>
      <c r="AE34" s="27"/>
    </row>
    <row r="35" spans="1:32">
      <c r="A35" s="69" t="s">
        <v>23</v>
      </c>
      <c r="B35" s="83" t="s">
        <v>18</v>
      </c>
      <c r="C35" s="34" t="s">
        <v>38</v>
      </c>
      <c r="D35" s="123">
        <v>602000</v>
      </c>
      <c r="E35" s="73">
        <v>4</v>
      </c>
      <c r="F35" s="133" t="s">
        <v>90</v>
      </c>
      <c r="H35" s="36"/>
      <c r="I35" s="36"/>
      <c r="J35" s="36"/>
      <c r="K35" s="36"/>
      <c r="L35" s="36"/>
      <c r="M35" s="36"/>
      <c r="N35" s="36"/>
      <c r="O35" s="36"/>
      <c r="P35" s="36"/>
      <c r="Q35" s="2"/>
      <c r="S35" s="29"/>
      <c r="V35" s="6"/>
      <c r="W35" s="7"/>
      <c r="X35" s="8"/>
      <c r="Y35" s="8"/>
      <c r="Z35" s="8"/>
      <c r="AA35" s="8"/>
      <c r="AB35" s="9"/>
      <c r="AC35" s="10"/>
      <c r="AE35" s="27"/>
    </row>
    <row r="36" spans="1:32" ht="30">
      <c r="A36" s="64" t="s">
        <v>23</v>
      </c>
      <c r="B36" s="85" t="s">
        <v>17</v>
      </c>
      <c r="C36" s="33" t="s">
        <v>42</v>
      </c>
      <c r="D36" s="140">
        <v>100000</v>
      </c>
      <c r="E36" s="120">
        <v>4</v>
      </c>
      <c r="F36" s="137" t="s">
        <v>40</v>
      </c>
      <c r="H36" s="36"/>
      <c r="I36" s="36"/>
      <c r="J36" s="36"/>
      <c r="K36" s="36"/>
      <c r="L36" s="36"/>
      <c r="M36" s="36"/>
      <c r="N36" s="36"/>
      <c r="O36" s="36"/>
      <c r="P36" s="36"/>
      <c r="Q36" s="2"/>
      <c r="S36" s="29"/>
      <c r="V36" s="6"/>
      <c r="W36" s="7"/>
      <c r="X36" s="8"/>
      <c r="Y36" s="8"/>
      <c r="Z36" s="8"/>
      <c r="AA36" s="8"/>
      <c r="AB36" s="9"/>
      <c r="AC36" s="10"/>
      <c r="AE36" s="27"/>
    </row>
    <row r="37" spans="1:32" ht="45">
      <c r="A37" s="109"/>
      <c r="B37" s="109"/>
      <c r="C37" s="49" t="s">
        <v>61</v>
      </c>
      <c r="D37" s="141"/>
      <c r="E37" s="121">
        <v>4</v>
      </c>
      <c r="F37" s="121" t="s">
        <v>40</v>
      </c>
      <c r="H37" s="36"/>
      <c r="I37" s="36"/>
      <c r="J37" s="36"/>
      <c r="K37" s="36"/>
      <c r="L37" s="36"/>
      <c r="M37" s="36"/>
      <c r="N37" s="36"/>
      <c r="O37" s="36"/>
      <c r="P37" s="36"/>
      <c r="Q37" s="2"/>
      <c r="S37" s="29"/>
      <c r="V37" s="6"/>
      <c r="W37" s="7"/>
      <c r="X37" s="8"/>
      <c r="Y37" s="8"/>
      <c r="Z37" s="8"/>
      <c r="AA37" s="8"/>
      <c r="AB37" s="9"/>
      <c r="AC37" s="10"/>
      <c r="AE37" s="27"/>
    </row>
    <row r="38" spans="1:32" ht="30">
      <c r="A38" s="109"/>
      <c r="B38" s="109"/>
      <c r="C38" s="50" t="s">
        <v>62</v>
      </c>
      <c r="D38" s="141"/>
      <c r="E38" s="121">
        <v>4</v>
      </c>
      <c r="F38" s="121" t="s">
        <v>40</v>
      </c>
      <c r="H38" s="36"/>
      <c r="I38" s="36"/>
      <c r="J38" s="36"/>
      <c r="K38" s="36"/>
      <c r="L38" s="36"/>
      <c r="M38" s="36"/>
      <c r="N38" s="36"/>
      <c r="O38" s="36"/>
      <c r="P38" s="36"/>
      <c r="Q38" s="2"/>
      <c r="S38" s="29"/>
      <c r="V38" s="6"/>
      <c r="W38" s="7"/>
      <c r="X38" s="8"/>
      <c r="Y38" s="8"/>
      <c r="Z38" s="8"/>
      <c r="AA38" s="8"/>
      <c r="AB38" s="9"/>
      <c r="AC38" s="10"/>
      <c r="AE38" s="27"/>
    </row>
    <row r="39" spans="1:32" ht="30">
      <c r="A39" s="109"/>
      <c r="B39" s="109"/>
      <c r="C39" s="51" t="s">
        <v>63</v>
      </c>
      <c r="D39" s="141"/>
      <c r="E39" s="121">
        <v>4</v>
      </c>
      <c r="F39" s="121" t="s">
        <v>40</v>
      </c>
      <c r="H39" s="36"/>
      <c r="I39" s="36"/>
      <c r="J39" s="36"/>
      <c r="K39" s="36"/>
      <c r="L39" s="36"/>
      <c r="M39" s="36"/>
      <c r="N39" s="36"/>
      <c r="O39" s="36"/>
      <c r="P39" s="36"/>
      <c r="Q39" s="2"/>
      <c r="S39" s="29"/>
      <c r="V39" s="6"/>
      <c r="W39" s="7"/>
      <c r="X39" s="8"/>
      <c r="Y39" s="8"/>
      <c r="Z39" s="8"/>
      <c r="AA39" s="8"/>
      <c r="AB39" s="9"/>
      <c r="AC39" s="10"/>
      <c r="AE39" s="27"/>
    </row>
    <row r="40" spans="1:32">
      <c r="A40" s="109"/>
      <c r="B40" s="109"/>
      <c r="C40" s="52" t="s">
        <v>64</v>
      </c>
      <c r="D40" s="141"/>
      <c r="E40" s="121">
        <v>4</v>
      </c>
      <c r="F40" s="121" t="s">
        <v>40</v>
      </c>
      <c r="H40" s="36"/>
      <c r="I40" s="36"/>
      <c r="J40" s="36"/>
      <c r="K40" s="36"/>
      <c r="L40" s="36"/>
      <c r="M40" s="36"/>
      <c r="N40" s="36"/>
      <c r="O40" s="36"/>
      <c r="P40" s="36"/>
      <c r="Q40" s="2"/>
      <c r="S40" s="29"/>
      <c r="V40" s="6"/>
      <c r="W40" s="7"/>
      <c r="X40" s="8"/>
      <c r="Y40" s="8"/>
      <c r="Z40" s="8"/>
      <c r="AA40" s="8"/>
      <c r="AB40" s="9"/>
      <c r="AC40" s="10"/>
      <c r="AE40" s="27"/>
    </row>
    <row r="41" spans="1:32">
      <c r="A41" s="69" t="s">
        <v>23</v>
      </c>
      <c r="B41" s="83" t="s">
        <v>18</v>
      </c>
      <c r="C41" s="34" t="s">
        <v>41</v>
      </c>
      <c r="D41" s="123">
        <v>679000</v>
      </c>
      <c r="E41" s="73">
        <v>3</v>
      </c>
      <c r="F41" s="133" t="s">
        <v>90</v>
      </c>
      <c r="H41" s="37"/>
      <c r="I41" s="37"/>
      <c r="J41" s="38"/>
      <c r="K41" s="38"/>
      <c r="L41" s="38"/>
      <c r="M41" s="38"/>
      <c r="N41" s="38"/>
      <c r="O41" s="38"/>
      <c r="P41" s="39"/>
      <c r="Q41" s="30"/>
      <c r="S41" s="29"/>
      <c r="V41" s="11"/>
      <c r="W41" s="12" t="s">
        <v>16</v>
      </c>
      <c r="X41" s="13"/>
      <c r="Y41" s="13"/>
      <c r="Z41" s="13"/>
      <c r="AA41" s="13">
        <v>44000</v>
      </c>
      <c r="AB41" s="14"/>
      <c r="AC41" s="15">
        <f t="shared" ref="AC41" si="3">+X41+Y41+Z41+AA41+AB41</f>
        <v>44000</v>
      </c>
      <c r="AE41" s="27">
        <f t="shared" si="1"/>
        <v>7</v>
      </c>
      <c r="AF41" s="2">
        <f>AF40</f>
        <v>0</v>
      </c>
    </row>
    <row r="42" spans="1:32" ht="30">
      <c r="A42" s="70" t="s">
        <v>23</v>
      </c>
      <c r="B42" s="84" t="s">
        <v>12</v>
      </c>
      <c r="C42" s="60" t="s">
        <v>76</v>
      </c>
      <c r="D42" s="119">
        <v>50000</v>
      </c>
      <c r="E42" s="118">
        <v>3</v>
      </c>
      <c r="F42" s="134" t="s">
        <v>28</v>
      </c>
      <c r="G42" s="55"/>
      <c r="H42" s="36"/>
      <c r="I42" s="36"/>
      <c r="J42" s="36"/>
      <c r="K42" s="36"/>
      <c r="L42" s="36"/>
      <c r="M42" s="36"/>
      <c r="N42" s="36"/>
      <c r="O42" s="36"/>
      <c r="P42" s="36"/>
      <c r="Q42" s="2"/>
      <c r="S42" s="29"/>
      <c r="V42" s="11"/>
      <c r="W42" s="12" t="s">
        <v>16</v>
      </c>
      <c r="X42" s="13" t="e">
        <f>#REF!/2</f>
        <v>#REF!</v>
      </c>
      <c r="Y42" s="13"/>
      <c r="Z42" s="13"/>
      <c r="AA42" s="13">
        <v>36500</v>
      </c>
      <c r="AB42" s="14">
        <v>83000</v>
      </c>
      <c r="AC42" s="15" t="e">
        <f t="shared" si="0"/>
        <v>#REF!</v>
      </c>
      <c r="AE42" s="27" t="e">
        <f>#REF!+7</f>
        <v>#REF!</v>
      </c>
      <c r="AF42" s="2" t="e">
        <f>#REF!</f>
        <v>#REF!</v>
      </c>
    </row>
    <row r="43" spans="1:32">
      <c r="A43" s="70" t="s">
        <v>23</v>
      </c>
      <c r="B43" s="84" t="s">
        <v>12</v>
      </c>
      <c r="C43" s="60" t="s">
        <v>72</v>
      </c>
      <c r="D43" s="119">
        <v>47626</v>
      </c>
      <c r="E43" s="118">
        <v>3</v>
      </c>
      <c r="F43" s="134" t="s">
        <v>32</v>
      </c>
      <c r="H43" s="36"/>
      <c r="I43" s="36"/>
      <c r="J43" s="36"/>
      <c r="K43" s="36"/>
      <c r="L43" s="36"/>
      <c r="M43" s="36"/>
      <c r="N43" s="36"/>
      <c r="O43" s="36"/>
      <c r="P43" s="36"/>
      <c r="Q43" s="2"/>
      <c r="S43" s="29"/>
      <c r="V43" s="6" t="s">
        <v>33</v>
      </c>
      <c r="W43" s="7" t="s">
        <v>14</v>
      </c>
      <c r="X43" s="8">
        <v>740000</v>
      </c>
      <c r="Y43" s="8"/>
      <c r="Z43" s="8"/>
      <c r="AA43" s="8">
        <v>73000</v>
      </c>
      <c r="AB43" s="9">
        <v>83000</v>
      </c>
      <c r="AC43" s="10">
        <f t="shared" si="0"/>
        <v>896000</v>
      </c>
      <c r="AE43" s="27" t="e">
        <f t="shared" si="1"/>
        <v>#REF!</v>
      </c>
      <c r="AF43" s="2" t="e">
        <f>AF42</f>
        <v>#REF!</v>
      </c>
    </row>
    <row r="44" spans="1:32">
      <c r="A44" s="70" t="s">
        <v>23</v>
      </c>
      <c r="B44" s="84" t="s">
        <v>12</v>
      </c>
      <c r="C44" s="60" t="s">
        <v>73</v>
      </c>
      <c r="D44" s="119">
        <v>11007</v>
      </c>
      <c r="E44" s="118">
        <v>3</v>
      </c>
      <c r="F44" s="134" t="s">
        <v>32</v>
      </c>
      <c r="H44" s="37"/>
      <c r="I44" s="37"/>
      <c r="J44" s="38"/>
      <c r="K44" s="38"/>
      <c r="L44" s="38"/>
      <c r="M44" s="38"/>
      <c r="N44" s="38"/>
      <c r="O44" s="38"/>
      <c r="P44" s="39"/>
      <c r="Q44" s="30"/>
      <c r="S44" s="29"/>
      <c r="V44" s="11"/>
      <c r="W44" s="12" t="s">
        <v>16</v>
      </c>
      <c r="X44" s="13">
        <f>X43/2</f>
        <v>370000</v>
      </c>
      <c r="Y44" s="13"/>
      <c r="Z44" s="13"/>
      <c r="AA44" s="13">
        <v>36500</v>
      </c>
      <c r="AB44" s="14">
        <v>83000</v>
      </c>
      <c r="AC44" s="15">
        <f t="shared" si="0"/>
        <v>489500</v>
      </c>
      <c r="AE44" s="27" t="e">
        <f>AE43+7</f>
        <v>#REF!</v>
      </c>
      <c r="AF44" s="2" t="e">
        <f>AF43</f>
        <v>#REF!</v>
      </c>
    </row>
    <row r="45" spans="1:32" ht="30">
      <c r="A45" s="70" t="s">
        <v>23</v>
      </c>
      <c r="B45" s="84" t="s">
        <v>12</v>
      </c>
      <c r="C45" s="60" t="s">
        <v>83</v>
      </c>
      <c r="D45" s="119"/>
      <c r="E45" s="118">
        <v>3</v>
      </c>
      <c r="F45" s="134" t="s">
        <v>89</v>
      </c>
      <c r="H45" s="37"/>
      <c r="I45" s="37"/>
      <c r="J45" s="38"/>
      <c r="K45" s="38"/>
      <c r="L45" s="38"/>
      <c r="M45" s="38"/>
      <c r="N45" s="38"/>
      <c r="O45" s="38"/>
      <c r="P45" s="39"/>
      <c r="Q45" s="30"/>
      <c r="S45" s="29"/>
      <c r="V45" s="11"/>
      <c r="W45" s="12"/>
      <c r="X45" s="13"/>
      <c r="Y45" s="13"/>
      <c r="Z45" s="13"/>
      <c r="AA45" s="13"/>
      <c r="AB45" s="14"/>
      <c r="AC45" s="15"/>
      <c r="AE45" s="27"/>
    </row>
    <row r="46" spans="1:32">
      <c r="A46" s="65" t="s">
        <v>23</v>
      </c>
      <c r="B46" s="108" t="s">
        <v>12</v>
      </c>
      <c r="C46" s="60" t="s">
        <v>49</v>
      </c>
      <c r="D46" s="119">
        <v>5000</v>
      </c>
      <c r="E46" s="118">
        <v>2</v>
      </c>
      <c r="F46" s="134" t="s">
        <v>32</v>
      </c>
      <c r="H46" s="37"/>
      <c r="I46" s="37"/>
      <c r="J46" s="38"/>
      <c r="K46" s="38"/>
      <c r="L46" s="38"/>
      <c r="M46" s="38"/>
      <c r="N46" s="38"/>
      <c r="O46" s="38"/>
      <c r="P46" s="39"/>
      <c r="Q46" s="30"/>
      <c r="S46" s="29"/>
      <c r="V46" s="11"/>
      <c r="W46" s="12"/>
      <c r="X46" s="13"/>
      <c r="Y46" s="13"/>
      <c r="Z46" s="13"/>
      <c r="AA46" s="13"/>
      <c r="AB46" s="14"/>
      <c r="AC46" s="15"/>
      <c r="AE46" s="27"/>
    </row>
    <row r="47" spans="1:32" ht="30">
      <c r="A47" s="65" t="s">
        <v>23</v>
      </c>
      <c r="B47" s="108" t="s">
        <v>12</v>
      </c>
      <c r="C47" s="60" t="s">
        <v>50</v>
      </c>
      <c r="D47" s="119">
        <v>2000</v>
      </c>
      <c r="E47" s="118">
        <v>2</v>
      </c>
      <c r="F47" s="134" t="s">
        <v>28</v>
      </c>
      <c r="H47" s="37"/>
      <c r="I47" s="37"/>
      <c r="J47" s="38"/>
      <c r="K47" s="38"/>
      <c r="L47" s="38"/>
      <c r="M47" s="38"/>
      <c r="N47" s="38"/>
      <c r="O47" s="38"/>
      <c r="P47" s="39"/>
      <c r="Q47" s="30"/>
      <c r="S47" s="29"/>
      <c r="V47" s="6" t="s">
        <v>35</v>
      </c>
      <c r="W47" s="7" t="s">
        <v>14</v>
      </c>
      <c r="X47" s="8">
        <v>500000</v>
      </c>
      <c r="Y47" s="8"/>
      <c r="Z47" s="8"/>
      <c r="AA47" s="8">
        <v>73000</v>
      </c>
      <c r="AB47" s="9">
        <v>83000</v>
      </c>
      <c r="AC47" s="10">
        <f t="shared" si="0"/>
        <v>656000</v>
      </c>
      <c r="AE47" s="27" t="e">
        <f>AE44+7</f>
        <v>#REF!</v>
      </c>
      <c r="AF47" s="2">
        <f>AC16/4</f>
        <v>406250</v>
      </c>
    </row>
    <row r="48" spans="1:32" ht="30">
      <c r="A48" s="70" t="s">
        <v>23</v>
      </c>
      <c r="B48" s="84" t="s">
        <v>12</v>
      </c>
      <c r="C48" s="60" t="s">
        <v>34</v>
      </c>
      <c r="D48" s="119">
        <f>58340-1440</f>
        <v>56900</v>
      </c>
      <c r="E48" s="118">
        <v>2</v>
      </c>
      <c r="F48" s="134" t="s">
        <v>28</v>
      </c>
      <c r="H48" s="37"/>
      <c r="I48" s="37"/>
      <c r="J48" s="38"/>
      <c r="K48" s="38"/>
      <c r="L48" s="38"/>
      <c r="M48" s="38"/>
      <c r="N48" s="38"/>
      <c r="O48" s="38"/>
      <c r="P48" s="39"/>
      <c r="Q48" s="30"/>
      <c r="S48" s="29"/>
      <c r="V48" s="11"/>
      <c r="W48" s="12" t="s">
        <v>16</v>
      </c>
      <c r="X48" s="13">
        <f>X47/2</f>
        <v>250000</v>
      </c>
      <c r="Y48" s="13"/>
      <c r="Z48" s="13"/>
      <c r="AA48" s="13">
        <v>36500</v>
      </c>
      <c r="AB48" s="14">
        <v>83000</v>
      </c>
      <c r="AC48" s="15">
        <f t="shared" si="0"/>
        <v>369500</v>
      </c>
      <c r="AE48" s="27" t="e">
        <f t="shared" si="1"/>
        <v>#REF!</v>
      </c>
      <c r="AF48" s="2">
        <f>AF47</f>
        <v>406250</v>
      </c>
    </row>
    <row r="49" spans="1:32" ht="30">
      <c r="A49" s="70" t="s">
        <v>23</v>
      </c>
      <c r="B49" s="84" t="s">
        <v>12</v>
      </c>
      <c r="C49" s="60" t="s">
        <v>36</v>
      </c>
      <c r="D49" s="119">
        <f>126900-9620</f>
        <v>117280</v>
      </c>
      <c r="E49" s="118">
        <v>2</v>
      </c>
      <c r="F49" s="134" t="s">
        <v>28</v>
      </c>
      <c r="H49" s="37"/>
      <c r="I49" s="37"/>
      <c r="J49" s="38"/>
      <c r="K49" s="38"/>
      <c r="L49" s="38"/>
      <c r="M49" s="38"/>
      <c r="N49" s="38"/>
      <c r="O49" s="38"/>
      <c r="P49" s="39"/>
      <c r="Q49" s="30"/>
      <c r="S49" s="29"/>
      <c r="V49" s="6" t="s">
        <v>13</v>
      </c>
      <c r="W49" s="7" t="s">
        <v>14</v>
      </c>
      <c r="X49" s="8">
        <v>500000</v>
      </c>
      <c r="Y49" s="8"/>
      <c r="Z49" s="8"/>
      <c r="AA49" s="8">
        <v>88000</v>
      </c>
      <c r="AB49" s="9"/>
      <c r="AC49" s="10">
        <f t="shared" si="0"/>
        <v>588000</v>
      </c>
      <c r="AE49" s="27" t="e">
        <f>AE48+7</f>
        <v>#REF!</v>
      </c>
      <c r="AF49" s="2">
        <f>AF48</f>
        <v>406250</v>
      </c>
    </row>
    <row r="50" spans="1:32" ht="30">
      <c r="A50" s="70" t="s">
        <v>23</v>
      </c>
      <c r="B50" s="84" t="s">
        <v>12</v>
      </c>
      <c r="C50" s="60" t="s">
        <v>37</v>
      </c>
      <c r="D50" s="119">
        <v>17760</v>
      </c>
      <c r="E50" s="118">
        <v>2</v>
      </c>
      <c r="F50" s="134" t="s">
        <v>28</v>
      </c>
      <c r="H50" s="37"/>
      <c r="I50" s="37"/>
      <c r="J50" s="38"/>
      <c r="K50" s="38"/>
      <c r="L50" s="38"/>
      <c r="M50" s="38"/>
      <c r="N50" s="38"/>
      <c r="O50" s="38"/>
      <c r="P50" s="39"/>
      <c r="Q50" s="30"/>
      <c r="S50" s="29"/>
      <c r="V50" s="6"/>
      <c r="W50" s="7"/>
      <c r="X50" s="8"/>
      <c r="Y50" s="8"/>
      <c r="Z50" s="8"/>
      <c r="AA50" s="8"/>
      <c r="AB50" s="9"/>
      <c r="AC50" s="10"/>
      <c r="AE50" s="27"/>
    </row>
    <row r="51" spans="1:32" ht="30">
      <c r="A51" s="70" t="s">
        <v>23</v>
      </c>
      <c r="B51" s="84" t="s">
        <v>12</v>
      </c>
      <c r="C51" s="60" t="s">
        <v>74</v>
      </c>
      <c r="D51" s="119">
        <v>62240</v>
      </c>
      <c r="E51" s="118">
        <v>2</v>
      </c>
      <c r="F51" s="134" t="s">
        <v>28</v>
      </c>
      <c r="H51" s="37"/>
      <c r="I51" s="37"/>
      <c r="J51" s="38"/>
      <c r="K51" s="38"/>
      <c r="L51" s="38"/>
      <c r="M51" s="38"/>
      <c r="N51" s="38"/>
      <c r="O51" s="38"/>
      <c r="P51" s="39"/>
      <c r="Q51" s="30"/>
      <c r="S51" s="29"/>
      <c r="V51" s="11"/>
      <c r="W51" s="12" t="s">
        <v>16</v>
      </c>
      <c r="X51" s="13">
        <f>X49/2</f>
        <v>250000</v>
      </c>
      <c r="Y51" s="13"/>
      <c r="Z51" s="13"/>
      <c r="AA51" s="13">
        <v>44000</v>
      </c>
      <c r="AB51" s="14"/>
      <c r="AC51" s="15">
        <f t="shared" si="0"/>
        <v>294000</v>
      </c>
      <c r="AE51" s="27" t="e">
        <f>AE49+7</f>
        <v>#REF!</v>
      </c>
      <c r="AF51" s="2">
        <f>AF49</f>
        <v>406250</v>
      </c>
    </row>
    <row r="52" spans="1:32" ht="30">
      <c r="A52" s="70" t="s">
        <v>23</v>
      </c>
      <c r="B52" s="84" t="s">
        <v>12</v>
      </c>
      <c r="C52" s="60" t="s">
        <v>75</v>
      </c>
      <c r="D52" s="119">
        <v>6480</v>
      </c>
      <c r="E52" s="118">
        <v>2</v>
      </c>
      <c r="F52" s="134" t="s">
        <v>28</v>
      </c>
      <c r="H52" s="37"/>
      <c r="I52" s="37"/>
      <c r="J52" s="38"/>
      <c r="K52" s="38"/>
      <c r="L52" s="38"/>
      <c r="M52" s="38"/>
      <c r="N52" s="38"/>
      <c r="O52" s="38"/>
      <c r="P52" s="39"/>
      <c r="Q52" s="30"/>
      <c r="S52" s="29"/>
      <c r="V52" s="11"/>
      <c r="W52" s="12"/>
      <c r="X52" s="13"/>
      <c r="Y52" s="13"/>
      <c r="Z52" s="13"/>
      <c r="AA52" s="13"/>
      <c r="AB52" s="14"/>
      <c r="AC52" s="15"/>
      <c r="AE52" s="27"/>
    </row>
    <row r="53" spans="1:32" ht="30">
      <c r="A53" s="65" t="s">
        <v>23</v>
      </c>
      <c r="B53" s="108" t="s">
        <v>12</v>
      </c>
      <c r="C53" s="60" t="s">
        <v>51</v>
      </c>
      <c r="D53" s="119">
        <v>26605</v>
      </c>
      <c r="E53" s="118">
        <v>1</v>
      </c>
      <c r="F53" s="134" t="s">
        <v>28</v>
      </c>
      <c r="H53" s="37"/>
      <c r="I53" s="37"/>
      <c r="J53" s="38"/>
      <c r="K53" s="38"/>
      <c r="L53" s="38"/>
      <c r="M53" s="38"/>
      <c r="N53" s="38"/>
      <c r="O53" s="38"/>
      <c r="P53" s="39"/>
      <c r="Q53" s="30"/>
      <c r="S53" s="29"/>
      <c r="V53" s="11"/>
      <c r="W53" s="12"/>
      <c r="X53" s="13"/>
      <c r="Y53" s="13"/>
      <c r="Z53" s="13"/>
      <c r="AA53" s="13"/>
      <c r="AB53" s="14"/>
      <c r="AC53" s="15"/>
      <c r="AE53" s="27"/>
    </row>
    <row r="54" spans="1:32" ht="30">
      <c r="A54" s="65" t="s">
        <v>23</v>
      </c>
      <c r="B54" s="108" t="s">
        <v>12</v>
      </c>
      <c r="C54" s="60" t="s">
        <v>94</v>
      </c>
      <c r="D54" s="119">
        <v>5000</v>
      </c>
      <c r="E54" s="118">
        <v>1</v>
      </c>
      <c r="F54" s="134" t="s">
        <v>28</v>
      </c>
      <c r="G54" s="55"/>
      <c r="H54" s="37"/>
      <c r="I54" s="37"/>
      <c r="J54" s="38"/>
      <c r="K54" s="38"/>
      <c r="L54" s="38"/>
      <c r="M54" s="38"/>
      <c r="N54" s="38"/>
      <c r="O54" s="38"/>
      <c r="P54" s="39"/>
      <c r="Q54" s="30"/>
      <c r="S54" s="29"/>
      <c r="V54" s="6" t="s">
        <v>22</v>
      </c>
      <c r="W54" s="7" t="s">
        <v>14</v>
      </c>
      <c r="X54" s="8"/>
      <c r="Y54" s="8"/>
      <c r="Z54" s="8"/>
      <c r="AA54" s="8">
        <v>88000</v>
      </c>
      <c r="AB54" s="9"/>
      <c r="AC54" s="10">
        <f t="shared" si="0"/>
        <v>88000</v>
      </c>
      <c r="AE54" s="27" t="e">
        <f>#REF!+7</f>
        <v>#REF!</v>
      </c>
      <c r="AF54" s="2">
        <f>AC21/5</f>
        <v>295200</v>
      </c>
    </row>
    <row r="55" spans="1:32" ht="26.25">
      <c r="C55" s="59" t="s">
        <v>47</v>
      </c>
      <c r="D55" s="89">
        <f>SUM(D16:D54)</f>
        <v>3727731</v>
      </c>
      <c r="G55" s="2"/>
      <c r="H55" s="37"/>
      <c r="I55" s="37"/>
      <c r="J55" s="38"/>
      <c r="K55" s="38"/>
      <c r="L55" s="38"/>
      <c r="M55" s="38"/>
      <c r="N55" s="38"/>
      <c r="O55" s="38"/>
      <c r="P55" s="39"/>
      <c r="Q55" s="30"/>
      <c r="S55" s="29"/>
      <c r="V55" s="6"/>
      <c r="W55" s="7"/>
      <c r="X55" s="8"/>
      <c r="Y55" s="8"/>
      <c r="Z55" s="8"/>
      <c r="AA55" s="8"/>
      <c r="AB55" s="9"/>
      <c r="AC55" s="10"/>
      <c r="AE55" s="27"/>
    </row>
    <row r="56" spans="1:32" ht="89.25">
      <c r="A56" s="114" t="s">
        <v>87</v>
      </c>
      <c r="B56" s="115" t="s">
        <v>88</v>
      </c>
      <c r="C56" s="116" t="s">
        <v>93</v>
      </c>
      <c r="G56" s="2"/>
      <c r="H56" s="37"/>
      <c r="I56" s="37"/>
      <c r="J56" s="38"/>
      <c r="K56" s="38"/>
      <c r="L56" s="38"/>
      <c r="M56" s="38"/>
      <c r="N56" s="38"/>
      <c r="O56" s="38"/>
      <c r="P56" s="39"/>
      <c r="Q56" s="30"/>
      <c r="S56" s="29"/>
      <c r="V56" s="6"/>
      <c r="W56" s="7"/>
      <c r="X56" s="8"/>
      <c r="Y56" s="8"/>
      <c r="Z56" s="8"/>
      <c r="AA56" s="8"/>
      <c r="AB56" s="9"/>
      <c r="AC56" s="10"/>
      <c r="AE56" s="27"/>
    </row>
    <row r="57" spans="1:32" ht="26.25">
      <c r="B57" s="87" t="s">
        <v>92</v>
      </c>
      <c r="C57" s="117" t="s">
        <v>98</v>
      </c>
      <c r="G57" s="2"/>
      <c r="H57" s="37"/>
      <c r="I57" s="37"/>
      <c r="J57" s="38"/>
      <c r="K57" s="38"/>
      <c r="L57" s="38"/>
      <c r="M57" s="38"/>
      <c r="N57" s="38"/>
      <c r="O57" s="38"/>
      <c r="P57" s="39"/>
      <c r="Q57" s="30"/>
      <c r="S57" s="29"/>
      <c r="V57" s="6"/>
      <c r="W57" s="7"/>
      <c r="X57" s="8"/>
      <c r="Y57" s="8"/>
      <c r="Z57" s="8"/>
      <c r="AA57" s="8"/>
      <c r="AB57" s="9"/>
      <c r="AC57" s="10"/>
      <c r="AE57" s="27"/>
    </row>
    <row r="58" spans="1:32">
      <c r="H58" s="40"/>
      <c r="I58" s="41"/>
      <c r="J58" s="40"/>
      <c r="K58" s="40"/>
      <c r="L58" s="40"/>
      <c r="M58" s="40"/>
      <c r="N58" s="40"/>
      <c r="O58" s="40"/>
      <c r="P58" s="42"/>
      <c r="Q58" s="30"/>
      <c r="S58" s="29"/>
      <c r="V58" s="11"/>
      <c r="W58" s="12" t="s">
        <v>16</v>
      </c>
      <c r="X58" s="13"/>
      <c r="Y58" s="13"/>
      <c r="Z58" s="13"/>
      <c r="AA58" s="13">
        <v>44000</v>
      </c>
      <c r="AB58" s="14"/>
      <c r="AC58" s="15">
        <f t="shared" si="0"/>
        <v>44000</v>
      </c>
      <c r="AE58" s="27" t="e">
        <f>#REF!+7</f>
        <v>#REF!</v>
      </c>
      <c r="AF58" s="2" t="e">
        <f>#REF!</f>
        <v>#REF!</v>
      </c>
    </row>
    <row r="59" spans="1:32">
      <c r="A59" s="67"/>
      <c r="B59" s="71"/>
      <c r="E59" s="75"/>
      <c r="F59" s="88"/>
      <c r="H59" s="40"/>
      <c r="I59" s="41"/>
      <c r="J59" s="40"/>
      <c r="K59" s="40"/>
      <c r="L59" s="40"/>
      <c r="M59" s="40"/>
      <c r="N59" s="40"/>
      <c r="O59" s="40"/>
      <c r="P59" s="42"/>
      <c r="Q59" s="30"/>
      <c r="S59" s="29"/>
      <c r="V59" s="6" t="s">
        <v>43</v>
      </c>
      <c r="W59" s="7" t="s">
        <v>14</v>
      </c>
      <c r="X59" s="8"/>
      <c r="Y59" s="8"/>
      <c r="Z59" s="8"/>
      <c r="AA59" s="8">
        <v>88000</v>
      </c>
      <c r="AB59" s="9"/>
      <c r="AC59" s="10">
        <f t="shared" si="0"/>
        <v>88000</v>
      </c>
      <c r="AE59" s="27" t="e">
        <f t="shared" si="1"/>
        <v>#REF!</v>
      </c>
      <c r="AF59" s="2" t="e">
        <f>AF58</f>
        <v>#REF!</v>
      </c>
    </row>
    <row r="60" spans="1:32" ht="15.75" thickBot="1">
      <c r="A60" s="67"/>
      <c r="B60" s="71"/>
      <c r="C60" s="35"/>
      <c r="D60" s="67"/>
      <c r="E60" s="75"/>
      <c r="F60" s="88"/>
      <c r="H60" s="40"/>
      <c r="I60" s="41"/>
      <c r="J60" s="40"/>
      <c r="K60" s="40"/>
      <c r="L60" s="40"/>
      <c r="M60" s="40"/>
      <c r="N60" s="40"/>
      <c r="O60" s="40"/>
      <c r="P60" s="42"/>
      <c r="Q60" s="30"/>
      <c r="S60" s="29"/>
      <c r="V60" s="16"/>
      <c r="W60" s="17" t="s">
        <v>16</v>
      </c>
      <c r="X60" s="18"/>
      <c r="Y60" s="18"/>
      <c r="Z60" s="18"/>
      <c r="AA60" s="18">
        <v>44000</v>
      </c>
      <c r="AB60" s="19"/>
      <c r="AC60" s="20">
        <f t="shared" si="0"/>
        <v>44000</v>
      </c>
      <c r="AE60" s="27" t="e">
        <f t="shared" si="1"/>
        <v>#REF!</v>
      </c>
      <c r="AF60" s="2">
        <f>AC23/4</f>
        <v>369000</v>
      </c>
    </row>
    <row r="61" spans="1:32">
      <c r="A61" s="67"/>
      <c r="B61" s="71"/>
      <c r="C61" s="35"/>
      <c r="D61" s="68"/>
      <c r="E61" s="75"/>
      <c r="F61" s="88"/>
      <c r="H61" s="40"/>
      <c r="I61" s="41"/>
      <c r="J61" s="40"/>
      <c r="K61" s="40"/>
      <c r="L61" s="40"/>
      <c r="M61" s="40"/>
      <c r="N61" s="40"/>
      <c r="O61" s="40"/>
      <c r="P61" s="42"/>
      <c r="Q61" s="30"/>
      <c r="S61" s="29"/>
      <c r="V61" s="21" t="s">
        <v>44</v>
      </c>
      <c r="W61" s="22"/>
      <c r="X61" s="23" t="e">
        <f>X51+X48+X44+X42+#REF!+#REF!+#REF!+X17+#REF!+#REF!+#REF!+#REF!+X13</f>
        <v>#REF!</v>
      </c>
      <c r="Y61" s="23" t="e">
        <f>Y51+Y48+Y44+Y42+#REF!+#REF!+#REF!+Y17+#REF!+#REF!+#REF!+#REF!+Y13</f>
        <v>#REF!</v>
      </c>
      <c r="Z61" s="23" t="e">
        <f>Z51+Z48+Z44+Z42+#REF!+#REF!+#REF!+Z17+#REF!+#REF!+#REF!+#REF!+Z13</f>
        <v>#REF!</v>
      </c>
      <c r="AA61" s="23" t="e">
        <f>#REF!+#REF!+AA17+#REF!+#REF!+#REF!+AA42+AA44+AA48+AA51+#REF!+#REF!+#REF!+AA58+AA60</f>
        <v>#REF!</v>
      </c>
      <c r="AB61" s="24" t="e">
        <f>AB51+AB48+AB44+AB42+#REF!+#REF!+#REF!+AB17+#REF!+#REF!+#REF!+#REF!+AB13</f>
        <v>#REF!</v>
      </c>
      <c r="AC61" s="25">
        <v>8929225</v>
      </c>
      <c r="AE61" s="27" t="e">
        <f t="shared" si="1"/>
        <v>#REF!</v>
      </c>
      <c r="AF61" s="2">
        <f>AF60</f>
        <v>369000</v>
      </c>
    </row>
    <row r="62" spans="1:32" ht="15.75" thickBot="1">
      <c r="A62" s="67"/>
      <c r="B62" s="71"/>
      <c r="C62" s="35"/>
      <c r="D62" s="68"/>
      <c r="E62" s="75"/>
      <c r="F62" s="88"/>
      <c r="H62" s="36"/>
      <c r="I62" s="36"/>
      <c r="J62" s="36"/>
      <c r="K62" s="36"/>
      <c r="L62" s="36"/>
      <c r="M62" s="36"/>
      <c r="N62" s="36"/>
      <c r="O62" s="36"/>
      <c r="P62" s="36"/>
      <c r="Q62" s="30"/>
      <c r="S62" s="29"/>
      <c r="V62" s="138" t="s">
        <v>45</v>
      </c>
      <c r="W62" s="139"/>
      <c r="X62" s="139"/>
      <c r="Y62" s="139"/>
      <c r="Z62" s="139"/>
      <c r="AA62" s="139"/>
      <c r="AB62" s="139"/>
      <c r="AC62" s="26" t="e">
        <f>AC59+#REF!+AC54+#REF!+#REF!+AC49+AC47+AC43+#REF!+AC23+AC21+#REF!+AC16+#REF!+#REF!+#REF!+#REF!+AC7</f>
        <v>#REF!</v>
      </c>
      <c r="AE62" s="27" t="e">
        <f t="shared" si="1"/>
        <v>#REF!</v>
      </c>
      <c r="AF62" s="2">
        <f>AF61</f>
        <v>369000</v>
      </c>
    </row>
    <row r="63" spans="1:32">
      <c r="A63" s="67"/>
      <c r="B63" s="71"/>
      <c r="C63" s="35"/>
      <c r="D63" s="68"/>
      <c r="E63" s="75"/>
      <c r="F63" s="88"/>
      <c r="H63" s="37"/>
      <c r="I63" s="37"/>
      <c r="J63" s="38"/>
      <c r="K63" s="38"/>
      <c r="L63" s="38"/>
      <c r="M63" s="38"/>
      <c r="N63" s="38"/>
      <c r="O63" s="38"/>
      <c r="P63" s="39"/>
      <c r="Q63" s="30"/>
      <c r="AE63" s="27" t="e">
        <f t="shared" si="1"/>
        <v>#REF!</v>
      </c>
      <c r="AF63" s="2">
        <f>AF62</f>
        <v>369000</v>
      </c>
    </row>
    <row r="64" spans="1:32">
      <c r="A64" s="67"/>
      <c r="B64" s="71"/>
      <c r="C64" s="35"/>
      <c r="D64" s="68"/>
      <c r="E64" s="75"/>
      <c r="F64" s="88"/>
      <c r="H64" s="37"/>
      <c r="I64" s="37"/>
      <c r="J64" s="38"/>
      <c r="K64" s="38"/>
      <c r="L64" s="38"/>
      <c r="M64" s="38"/>
      <c r="N64" s="38"/>
      <c r="O64" s="38"/>
      <c r="P64" s="39"/>
      <c r="Q64" s="30"/>
      <c r="AE64" s="27" t="e">
        <f t="shared" si="1"/>
        <v>#REF!</v>
      </c>
      <c r="AF64" s="2" t="e">
        <f>#REF!/4</f>
        <v>#REF!</v>
      </c>
    </row>
    <row r="65" spans="1:32">
      <c r="A65" s="67"/>
      <c r="B65" s="71"/>
      <c r="C65" s="35"/>
      <c r="D65" s="68"/>
      <c r="E65" s="75"/>
      <c r="F65" s="88"/>
      <c r="H65" s="37"/>
      <c r="I65" s="37"/>
      <c r="J65" s="38"/>
      <c r="K65" s="38"/>
      <c r="L65" s="38"/>
      <c r="M65" s="38"/>
      <c r="N65" s="38"/>
      <c r="O65" s="38"/>
      <c r="P65" s="39"/>
      <c r="Q65" s="30"/>
      <c r="AE65" s="27" t="e">
        <f t="shared" si="1"/>
        <v>#REF!</v>
      </c>
      <c r="AF65" s="2" t="e">
        <f>AF64</f>
        <v>#REF!</v>
      </c>
    </row>
    <row r="66" spans="1:32">
      <c r="A66" s="67"/>
      <c r="B66" s="71"/>
      <c r="C66" s="35"/>
      <c r="D66" s="67"/>
      <c r="E66" s="75"/>
      <c r="F66" s="88"/>
      <c r="H66" s="37"/>
      <c r="I66" s="37"/>
      <c r="J66" s="38"/>
      <c r="K66" s="38"/>
      <c r="L66" s="38"/>
      <c r="M66" s="38"/>
      <c r="N66" s="38"/>
      <c r="O66" s="38"/>
      <c r="P66" s="39"/>
      <c r="Q66" s="30"/>
      <c r="AE66" s="27" t="e">
        <f t="shared" si="1"/>
        <v>#REF!</v>
      </c>
      <c r="AF66" s="2" t="e">
        <f>AF65</f>
        <v>#REF!</v>
      </c>
    </row>
    <row r="67" spans="1:32">
      <c r="A67" s="67"/>
      <c r="B67" s="71"/>
      <c r="C67" s="35"/>
      <c r="D67" s="68"/>
      <c r="E67" s="75"/>
      <c r="F67" s="88"/>
      <c r="H67" s="37"/>
      <c r="I67" s="37"/>
      <c r="J67" s="38"/>
      <c r="K67" s="38"/>
      <c r="L67" s="38"/>
      <c r="M67" s="38"/>
      <c r="N67" s="38"/>
      <c r="O67" s="38"/>
      <c r="P67" s="39"/>
      <c r="Q67" s="30"/>
      <c r="AE67" s="27" t="e">
        <f t="shared" si="1"/>
        <v>#REF!</v>
      </c>
      <c r="AF67" s="2" t="e">
        <f>AF66</f>
        <v>#REF!</v>
      </c>
    </row>
    <row r="68" spans="1:32">
      <c r="A68" s="67"/>
      <c r="B68" s="71"/>
      <c r="C68" s="35"/>
      <c r="D68" s="67"/>
      <c r="E68" s="75"/>
      <c r="F68" s="88"/>
      <c r="H68" s="37"/>
      <c r="I68" s="37"/>
      <c r="J68" s="38"/>
      <c r="K68" s="38"/>
      <c r="L68" s="38"/>
      <c r="M68" s="38"/>
      <c r="N68" s="38"/>
      <c r="O68" s="38"/>
      <c r="P68" s="39"/>
      <c r="Q68" s="30"/>
      <c r="AE68" s="27" t="e">
        <f t="shared" si="1"/>
        <v>#REF!</v>
      </c>
      <c r="AF68" s="2">
        <f>AC43/5</f>
        <v>179200</v>
      </c>
    </row>
    <row r="69" spans="1:32">
      <c r="A69" s="67"/>
      <c r="B69" s="71"/>
      <c r="C69" s="35"/>
      <c r="D69" s="67"/>
      <c r="E69" s="76"/>
      <c r="F69" s="88"/>
      <c r="H69" s="37"/>
      <c r="I69" s="37"/>
      <c r="J69" s="38"/>
      <c r="K69" s="38"/>
      <c r="L69" s="38"/>
      <c r="M69" s="38"/>
      <c r="N69" s="38"/>
      <c r="O69" s="38"/>
      <c r="P69" s="39"/>
      <c r="Q69" s="30"/>
      <c r="AE69" s="27" t="e">
        <f t="shared" si="1"/>
        <v>#REF!</v>
      </c>
      <c r="AF69" s="2">
        <f>AF68</f>
        <v>179200</v>
      </c>
    </row>
    <row r="70" spans="1:32">
      <c r="C70" s="35"/>
      <c r="H70" s="37"/>
      <c r="I70" s="37"/>
      <c r="J70" s="38"/>
      <c r="K70" s="38"/>
      <c r="L70" s="38"/>
      <c r="M70" s="38"/>
      <c r="N70" s="38"/>
      <c r="O70" s="38"/>
      <c r="P70" s="39"/>
      <c r="Q70" s="30"/>
      <c r="AE70" s="27" t="e">
        <f t="shared" si="1"/>
        <v>#REF!</v>
      </c>
      <c r="AF70" s="2">
        <f>AF69</f>
        <v>179200</v>
      </c>
    </row>
    <row r="71" spans="1:32">
      <c r="C71" s="35"/>
      <c r="H71" s="37"/>
      <c r="I71" s="37"/>
      <c r="J71" s="38"/>
      <c r="K71" s="38"/>
      <c r="L71" s="38"/>
      <c r="M71" s="38"/>
      <c r="N71" s="38"/>
      <c r="O71" s="38"/>
      <c r="P71" s="39"/>
      <c r="Q71" s="30"/>
      <c r="AE71" s="27" t="e">
        <f t="shared" si="1"/>
        <v>#REF!</v>
      </c>
      <c r="AF71" s="2">
        <f>AF70</f>
        <v>179200</v>
      </c>
    </row>
    <row r="72" spans="1:32">
      <c r="C72" s="35"/>
      <c r="H72" s="37"/>
      <c r="I72" s="37"/>
      <c r="J72" s="38"/>
      <c r="K72" s="38"/>
      <c r="L72" s="38"/>
      <c r="M72" s="38"/>
      <c r="N72" s="38"/>
      <c r="O72" s="38"/>
      <c r="P72" s="39"/>
      <c r="AE72" s="27" t="e">
        <f t="shared" si="1"/>
        <v>#REF!</v>
      </c>
      <c r="AF72" s="2">
        <f>AF71</f>
        <v>179200</v>
      </c>
    </row>
    <row r="73" spans="1:32">
      <c r="C73" s="35"/>
      <c r="H73" s="37"/>
      <c r="I73" s="37"/>
      <c r="J73" s="38"/>
      <c r="K73" s="38"/>
      <c r="L73" s="38"/>
      <c r="M73" s="38"/>
      <c r="N73" s="38"/>
      <c r="O73" s="38"/>
      <c r="P73" s="39"/>
      <c r="AE73" s="27" t="e">
        <f t="shared" si="1"/>
        <v>#REF!</v>
      </c>
      <c r="AF73" s="2">
        <f>AC47/4</f>
        <v>164000</v>
      </c>
    </row>
    <row r="74" spans="1:32">
      <c r="C74" s="35"/>
      <c r="H74" s="37"/>
      <c r="I74" s="37"/>
      <c r="J74" s="38"/>
      <c r="K74" s="38"/>
      <c r="L74" s="38"/>
      <c r="M74" s="38"/>
      <c r="N74" s="38"/>
      <c r="O74" s="38"/>
      <c r="P74" s="39"/>
      <c r="AE74" s="27" t="e">
        <f t="shared" si="1"/>
        <v>#REF!</v>
      </c>
      <c r="AF74" s="2">
        <f>AF73</f>
        <v>164000</v>
      </c>
    </row>
    <row r="75" spans="1:32">
      <c r="H75" s="37"/>
      <c r="I75" s="37"/>
      <c r="J75" s="38"/>
      <c r="K75" s="38"/>
      <c r="L75" s="38"/>
      <c r="M75" s="38"/>
      <c r="N75" s="38"/>
      <c r="O75" s="38"/>
      <c r="P75" s="39"/>
      <c r="AE75" s="27" t="e">
        <f t="shared" si="1"/>
        <v>#REF!</v>
      </c>
      <c r="AF75" s="2">
        <f>AF74</f>
        <v>164000</v>
      </c>
    </row>
    <row r="76" spans="1:32">
      <c r="H76" s="36"/>
      <c r="I76" s="36"/>
      <c r="J76" s="36"/>
      <c r="K76" s="36"/>
      <c r="L76" s="36"/>
      <c r="M76" s="36"/>
      <c r="N76" s="36"/>
      <c r="O76" s="36"/>
      <c r="P76" s="39"/>
      <c r="AE76" s="27" t="e">
        <f t="shared" si="1"/>
        <v>#REF!</v>
      </c>
      <c r="AF76" s="2">
        <f>AF75</f>
        <v>164000</v>
      </c>
    </row>
    <row r="77" spans="1:32">
      <c r="AE77" s="27"/>
    </row>
    <row r="78" spans="1:32">
      <c r="C78" s="44"/>
    </row>
  </sheetData>
  <autoFilter ref="A1:F1" xr:uid="{00000000-0009-0000-0000-000000000000}">
    <sortState xmlns:xlrd2="http://schemas.microsoft.com/office/spreadsheetml/2017/richdata2" ref="A2:I38">
      <sortCondition ref="A1"/>
    </sortState>
  </autoFilter>
  <mergeCells count="5">
    <mergeCell ref="V62:AB62"/>
    <mergeCell ref="D24:D34"/>
    <mergeCell ref="D36:D40"/>
    <mergeCell ref="D16:E16"/>
    <mergeCell ref="D17:E17"/>
  </mergeCells>
  <pageMargins left="0.7" right="0.7" top="0.78740157499999996" bottom="0.78740157499999996" header="0.3" footer="0.3"/>
  <pageSetup paperSize="8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6240290B8BE741977B0A515F29C2D5" ma:contentTypeVersion="2" ma:contentTypeDescription="Vytvoří nový dokument" ma:contentTypeScope="" ma:versionID="1a803a3f33a3e47276af6e61f38e5c9b">
  <xsd:schema xmlns:xsd="http://www.w3.org/2001/XMLSchema" xmlns:xs="http://www.w3.org/2001/XMLSchema" xmlns:p="http://schemas.microsoft.com/office/2006/metadata/properties" xmlns:ns2="24508399-c5ba-498e-8cef-11b7e0b092f7" targetNamespace="http://schemas.microsoft.com/office/2006/metadata/properties" ma:root="true" ma:fieldsID="81352af633d47609b363f1b2b254a86c" ns2:_="">
    <xsd:import namespace="24508399-c5ba-498e-8cef-11b7e0b092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8399-c5ba-498e-8cef-11b7e0b09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9EDBE-072E-42BB-B795-744C89D50D4E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24508399-c5ba-498e-8cef-11b7e0b092f7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94C14C-4CF3-42D1-9B28-52DAEDEF4C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DE905-0E18-4732-BC8E-6D14F42FE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8399-c5ba-498e-8cef-11b7e0b09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Prioritizace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Baťhová Kateřina Mgr.</dc:creator>
  <cp:keywords/>
  <dc:description/>
  <cp:lastModifiedBy>Hlaváčová Jana</cp:lastModifiedBy>
  <cp:revision/>
  <cp:lastPrinted>2021-01-13T14:39:33Z</cp:lastPrinted>
  <dcterms:created xsi:type="dcterms:W3CDTF">2020-12-28T11:08:54Z</dcterms:created>
  <dcterms:modified xsi:type="dcterms:W3CDTF">2021-01-14T11:21:41Z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0x010100076240290B8BE741977B0A515F29C2D5</vt:lpwstr>
  </property>
</Properties>
</file>