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3"/>
  <workbookPr/>
  <mc:AlternateContent xmlns:mc="http://schemas.openxmlformats.org/markup-compatibility/2006">
    <mc:Choice Requires="x15">
      <x15ac:absPath xmlns:x15ac="http://schemas.microsoft.com/office/spreadsheetml/2010/11/ac" url="P:\Projekty\NTMC\projekty\mezinárodní\PROFID\čerpání\"/>
    </mc:Choice>
  </mc:AlternateContent>
  <xr:revisionPtr revIDLastSave="0" documentId="13_ncr:1_{39CBB76C-2587-4A25-A14D-1A8113421D79}" xr6:coauthVersionLast="36" xr6:coauthVersionMax="47" xr10:uidLastSave="{00000000-0000-0000-0000-000000000000}"/>
  <bookViews>
    <workbookView xWindow="-105" yWindow="-105" windowWidth="23250" windowHeight="12570" xr2:uid="{00000000-000D-0000-FFFF-FFFF00000000}"/>
  </bookViews>
  <sheets>
    <sheet name="čerpání" sheetId="1" r:id="rId1"/>
    <sheet name="zbývá k čerpání" sheetId="2" r:id="rId2"/>
    <sheet name="přeúčtování do výnosů" sheetId="4" r:id="rId3"/>
    <sheet name="Periodic report M1-M18" sheetId="5" r:id="rId4"/>
    <sheet name="Reporting" sheetId="3" r:id="rId5"/>
  </sheets>
  <definedNames>
    <definedName name="_xlnm._FilterDatabase" localSheetId="0" hidden="1">čerpání!$A$3:$J$32</definedName>
  </definedNames>
  <calcPr calcId="191029" refMode="R1C1"/>
</workbook>
</file>

<file path=xl/calcChain.xml><?xml version="1.0" encoding="utf-8"?>
<calcChain xmlns="http://schemas.openxmlformats.org/spreadsheetml/2006/main">
  <c r="D7" i="5" l="1"/>
  <c r="D8" i="5" s="1"/>
  <c r="D9" i="5" s="1"/>
  <c r="K69" i="1"/>
  <c r="K66" i="1"/>
  <c r="E9" i="5" l="1"/>
  <c r="E8" i="5"/>
  <c r="C8" i="5"/>
  <c r="C9" i="5" s="1"/>
  <c r="E7" i="5"/>
  <c r="C7" i="5"/>
  <c r="E6" i="5"/>
  <c r="E5" i="5"/>
  <c r="E4" i="5"/>
  <c r="K63" i="1" l="1"/>
  <c r="K60" i="1"/>
  <c r="F19" i="4" l="1"/>
  <c r="K57" i="1" l="1"/>
  <c r="K54" i="1"/>
  <c r="B17" i="2" l="1"/>
  <c r="G51" i="1"/>
  <c r="F16" i="4"/>
  <c r="K50" i="1"/>
  <c r="K46" i="1"/>
  <c r="K42" i="1"/>
  <c r="K38" i="1"/>
  <c r="E13" i="4" s="1"/>
  <c r="F13" i="4" s="1"/>
  <c r="K34" i="1"/>
  <c r="B2" i="3" l="1"/>
  <c r="B3" i="3" s="1"/>
  <c r="C2" i="3" l="1"/>
  <c r="C3" i="3" s="1"/>
  <c r="D3" i="3" s="1"/>
  <c r="B5" i="2"/>
  <c r="K30" i="1"/>
  <c r="B5" i="3" s="1"/>
  <c r="F10" i="4"/>
  <c r="F7" i="4"/>
  <c r="K26" i="1"/>
  <c r="K22" i="1"/>
  <c r="K18" i="1"/>
  <c r="K12" i="1"/>
  <c r="K8" i="1"/>
  <c r="B6" i="3" l="1"/>
  <c r="D6" i="3" s="1"/>
  <c r="D5" i="3"/>
  <c r="D2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Uživatel systému Windows</author>
  </authors>
  <commentList>
    <comment ref="B5" authorId="0" shapeId="0" xr:uid="{9CAE0DB2-AFF7-4EF3-8D13-BF502CB9B426}">
      <text>
        <r>
          <rPr>
            <b/>
            <sz val="9"/>
            <color indexed="81"/>
            <rFont val="Tahoma"/>
            <family val="2"/>
            <charset val="238"/>
          </rPr>
          <t>Uživatel systému Windows:</t>
        </r>
        <r>
          <rPr>
            <sz val="9"/>
            <color indexed="81"/>
            <rFont val="Tahoma"/>
            <family val="2"/>
            <charset val="238"/>
          </rPr>
          <t xml:space="preserve">
doprava, ubytování, stravné, kapesné, cestovní náklady externích expertů</t>
        </r>
      </text>
    </comment>
  </commentList>
</comments>
</file>

<file path=xl/sharedStrings.xml><?xml version="1.0" encoding="utf-8"?>
<sst xmlns="http://schemas.openxmlformats.org/spreadsheetml/2006/main" count="339" uniqueCount="152">
  <si>
    <t xml:space="preserve">Poznámka </t>
  </si>
  <si>
    <t>Celkem vč. DPH</t>
  </si>
  <si>
    <t>Datum úhrady</t>
  </si>
  <si>
    <t>NS</t>
  </si>
  <si>
    <t>Faktura č.</t>
  </si>
  <si>
    <t>Firma</t>
  </si>
  <si>
    <t>FLY UNITED Praha</t>
  </si>
  <si>
    <t>Smlouva (obj.)</t>
  </si>
  <si>
    <t>Předfinancování</t>
  </si>
  <si>
    <t>přímé náklady</t>
  </si>
  <si>
    <t>nepřímé náklady</t>
  </si>
  <si>
    <t>Suma</t>
  </si>
  <si>
    <t>Celkový budget</t>
  </si>
  <si>
    <t xml:space="preserve"> účet</t>
  </si>
  <si>
    <t>název účtu</t>
  </si>
  <si>
    <t>kurz</t>
  </si>
  <si>
    <t>celkem</t>
  </si>
  <si>
    <t>cest.  zahr. - OUC</t>
  </si>
  <si>
    <t>Projekt PROFID  NS 5107</t>
  </si>
  <si>
    <t>Táborsky, Kula,Norbertová ubytování Berlín</t>
  </si>
  <si>
    <t>hrubá mzda</t>
  </si>
  <si>
    <t>sociální</t>
  </si>
  <si>
    <t>zdravotní</t>
  </si>
  <si>
    <t>FKSP</t>
  </si>
  <si>
    <t xml:space="preserve">objednávka </t>
  </si>
  <si>
    <t>FP-2019-11-0000057</t>
  </si>
  <si>
    <t>hrubá mzda 02/20</t>
  </si>
  <si>
    <t>sociální 02/20</t>
  </si>
  <si>
    <t>zdravotní 02/20</t>
  </si>
  <si>
    <t>FKSP 02/20</t>
  </si>
  <si>
    <t>hrubá mzda 03/20</t>
  </si>
  <si>
    <t>sociální 03/20</t>
  </si>
  <si>
    <t>zdravotní 03/20</t>
  </si>
  <si>
    <t>FKSP 03/20</t>
  </si>
  <si>
    <t>Celkem za rok 2020</t>
  </si>
  <si>
    <t>hrubá mzda 04/20</t>
  </si>
  <si>
    <t>sociální 04/20</t>
  </si>
  <si>
    <t>zdravotní 04/20</t>
  </si>
  <si>
    <t>FKSP 04/20</t>
  </si>
  <si>
    <t>hrubá mzda - Norbertová</t>
  </si>
  <si>
    <t>sociální- Norbertová</t>
  </si>
  <si>
    <t>zdravotní- Norbertová</t>
  </si>
  <si>
    <t>CP zahraniční</t>
  </si>
  <si>
    <t>CP Berlín, KULA</t>
  </si>
  <si>
    <t>CP Berlín, Norbertová</t>
  </si>
  <si>
    <t>hrubá mzda 05/20</t>
  </si>
  <si>
    <t>sociální 05/20</t>
  </si>
  <si>
    <t>zdravotní 05/20</t>
  </si>
  <si>
    <t>FKSP 05/20</t>
  </si>
  <si>
    <t>EU</t>
  </si>
  <si>
    <t>Kč</t>
  </si>
  <si>
    <t>datum</t>
  </si>
  <si>
    <t>hrubá mzda 06/20</t>
  </si>
  <si>
    <t>sociální 06/20</t>
  </si>
  <si>
    <t>zdravotní 06/20</t>
  </si>
  <si>
    <t>FKSP 06/20</t>
  </si>
  <si>
    <t>Čerpání</t>
  </si>
  <si>
    <t>Přeúčtování do výnosů 1. - 6. 2020</t>
  </si>
  <si>
    <t>hrubá mzda 07/20</t>
  </si>
  <si>
    <t>sociální 07/20</t>
  </si>
  <si>
    <t>zdravotní 07/20</t>
  </si>
  <si>
    <t>FKSP 07/20</t>
  </si>
  <si>
    <t>PROFID 5107 rozpočet FNOL, program Horizon 2020</t>
  </si>
  <si>
    <t>Položka</t>
  </si>
  <si>
    <t>Mzdové výdaje</t>
  </si>
  <si>
    <t>Cestovní výdaje</t>
  </si>
  <si>
    <t>Náklady na interně fakturované zboží*</t>
  </si>
  <si>
    <t>Nepřímé náklady**</t>
  </si>
  <si>
    <t>Celkem</t>
  </si>
  <si>
    <t>Financování 100 %</t>
  </si>
  <si>
    <t>** 25 % z přímých nákladů, nedokladuje se, počítáno automaticky, pokud se nedočerpají přímé náklady, krátí se i výše režijních nákladů</t>
  </si>
  <si>
    <t>Systém financování - první platba obdržená ex-ante (17,9 % z rozpočtu), ostatní platby ex-post na základě monitorovací zprávy, která se zpracovává každých 18 měsíců, kde jsou nárokovány skutečně vynaložené náklady za proběhlé monitorovací období</t>
  </si>
  <si>
    <t>Trvání projektu</t>
  </si>
  <si>
    <t>1.1.2020 - 31.12.2024</t>
  </si>
  <si>
    <t>* Náklady na screening pacienta a zařazení do jedné z klinických studií. Náklady jsou založeny na sazbě vypočtené v souladu s obvyklými účetními postupy.</t>
  </si>
  <si>
    <t>Mzdové náklady</t>
  </si>
  <si>
    <t>Cestovní náklady</t>
  </si>
  <si>
    <t>1.1.2020 - 1.7.2020</t>
  </si>
  <si>
    <t>Kurz</t>
  </si>
  <si>
    <t>k 18.8.2020</t>
  </si>
  <si>
    <t>hrubá mzda 08/20</t>
  </si>
  <si>
    <t>sociální 08/20</t>
  </si>
  <si>
    <t>zdravotní 08/20</t>
  </si>
  <si>
    <t>FKSP 08/20</t>
  </si>
  <si>
    <t xml:space="preserve">čerpání </t>
  </si>
  <si>
    <t>hrubá mzda 09/20</t>
  </si>
  <si>
    <t>sociální 09/20</t>
  </si>
  <si>
    <t>zdravotní 09/20</t>
  </si>
  <si>
    <t>FKSP 09/20</t>
  </si>
  <si>
    <t>hrubá mzda 10/20</t>
  </si>
  <si>
    <t>sociální 10/20</t>
  </si>
  <si>
    <t>zdravotní 10/20</t>
  </si>
  <si>
    <t>FKSP 10/20</t>
  </si>
  <si>
    <t>Přeúčtování do výnosů 7.-9.2020</t>
  </si>
  <si>
    <t>31.11.2020</t>
  </si>
  <si>
    <t>hrubá mzda 11/20</t>
  </si>
  <si>
    <t>sociální 11/20</t>
  </si>
  <si>
    <t>zdravotní 11/20</t>
  </si>
  <si>
    <t>FKSP 11/20</t>
  </si>
  <si>
    <t>hrubá mzda 1220</t>
  </si>
  <si>
    <t>sociální 12/20</t>
  </si>
  <si>
    <t>zdravotní 12/20</t>
  </si>
  <si>
    <t>FKSP 12/20</t>
  </si>
  <si>
    <t>Přeúčtování do výnosů 10.-12.2020</t>
  </si>
  <si>
    <t>přijatá záloha 6.2020</t>
  </si>
  <si>
    <t>skutečně čerpáno za 2020</t>
  </si>
  <si>
    <t>zůstatek k 31.12.2020</t>
  </si>
  <si>
    <t>PROFID NS 2107</t>
  </si>
  <si>
    <t>vyúčtování za rok 2020</t>
  </si>
  <si>
    <t>1.7.2020 - 1.1.2021</t>
  </si>
  <si>
    <t>k 27.1.2021</t>
  </si>
  <si>
    <t>sociální 01/21</t>
  </si>
  <si>
    <t>zdravotní 01/21</t>
  </si>
  <si>
    <t>DPČ 01/21</t>
  </si>
  <si>
    <t>DPČ Irena Opavská</t>
  </si>
  <si>
    <t>sociální- Opavská</t>
  </si>
  <si>
    <t>zdravotní- Opavská</t>
  </si>
  <si>
    <t>DPČ</t>
  </si>
  <si>
    <t>DPČ 02/21</t>
  </si>
  <si>
    <t>sociální 02/21</t>
  </si>
  <si>
    <t>zdravotní 02/21</t>
  </si>
  <si>
    <t>čerpání</t>
  </si>
  <si>
    <t>Přeúčtování do výnosů 1.-3./2021</t>
  </si>
  <si>
    <t>DPČ 03/21</t>
  </si>
  <si>
    <t>sociální 03/21</t>
  </si>
  <si>
    <t>zdravotní 03/21</t>
  </si>
  <si>
    <t>DPČ 04/21</t>
  </si>
  <si>
    <t>sociální 04/21</t>
  </si>
  <si>
    <t>zdravotní 04/21</t>
  </si>
  <si>
    <t>vyúčtování za rok 2021</t>
  </si>
  <si>
    <t>zůstatek k 1.1.2021</t>
  </si>
  <si>
    <t>čerpáno za rok 2021</t>
  </si>
  <si>
    <t>Kategorie rozpočtu</t>
  </si>
  <si>
    <t>Položka rozpočtu</t>
  </si>
  <si>
    <t>€</t>
  </si>
  <si>
    <t>Vyčerpáno</t>
  </si>
  <si>
    <t xml:space="preserve">€ M1-M18 </t>
  </si>
  <si>
    <t>A. Direct personnel costs</t>
  </si>
  <si>
    <t>A.1 Employees (or equivalent)</t>
  </si>
  <si>
    <r>
      <t xml:space="preserve">D. Other direct costs - 96 000 </t>
    </r>
    <r>
      <rPr>
        <sz val="11"/>
        <color theme="1"/>
        <rFont val="Calibri"/>
        <family val="2"/>
        <charset val="238"/>
      </rPr>
      <t>€</t>
    </r>
  </si>
  <si>
    <t>D.1 Travel</t>
  </si>
  <si>
    <t>Total direct costs (A+D)</t>
  </si>
  <si>
    <t>E. Indirect costs</t>
  </si>
  <si>
    <t>Total costs</t>
  </si>
  <si>
    <t>Projekt PROFID NS 5107 1.1.2020-30.6.2021</t>
  </si>
  <si>
    <t>D.5 Internally invoice goods and services</t>
  </si>
  <si>
    <t>DPČ 05/21</t>
  </si>
  <si>
    <t>sociální 05/21</t>
  </si>
  <si>
    <t>zdravotní 05/21</t>
  </si>
  <si>
    <t>DPČ 06/21</t>
  </si>
  <si>
    <t>sociální 06/21</t>
  </si>
  <si>
    <t>zdravotní 06/21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</si>
</sst>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\ _K_č_-;\-* #,##0.00\ _K_č_-;_-* &quot;-&quot;??\ _K_č_-;_-@_-"/>
    <numFmt numFmtId="164" formatCode="#,##0.00\ &quot;Kč&quot;"/>
    <numFmt numFmtId="165" formatCode="#,##0.00\ [$€-1]"/>
    <numFmt numFmtId="166" formatCode="_-* #,##0.00\ [$€-1]_-;\-* #,##0.00\ [$€-1]_-;_-* &quot;-&quot;??\ [$€-1]_-;_-@_-"/>
    <numFmt numFmtId="167" formatCode="#,##0.00_ ;\-#,##0.00\ "/>
    <numFmt numFmtId="168" formatCode="#,##0\ [$€-1]"/>
    <numFmt numFmtId="169" formatCode="[$€-2]\ #,##0.00"/>
  </numFmts>
  <fonts count="1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indexed="8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name val="Calibri"/>
      <family val="2"/>
      <charset val="238"/>
    </font>
    <font>
      <b/>
      <sz val="8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CFFD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C5E0B2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3">
    <xf numFmtId="0" fontId="0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120">
    <xf numFmtId="0" fontId="0" fillId="0" borderId="0" xfId="0"/>
    <xf numFmtId="0" fontId="0" fillId="2" borderId="8" xfId="0" applyFill="1" applyBorder="1"/>
    <xf numFmtId="165" fontId="1" fillId="2" borderId="7" xfId="0" applyNumberFormat="1" applyFont="1" applyFill="1" applyBorder="1"/>
    <xf numFmtId="165" fontId="3" fillId="2" borderId="7" xfId="0" applyNumberFormat="1" applyFont="1" applyFill="1" applyBorder="1"/>
    <xf numFmtId="9" fontId="3" fillId="2" borderId="1" xfId="1" applyFont="1" applyFill="1" applyBorder="1"/>
    <xf numFmtId="0" fontId="1" fillId="2" borderId="8" xfId="0" applyFont="1" applyFill="1" applyBorder="1"/>
    <xf numFmtId="165" fontId="4" fillId="2" borderId="1" xfId="0" applyNumberFormat="1" applyFont="1" applyFill="1" applyBorder="1"/>
    <xf numFmtId="167" fontId="4" fillId="2" borderId="1" xfId="0" applyNumberFormat="1" applyFont="1" applyFill="1" applyBorder="1"/>
    <xf numFmtId="0" fontId="4" fillId="0" borderId="0" xfId="0" applyFont="1"/>
    <xf numFmtId="0" fontId="3" fillId="4" borderId="0" xfId="0" applyFont="1" applyFill="1" applyBorder="1"/>
    <xf numFmtId="0" fontId="5" fillId="0" borderId="0" xfId="0" applyFont="1" applyFill="1" applyAlignment="1">
      <alignment horizontal="center"/>
    </xf>
    <xf numFmtId="0" fontId="5" fillId="0" borderId="0" xfId="0" applyFont="1"/>
    <xf numFmtId="0" fontId="3" fillId="0" borderId="0" xfId="0" applyFont="1"/>
    <xf numFmtId="49" fontId="3" fillId="5" borderId="2" xfId="0" applyNumberFormat="1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3" fillId="2" borderId="3" xfId="0" applyFont="1" applyFill="1" applyBorder="1"/>
    <xf numFmtId="0" fontId="5" fillId="2" borderId="4" xfId="0" applyFont="1" applyFill="1" applyBorder="1"/>
    <xf numFmtId="0" fontId="5" fillId="2" borderId="4" xfId="0" applyFont="1" applyFill="1" applyBorder="1" applyAlignment="1">
      <alignment horizontal="center"/>
    </xf>
    <xf numFmtId="164" fontId="5" fillId="2" borderId="4" xfId="0" applyNumberFormat="1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6" xfId="0" applyFont="1" applyFill="1" applyBorder="1"/>
    <xf numFmtId="0" fontId="5" fillId="0" borderId="0" xfId="0" applyFont="1" applyBorder="1"/>
    <xf numFmtId="0" fontId="4" fillId="0" borderId="1" xfId="0" applyFont="1" applyBorder="1"/>
    <xf numFmtId="164" fontId="4" fillId="5" borderId="1" xfId="0" applyNumberFormat="1" applyFont="1" applyFill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right"/>
    </xf>
    <xf numFmtId="0" fontId="4" fillId="0" borderId="0" xfId="0" applyFont="1" applyFill="1" applyBorder="1"/>
    <xf numFmtId="0" fontId="4" fillId="0" borderId="13" xfId="0" applyFont="1" applyBorder="1"/>
    <xf numFmtId="0" fontId="4" fillId="0" borderId="12" xfId="0" applyFont="1" applyBorder="1"/>
    <xf numFmtId="0" fontId="4" fillId="0" borderId="0" xfId="0" applyFont="1" applyBorder="1"/>
    <xf numFmtId="164" fontId="4" fillId="0" borderId="0" xfId="0" applyNumberFormat="1" applyFont="1"/>
    <xf numFmtId="2" fontId="4" fillId="0" borderId="0" xfId="0" applyNumberFormat="1" applyFont="1"/>
    <xf numFmtId="0" fontId="4" fillId="0" borderId="7" xfId="0" applyFont="1" applyBorder="1"/>
    <xf numFmtId="0" fontId="4" fillId="0" borderId="11" xfId="0" applyFont="1" applyBorder="1"/>
    <xf numFmtId="0" fontId="4" fillId="0" borderId="7" xfId="0" applyFont="1" applyFill="1" applyBorder="1"/>
    <xf numFmtId="0" fontId="4" fillId="0" borderId="7" xfId="0" applyFont="1" applyBorder="1" applyAlignment="1">
      <alignment horizontal="center"/>
    </xf>
    <xf numFmtId="164" fontId="4" fillId="5" borderId="11" xfId="0" applyNumberFormat="1" applyFont="1" applyFill="1" applyBorder="1"/>
    <xf numFmtId="0" fontId="7" fillId="0" borderId="1" xfId="0" applyFont="1" applyBorder="1" applyAlignment="1">
      <alignment horizontal="right"/>
    </xf>
    <xf numFmtId="0" fontId="7" fillId="0" borderId="7" xfId="0" applyFont="1" applyBorder="1" applyAlignment="1">
      <alignment horizontal="right"/>
    </xf>
    <xf numFmtId="0" fontId="8" fillId="0" borderId="14" xfId="0" applyFont="1" applyBorder="1"/>
    <xf numFmtId="0" fontId="8" fillId="0" borderId="7" xfId="0" applyFont="1" applyBorder="1"/>
    <xf numFmtId="0" fontId="9" fillId="0" borderId="7" xfId="0" applyFont="1" applyBorder="1"/>
    <xf numFmtId="164" fontId="4" fillId="5" borderId="7" xfId="0" applyNumberFormat="1" applyFont="1" applyFill="1" applyBorder="1"/>
    <xf numFmtId="0" fontId="4" fillId="0" borderId="15" xfId="0" applyFont="1" applyFill="1" applyBorder="1"/>
    <xf numFmtId="0" fontId="8" fillId="0" borderId="8" xfId="0" applyFont="1" applyBorder="1"/>
    <xf numFmtId="0" fontId="8" fillId="0" borderId="1" xfId="0" applyFont="1" applyBorder="1"/>
    <xf numFmtId="0" fontId="9" fillId="0" borderId="1" xfId="0" applyFont="1" applyBorder="1"/>
    <xf numFmtId="0" fontId="8" fillId="0" borderId="9" xfId="0" applyFont="1" applyBorder="1"/>
    <xf numFmtId="0" fontId="4" fillId="0" borderId="8" xfId="0" applyFont="1" applyBorder="1"/>
    <xf numFmtId="0" fontId="7" fillId="0" borderId="1" xfId="0" applyFont="1" applyFill="1" applyBorder="1" applyAlignment="1">
      <alignment horizontal="right"/>
    </xf>
    <xf numFmtId="0" fontId="4" fillId="0" borderId="9" xfId="0" applyFont="1" applyBorder="1"/>
    <xf numFmtId="0" fontId="4" fillId="0" borderId="10" xfId="0" applyFont="1" applyBorder="1"/>
    <xf numFmtId="0" fontId="7" fillId="0" borderId="11" xfId="0" applyFont="1" applyBorder="1" applyAlignment="1">
      <alignment horizontal="right"/>
    </xf>
    <xf numFmtId="0" fontId="4" fillId="0" borderId="11" xfId="0" applyFont="1" applyBorder="1" applyAlignment="1">
      <alignment horizontal="center"/>
    </xf>
    <xf numFmtId="0" fontId="4" fillId="0" borderId="16" xfId="0" applyFont="1" applyFill="1" applyBorder="1"/>
    <xf numFmtId="0" fontId="4" fillId="0" borderId="7" xfId="0" applyFont="1" applyBorder="1" applyAlignment="1">
      <alignment horizontal="right"/>
    </xf>
    <xf numFmtId="0" fontId="8" fillId="0" borderId="15" xfId="0" applyFont="1" applyBorder="1"/>
    <xf numFmtId="0" fontId="4" fillId="0" borderId="9" xfId="0" applyFont="1" applyFill="1" applyBorder="1"/>
    <xf numFmtId="4" fontId="4" fillId="0" borderId="0" xfId="0" applyNumberFormat="1" applyFont="1"/>
    <xf numFmtId="0" fontId="3" fillId="2" borderId="17" xfId="0" applyFont="1" applyFill="1" applyBorder="1"/>
    <xf numFmtId="0" fontId="3" fillId="2" borderId="18" xfId="0" applyFont="1" applyFill="1" applyBorder="1"/>
    <xf numFmtId="164" fontId="4" fillId="2" borderId="0" xfId="0" applyNumberFormat="1" applyFont="1" applyFill="1"/>
    <xf numFmtId="164" fontId="6" fillId="2" borderId="0" xfId="0" applyNumberFormat="1" applyFont="1" applyFill="1"/>
    <xf numFmtId="14" fontId="3" fillId="0" borderId="1" xfId="0" applyNumberFormat="1" applyFont="1" applyBorder="1"/>
    <xf numFmtId="4" fontId="3" fillId="0" borderId="1" xfId="0" applyNumberFormat="1" applyFont="1" applyBorder="1"/>
    <xf numFmtId="166" fontId="10" fillId="0" borderId="1" xfId="0" applyNumberFormat="1" applyFont="1" applyBorder="1"/>
    <xf numFmtId="0" fontId="3" fillId="0" borderId="19" xfId="0" applyFont="1" applyBorder="1"/>
    <xf numFmtId="0" fontId="3" fillId="0" borderId="20" xfId="0" applyFont="1" applyBorder="1"/>
    <xf numFmtId="0" fontId="3" fillId="0" borderId="21" xfId="0" applyFont="1" applyBorder="1"/>
    <xf numFmtId="0" fontId="3" fillId="3" borderId="1" xfId="0" applyFont="1" applyFill="1" applyBorder="1"/>
    <xf numFmtId="0" fontId="11" fillId="0" borderId="0" xfId="0" applyFont="1"/>
    <xf numFmtId="0" fontId="11" fillId="0" borderId="0" xfId="0" applyFont="1" applyAlignment="1">
      <alignment horizontal="right"/>
    </xf>
    <xf numFmtId="0" fontId="11" fillId="7" borderId="0" xfId="0" applyFont="1" applyFill="1"/>
    <xf numFmtId="0" fontId="11" fillId="7" borderId="0" xfId="0" applyFont="1" applyFill="1" applyAlignment="1">
      <alignment horizontal="right"/>
    </xf>
    <xf numFmtId="164" fontId="0" fillId="0" borderId="0" xfId="0" applyNumberFormat="1"/>
    <xf numFmtId="0" fontId="0" fillId="0" borderId="0" xfId="0" applyAlignment="1">
      <alignment horizontal="right"/>
    </xf>
    <xf numFmtId="165" fontId="0" fillId="0" borderId="0" xfId="0" applyNumberFormat="1"/>
    <xf numFmtId="164" fontId="3" fillId="0" borderId="0" xfId="0" applyNumberFormat="1" applyFont="1"/>
    <xf numFmtId="14" fontId="3" fillId="0" borderId="1" xfId="0" applyNumberFormat="1" applyFont="1" applyBorder="1" applyAlignment="1">
      <alignment horizontal="right"/>
    </xf>
    <xf numFmtId="4" fontId="0" fillId="0" borderId="0" xfId="0" applyNumberFormat="1"/>
    <xf numFmtId="4" fontId="0" fillId="0" borderId="22" xfId="0" applyNumberFormat="1" applyBorder="1"/>
    <xf numFmtId="0" fontId="13" fillId="0" borderId="0" xfId="0" applyFont="1"/>
    <xf numFmtId="0" fontId="12" fillId="0" borderId="0" xfId="0" applyFont="1"/>
    <xf numFmtId="0" fontId="3" fillId="2" borderId="0" xfId="0" applyFont="1" applyFill="1"/>
    <xf numFmtId="164" fontId="3" fillId="2" borderId="0" xfId="0" applyNumberFormat="1" applyFont="1" applyFill="1"/>
    <xf numFmtId="0" fontId="3" fillId="5" borderId="23" xfId="0" applyFont="1" applyFill="1" applyBorder="1"/>
    <xf numFmtId="0" fontId="3" fillId="5" borderId="24" xfId="0" applyFont="1" applyFill="1" applyBorder="1"/>
    <xf numFmtId="164" fontId="3" fillId="5" borderId="24" xfId="2" applyNumberFormat="1" applyFont="1" applyFill="1" applyBorder="1"/>
    <xf numFmtId="43" fontId="3" fillId="5" borderId="24" xfId="2" applyFont="1" applyFill="1" applyBorder="1"/>
    <xf numFmtId="0" fontId="7" fillId="0" borderId="11" xfId="0" applyFont="1" applyFill="1" applyBorder="1" applyAlignment="1">
      <alignment horizontal="right"/>
    </xf>
    <xf numFmtId="0" fontId="4" fillId="0" borderId="16" xfId="0" applyFont="1" applyBorder="1"/>
    <xf numFmtId="0" fontId="1" fillId="5" borderId="1" xfId="0" applyFont="1" applyFill="1" applyBorder="1"/>
    <xf numFmtId="0" fontId="14" fillId="5" borderId="1" xfId="0" applyFont="1" applyFill="1" applyBorder="1" applyAlignment="1">
      <alignment horizontal="center"/>
    </xf>
    <xf numFmtId="0" fontId="15" fillId="0" borderId="1" xfId="0" applyFont="1" applyBorder="1"/>
    <xf numFmtId="0" fontId="0" fillId="0" borderId="1" xfId="0" applyBorder="1"/>
    <xf numFmtId="168" fontId="1" fillId="0" borderId="1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9" fontId="0" fillId="0" borderId="1" xfId="0" applyNumberFormat="1" applyBorder="1" applyAlignment="1">
      <alignment horizontal="center"/>
    </xf>
    <xf numFmtId="0" fontId="0" fillId="8" borderId="27" xfId="0" applyFill="1" applyBorder="1" applyAlignment="1">
      <alignment horizontal="left" vertical="center"/>
    </xf>
    <xf numFmtId="0" fontId="0" fillId="8" borderId="1" xfId="0" applyFill="1" applyBorder="1"/>
    <xf numFmtId="168" fontId="1" fillId="8" borderId="1" xfId="0" applyNumberFormat="1" applyFont="1" applyFill="1" applyBorder="1" applyAlignment="1">
      <alignment horizontal="center"/>
    </xf>
    <xf numFmtId="164" fontId="0" fillId="8" borderId="1" xfId="0" applyNumberFormat="1" applyFill="1" applyBorder="1" applyAlignment="1">
      <alignment horizontal="center"/>
    </xf>
    <xf numFmtId="169" fontId="0" fillId="8" borderId="1" xfId="0" applyNumberFormat="1" applyFill="1" applyBorder="1" applyAlignment="1">
      <alignment horizontal="center"/>
    </xf>
    <xf numFmtId="9" fontId="0" fillId="0" borderId="1" xfId="0" applyNumberFormat="1" applyBorder="1" applyAlignment="1">
      <alignment horizontal="left"/>
    </xf>
    <xf numFmtId="0" fontId="1" fillId="9" borderId="1" xfId="0" applyFont="1" applyFill="1" applyBorder="1"/>
    <xf numFmtId="168" fontId="1" fillId="9" borderId="1" xfId="0" applyNumberFormat="1" applyFont="1" applyFill="1" applyBorder="1" applyAlignment="1">
      <alignment horizontal="center"/>
    </xf>
    <xf numFmtId="164" fontId="1" fillId="9" borderId="1" xfId="0" applyNumberFormat="1" applyFont="1" applyFill="1" applyBorder="1" applyAlignment="1">
      <alignment horizontal="center"/>
    </xf>
    <xf numFmtId="169" fontId="1" fillId="9" borderId="1" xfId="0" applyNumberFormat="1" applyFont="1" applyFill="1" applyBorder="1" applyAlignment="1">
      <alignment horizontal="center"/>
    </xf>
    <xf numFmtId="0" fontId="9" fillId="0" borderId="27" xfId="0" applyFont="1" applyBorder="1"/>
    <xf numFmtId="0" fontId="9" fillId="0" borderId="11" xfId="0" applyFont="1" applyBorder="1"/>
    <xf numFmtId="0" fontId="3" fillId="5" borderId="4" xfId="0" applyFont="1" applyFill="1" applyBorder="1"/>
    <xf numFmtId="0" fontId="5" fillId="0" borderId="0" xfId="0" applyFont="1" applyAlignment="1">
      <alignment horizontal="center"/>
    </xf>
    <xf numFmtId="0" fontId="3" fillId="2" borderId="28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11" fillId="6" borderId="0" xfId="0" applyFont="1" applyFill="1" applyAlignment="1">
      <alignment horizontal="center"/>
    </xf>
    <xf numFmtId="0" fontId="11" fillId="0" borderId="0" xfId="0" applyFont="1" applyAlignment="1">
      <alignment wrapText="1"/>
    </xf>
    <xf numFmtId="0" fontId="1" fillId="5" borderId="25" xfId="0" applyFont="1" applyFill="1" applyBorder="1" applyAlignment="1">
      <alignment horizontal="center"/>
    </xf>
    <xf numFmtId="0" fontId="1" fillId="5" borderId="0" xfId="0" applyFont="1" applyFill="1" applyAlignment="1">
      <alignment horizontal="center"/>
    </xf>
    <xf numFmtId="0" fontId="15" fillId="0" borderId="26" xfId="0" applyFont="1" applyBorder="1" applyAlignment="1">
      <alignment horizontal="left" vertical="center"/>
    </xf>
    <xf numFmtId="0" fontId="15" fillId="0" borderId="27" xfId="0" applyFont="1" applyBorder="1" applyAlignment="1">
      <alignment horizontal="left" vertical="center"/>
    </xf>
  </cellXfs>
  <cellStyles count="3">
    <cellStyle name="Čárka" xfId="2" builtinId="3"/>
    <cellStyle name="Normální" xfId="0" builtinId="0"/>
    <cellStyle name="Procenta" xfId="1" builtinId="5"/>
  </cellStyles>
  <dxfs count="0"/>
  <tableStyles count="0" defaultTableStyle="TableStyleMedium2" defaultPivotStyle="PivotStyleLight16"/>
  <colors>
    <mruColors>
      <color rgb="FFFCFFD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69"/>
  <sheetViews>
    <sheetView tabSelected="1" zoomScaleNormal="100" workbookViewId="0">
      <pane ySplit="3" topLeftCell="A46" activePane="bottomLeft" state="frozen"/>
      <selection pane="bottomLeft" activeCell="G64" sqref="G64:G66"/>
    </sheetView>
  </sheetViews>
  <sheetFormatPr defaultColWidth="9.140625" defaultRowHeight="12.75" x14ac:dyDescent="0.2"/>
  <cols>
    <col min="1" max="1" width="15.42578125" style="8" customWidth="1"/>
    <col min="2" max="2" width="14.7109375" style="8" customWidth="1"/>
    <col min="3" max="4" width="17.28515625" style="8" customWidth="1"/>
    <col min="5" max="5" width="10.140625" style="8" customWidth="1"/>
    <col min="6" max="6" width="17.5703125" style="8" customWidth="1"/>
    <col min="7" max="7" width="15.140625" style="30" customWidth="1"/>
    <col min="8" max="8" width="13.7109375" style="8" customWidth="1"/>
    <col min="9" max="9" width="6.7109375" style="14" customWidth="1"/>
    <col min="10" max="10" width="31.28515625" style="8" customWidth="1"/>
    <col min="11" max="11" width="13" style="8" bestFit="1" customWidth="1"/>
    <col min="12" max="12" width="11.140625" style="8" bestFit="1" customWidth="1"/>
    <col min="13" max="13" width="9.140625" style="8"/>
    <col min="14" max="14" width="9.140625" style="8" customWidth="1"/>
    <col min="15" max="16384" width="9.140625" style="8"/>
  </cols>
  <sheetData>
    <row r="1" spans="1:12" ht="15" customHeight="1" thickBot="1" x14ac:dyDescent="0.25">
      <c r="B1" s="112" t="s">
        <v>18</v>
      </c>
      <c r="C1" s="113"/>
      <c r="D1" s="113"/>
      <c r="E1" s="9"/>
      <c r="F1" s="9"/>
      <c r="G1" s="10"/>
      <c r="H1" s="111"/>
      <c r="I1" s="111"/>
      <c r="J1" s="11"/>
    </row>
    <row r="2" spans="1:12" ht="13.5" thickBot="1" x14ac:dyDescent="0.25">
      <c r="A2" s="12"/>
      <c r="G2" s="13"/>
    </row>
    <row r="3" spans="1:12" ht="13.5" thickBot="1" x14ac:dyDescent="0.25">
      <c r="A3" s="15" t="s">
        <v>7</v>
      </c>
      <c r="B3" s="16" t="s">
        <v>5</v>
      </c>
      <c r="C3" s="17" t="s">
        <v>4</v>
      </c>
      <c r="D3" s="17"/>
      <c r="E3" s="17" t="s">
        <v>13</v>
      </c>
      <c r="F3" s="17" t="s">
        <v>14</v>
      </c>
      <c r="G3" s="18" t="s">
        <v>1</v>
      </c>
      <c r="H3" s="17" t="s">
        <v>2</v>
      </c>
      <c r="I3" s="19" t="s">
        <v>3</v>
      </c>
      <c r="J3" s="20" t="s">
        <v>0</v>
      </c>
      <c r="K3" s="21"/>
    </row>
    <row r="4" spans="1:12" x14ac:dyDescent="0.2">
      <c r="A4" s="39" t="s">
        <v>24</v>
      </c>
      <c r="B4" s="40" t="s">
        <v>6</v>
      </c>
      <c r="C4" s="41" t="s">
        <v>25</v>
      </c>
      <c r="D4" s="46" t="s">
        <v>140</v>
      </c>
      <c r="E4" s="32">
        <v>51203001</v>
      </c>
      <c r="F4" s="34" t="s">
        <v>17</v>
      </c>
      <c r="G4" s="42">
        <v>10461</v>
      </c>
      <c r="H4" s="38"/>
      <c r="I4" s="35">
        <v>5107</v>
      </c>
      <c r="J4" s="43" t="s">
        <v>19</v>
      </c>
    </row>
    <row r="5" spans="1:12" x14ac:dyDescent="0.2">
      <c r="A5" s="44" t="s">
        <v>26</v>
      </c>
      <c r="B5" s="45"/>
      <c r="C5" s="46"/>
      <c r="D5" s="46" t="s">
        <v>138</v>
      </c>
      <c r="E5" s="22">
        <v>52111000</v>
      </c>
      <c r="F5" s="44" t="s">
        <v>20</v>
      </c>
      <c r="G5" s="23">
        <v>3401</v>
      </c>
      <c r="H5" s="25"/>
      <c r="I5" s="24">
        <v>5107</v>
      </c>
      <c r="J5" s="47" t="s">
        <v>39</v>
      </c>
    </row>
    <row r="6" spans="1:12" x14ac:dyDescent="0.2">
      <c r="A6" s="44" t="s">
        <v>27</v>
      </c>
      <c r="B6" s="45"/>
      <c r="C6" s="46"/>
      <c r="D6" s="46" t="s">
        <v>138</v>
      </c>
      <c r="E6" s="22">
        <v>52402000</v>
      </c>
      <c r="F6" s="44" t="s">
        <v>21</v>
      </c>
      <c r="G6" s="23">
        <v>306.10000000000002</v>
      </c>
      <c r="H6" s="37"/>
      <c r="I6" s="24"/>
      <c r="J6" s="47" t="s">
        <v>40</v>
      </c>
    </row>
    <row r="7" spans="1:12" x14ac:dyDescent="0.2">
      <c r="A7" s="48" t="s">
        <v>28</v>
      </c>
      <c r="B7" s="22"/>
      <c r="C7" s="22"/>
      <c r="D7" s="46" t="s">
        <v>138</v>
      </c>
      <c r="E7" s="22">
        <v>52401000</v>
      </c>
      <c r="F7" s="48" t="s">
        <v>22</v>
      </c>
      <c r="G7" s="23">
        <v>843.45</v>
      </c>
      <c r="H7" s="49"/>
      <c r="I7" s="24"/>
      <c r="J7" s="50" t="s">
        <v>41</v>
      </c>
      <c r="L7" s="30"/>
    </row>
    <row r="8" spans="1:12" ht="13.5" thickBot="1" x14ac:dyDescent="0.25">
      <c r="A8" s="51" t="s">
        <v>29</v>
      </c>
      <c r="B8" s="33"/>
      <c r="C8" s="33"/>
      <c r="D8" s="109" t="s">
        <v>138</v>
      </c>
      <c r="E8" s="33">
        <v>52710001</v>
      </c>
      <c r="F8" s="51" t="s">
        <v>23</v>
      </c>
      <c r="G8" s="36">
        <v>67.91</v>
      </c>
      <c r="H8" s="52"/>
      <c r="I8" s="53"/>
      <c r="J8" s="54"/>
      <c r="K8" s="61">
        <f>SUM(G4:G8)</f>
        <v>15079.460000000001</v>
      </c>
    </row>
    <row r="9" spans="1:12" x14ac:dyDescent="0.2">
      <c r="A9" s="44" t="s">
        <v>30</v>
      </c>
      <c r="B9" s="45"/>
      <c r="C9" s="46"/>
      <c r="D9" s="46" t="s">
        <v>138</v>
      </c>
      <c r="E9" s="22">
        <v>52111000</v>
      </c>
      <c r="F9" s="44" t="s">
        <v>20</v>
      </c>
      <c r="G9" s="23">
        <v>3401</v>
      </c>
      <c r="H9" s="25"/>
      <c r="I9" s="24">
        <v>5107</v>
      </c>
      <c r="J9" s="47" t="s">
        <v>39</v>
      </c>
    </row>
    <row r="10" spans="1:12" x14ac:dyDescent="0.2">
      <c r="A10" s="44" t="s">
        <v>31</v>
      </c>
      <c r="B10" s="45"/>
      <c r="C10" s="46"/>
      <c r="D10" s="46" t="s">
        <v>138</v>
      </c>
      <c r="E10" s="22">
        <v>52402000</v>
      </c>
      <c r="F10" s="44" t="s">
        <v>21</v>
      </c>
      <c r="G10" s="23">
        <v>306.10000000000002</v>
      </c>
      <c r="H10" s="37"/>
      <c r="I10" s="24"/>
      <c r="J10" s="47" t="s">
        <v>40</v>
      </c>
    </row>
    <row r="11" spans="1:12" x14ac:dyDescent="0.2">
      <c r="A11" s="48" t="s">
        <v>32</v>
      </c>
      <c r="B11" s="22"/>
      <c r="C11" s="22"/>
      <c r="D11" s="46" t="s">
        <v>138</v>
      </c>
      <c r="E11" s="22">
        <v>52401000</v>
      </c>
      <c r="F11" s="48" t="s">
        <v>22</v>
      </c>
      <c r="G11" s="23">
        <v>843.45</v>
      </c>
      <c r="H11" s="49"/>
      <c r="I11" s="24"/>
      <c r="J11" s="50" t="s">
        <v>41</v>
      </c>
    </row>
    <row r="12" spans="1:12" ht="13.5" thickBot="1" x14ac:dyDescent="0.25">
      <c r="A12" s="51" t="s">
        <v>33</v>
      </c>
      <c r="B12" s="33"/>
      <c r="C12" s="33"/>
      <c r="D12" s="109" t="s">
        <v>138</v>
      </c>
      <c r="E12" s="33">
        <v>52710001</v>
      </c>
      <c r="F12" s="51" t="s">
        <v>23</v>
      </c>
      <c r="G12" s="36">
        <v>69.55</v>
      </c>
      <c r="H12" s="52"/>
      <c r="I12" s="53"/>
      <c r="J12" s="54"/>
      <c r="K12" s="61">
        <f>SUM(G9:G12)</f>
        <v>4620.1000000000004</v>
      </c>
      <c r="L12" s="30"/>
    </row>
    <row r="13" spans="1:12" x14ac:dyDescent="0.2">
      <c r="A13" s="39" t="s">
        <v>35</v>
      </c>
      <c r="B13" s="40"/>
      <c r="C13" s="41"/>
      <c r="D13" s="46" t="s">
        <v>138</v>
      </c>
      <c r="E13" s="32">
        <v>52111000</v>
      </c>
      <c r="F13" s="40" t="s">
        <v>20</v>
      </c>
      <c r="G13" s="42">
        <v>3409</v>
      </c>
      <c r="H13" s="55"/>
      <c r="I13" s="35">
        <v>5107</v>
      </c>
      <c r="J13" s="56" t="s">
        <v>39</v>
      </c>
    </row>
    <row r="14" spans="1:12" x14ac:dyDescent="0.2">
      <c r="A14" s="44" t="s">
        <v>36</v>
      </c>
      <c r="B14" s="45"/>
      <c r="C14" s="46"/>
      <c r="D14" s="46" t="s">
        <v>138</v>
      </c>
      <c r="E14" s="22">
        <v>52402000</v>
      </c>
      <c r="F14" s="45" t="s">
        <v>21</v>
      </c>
      <c r="G14" s="23">
        <v>845.43</v>
      </c>
      <c r="H14" s="37"/>
      <c r="I14" s="24"/>
      <c r="J14" s="47" t="s">
        <v>40</v>
      </c>
    </row>
    <row r="15" spans="1:12" x14ac:dyDescent="0.2">
      <c r="A15" s="48" t="s">
        <v>37</v>
      </c>
      <c r="B15" s="22"/>
      <c r="C15" s="22"/>
      <c r="D15" s="46" t="s">
        <v>138</v>
      </c>
      <c r="E15" s="22">
        <v>52401000</v>
      </c>
      <c r="F15" s="22" t="s">
        <v>22</v>
      </c>
      <c r="G15" s="23">
        <v>306.8</v>
      </c>
      <c r="H15" s="49"/>
      <c r="I15" s="24"/>
      <c r="J15" s="50" t="s">
        <v>41</v>
      </c>
    </row>
    <row r="16" spans="1:12" ht="13.5" thickBot="1" x14ac:dyDescent="0.25">
      <c r="A16" s="48" t="s">
        <v>38</v>
      </c>
      <c r="B16" s="22"/>
      <c r="C16" s="22"/>
      <c r="D16" s="109" t="s">
        <v>138</v>
      </c>
      <c r="E16" s="22">
        <v>52710001</v>
      </c>
      <c r="F16" s="22" t="s">
        <v>23</v>
      </c>
      <c r="G16" s="23">
        <v>67.040000000000006</v>
      </c>
      <c r="H16" s="49"/>
      <c r="I16" s="24"/>
      <c r="J16" s="50"/>
    </row>
    <row r="17" spans="1:19" x14ac:dyDescent="0.2">
      <c r="A17" s="48" t="s">
        <v>42</v>
      </c>
      <c r="B17" s="22"/>
      <c r="C17" s="22"/>
      <c r="D17" s="46" t="s">
        <v>140</v>
      </c>
      <c r="E17" s="22">
        <v>52710001</v>
      </c>
      <c r="F17" s="22"/>
      <c r="G17" s="23">
        <v>1464</v>
      </c>
      <c r="H17" s="37"/>
      <c r="I17" s="24"/>
      <c r="J17" s="57" t="s">
        <v>43</v>
      </c>
    </row>
    <row r="18" spans="1:19" ht="13.5" thickBot="1" x14ac:dyDescent="0.25">
      <c r="A18" s="51" t="s">
        <v>42</v>
      </c>
      <c r="B18" s="33"/>
      <c r="C18" s="33"/>
      <c r="D18" s="109" t="s">
        <v>140</v>
      </c>
      <c r="E18" s="33">
        <v>52710001</v>
      </c>
      <c r="F18" s="33"/>
      <c r="G18" s="36">
        <v>1393</v>
      </c>
      <c r="H18" s="52"/>
      <c r="I18" s="53"/>
      <c r="J18" s="54" t="s">
        <v>44</v>
      </c>
      <c r="K18" s="61">
        <f>SUM(G13:G18)</f>
        <v>7485.27</v>
      </c>
    </row>
    <row r="19" spans="1:19" x14ac:dyDescent="0.2">
      <c r="A19" s="44" t="s">
        <v>45</v>
      </c>
      <c r="B19" s="45"/>
      <c r="C19" s="46"/>
      <c r="D19" s="46" t="s">
        <v>138</v>
      </c>
      <c r="E19" s="22">
        <v>52111000</v>
      </c>
      <c r="F19" s="44" t="s">
        <v>20</v>
      </c>
      <c r="G19" s="23">
        <v>3401</v>
      </c>
      <c r="H19" s="25"/>
      <c r="I19" s="24">
        <v>5107</v>
      </c>
      <c r="J19" s="47" t="s">
        <v>39</v>
      </c>
      <c r="K19" s="30"/>
    </row>
    <row r="20" spans="1:19" x14ac:dyDescent="0.2">
      <c r="A20" s="44" t="s">
        <v>46</v>
      </c>
      <c r="B20" s="45"/>
      <c r="C20" s="46"/>
      <c r="D20" s="46" t="s">
        <v>138</v>
      </c>
      <c r="E20" s="22">
        <v>52402000</v>
      </c>
      <c r="F20" s="44" t="s">
        <v>21</v>
      </c>
      <c r="G20" s="23">
        <v>306</v>
      </c>
      <c r="H20" s="37"/>
      <c r="I20" s="24"/>
      <c r="J20" s="47" t="s">
        <v>40</v>
      </c>
      <c r="K20" s="30"/>
    </row>
    <row r="21" spans="1:19" x14ac:dyDescent="0.2">
      <c r="A21" s="48" t="s">
        <v>47</v>
      </c>
      <c r="B21" s="22"/>
      <c r="C21" s="22"/>
      <c r="D21" s="46" t="s">
        <v>138</v>
      </c>
      <c r="E21" s="22">
        <v>52401000</v>
      </c>
      <c r="F21" s="48" t="s">
        <v>22</v>
      </c>
      <c r="G21" s="23">
        <v>843.45</v>
      </c>
      <c r="H21" s="49"/>
      <c r="I21" s="24"/>
      <c r="J21" s="50" t="s">
        <v>41</v>
      </c>
      <c r="K21" s="30"/>
    </row>
    <row r="22" spans="1:19" ht="13.5" thickBot="1" x14ac:dyDescent="0.25">
      <c r="A22" s="51" t="s">
        <v>48</v>
      </c>
      <c r="B22" s="33"/>
      <c r="C22" s="33"/>
      <c r="D22" s="109" t="s">
        <v>138</v>
      </c>
      <c r="E22" s="33">
        <v>52710001</v>
      </c>
      <c r="F22" s="51" t="s">
        <v>23</v>
      </c>
      <c r="G22" s="36">
        <v>68.95</v>
      </c>
      <c r="H22" s="52"/>
      <c r="I22" s="53"/>
      <c r="J22" s="54"/>
      <c r="K22" s="62">
        <f>SUM(G19:G22)</f>
        <v>4619.3999999999996</v>
      </c>
    </row>
    <row r="23" spans="1:19" x14ac:dyDescent="0.2">
      <c r="A23" s="44" t="s">
        <v>52</v>
      </c>
      <c r="B23" s="45"/>
      <c r="C23" s="46"/>
      <c r="D23" s="46" t="s">
        <v>138</v>
      </c>
      <c r="E23" s="22">
        <v>52111000</v>
      </c>
      <c r="F23" s="44" t="s">
        <v>20</v>
      </c>
      <c r="G23" s="23">
        <v>3409</v>
      </c>
      <c r="H23" s="25"/>
      <c r="I23" s="24">
        <v>5107</v>
      </c>
      <c r="J23" s="47" t="s">
        <v>39</v>
      </c>
      <c r="K23" s="11"/>
    </row>
    <row r="24" spans="1:19" x14ac:dyDescent="0.2">
      <c r="A24" s="44" t="s">
        <v>53</v>
      </c>
      <c r="B24" s="45"/>
      <c r="C24" s="46"/>
      <c r="D24" s="46" t="s">
        <v>138</v>
      </c>
      <c r="E24" s="22">
        <v>52402000</v>
      </c>
      <c r="F24" s="44" t="s">
        <v>21</v>
      </c>
      <c r="G24" s="23">
        <v>306.8</v>
      </c>
      <c r="H24" s="37"/>
      <c r="I24" s="24"/>
      <c r="J24" s="47" t="s">
        <v>40</v>
      </c>
      <c r="K24" s="11"/>
    </row>
    <row r="25" spans="1:19" x14ac:dyDescent="0.2">
      <c r="A25" s="48" t="s">
        <v>54</v>
      </c>
      <c r="B25" s="22"/>
      <c r="C25" s="22"/>
      <c r="D25" s="46" t="s">
        <v>138</v>
      </c>
      <c r="E25" s="22">
        <v>52401000</v>
      </c>
      <c r="F25" s="48" t="s">
        <v>22</v>
      </c>
      <c r="G25" s="23">
        <v>845.43</v>
      </c>
      <c r="H25" s="49"/>
      <c r="I25" s="24"/>
      <c r="J25" s="50" t="s">
        <v>41</v>
      </c>
      <c r="K25" s="11"/>
    </row>
    <row r="26" spans="1:19" ht="13.5" thickBot="1" x14ac:dyDescent="0.25">
      <c r="A26" s="51" t="s">
        <v>55</v>
      </c>
      <c r="B26" s="33"/>
      <c r="C26" s="33"/>
      <c r="D26" s="109" t="s">
        <v>138</v>
      </c>
      <c r="E26" s="33">
        <v>52710001</v>
      </c>
      <c r="F26" s="51" t="s">
        <v>23</v>
      </c>
      <c r="G26" s="36">
        <v>69.06</v>
      </c>
      <c r="H26" s="52"/>
      <c r="I26" s="53"/>
      <c r="J26" s="54"/>
      <c r="K26" s="62">
        <f>SUM(G23:G26)</f>
        <v>4630.2900000000009</v>
      </c>
    </row>
    <row r="27" spans="1:19" x14ac:dyDescent="0.2">
      <c r="A27" s="44" t="s">
        <v>58</v>
      </c>
      <c r="B27" s="45"/>
      <c r="C27" s="46"/>
      <c r="D27" s="46" t="s">
        <v>138</v>
      </c>
      <c r="E27" s="22">
        <v>52111000</v>
      </c>
      <c r="F27" s="44" t="s">
        <v>20</v>
      </c>
      <c r="G27" s="23">
        <v>3429</v>
      </c>
      <c r="H27" s="25"/>
      <c r="I27" s="24">
        <v>5107</v>
      </c>
      <c r="J27" s="47" t="s">
        <v>39</v>
      </c>
      <c r="K27" s="11"/>
    </row>
    <row r="28" spans="1:19" x14ac:dyDescent="0.2">
      <c r="A28" s="44" t="s">
        <v>59</v>
      </c>
      <c r="B28" s="45"/>
      <c r="C28" s="46"/>
      <c r="D28" s="46" t="s">
        <v>138</v>
      </c>
      <c r="E28" s="22">
        <v>52402000</v>
      </c>
      <c r="F28" s="44" t="s">
        <v>21</v>
      </c>
      <c r="G28" s="23">
        <v>850.39</v>
      </c>
      <c r="H28" s="37"/>
      <c r="I28" s="24"/>
      <c r="J28" s="47" t="s">
        <v>40</v>
      </c>
      <c r="K28" s="11"/>
    </row>
    <row r="29" spans="1:19" x14ac:dyDescent="0.2">
      <c r="A29" s="48" t="s">
        <v>60</v>
      </c>
      <c r="B29" s="22"/>
      <c r="C29" s="22"/>
      <c r="D29" s="46" t="s">
        <v>138</v>
      </c>
      <c r="E29" s="22">
        <v>52401000</v>
      </c>
      <c r="F29" s="48" t="s">
        <v>22</v>
      </c>
      <c r="G29" s="23">
        <v>308.5</v>
      </c>
      <c r="H29" s="49"/>
      <c r="I29" s="24"/>
      <c r="J29" s="50" t="s">
        <v>41</v>
      </c>
      <c r="K29" s="11"/>
    </row>
    <row r="30" spans="1:19" ht="13.5" thickBot="1" x14ac:dyDescent="0.25">
      <c r="A30" s="51" t="s">
        <v>61</v>
      </c>
      <c r="B30" s="33"/>
      <c r="C30" s="33"/>
      <c r="D30" s="109" t="s">
        <v>138</v>
      </c>
      <c r="E30" s="33">
        <v>52710001</v>
      </c>
      <c r="F30" s="51" t="s">
        <v>23</v>
      </c>
      <c r="G30" s="36">
        <v>69.62</v>
      </c>
      <c r="H30" s="52"/>
      <c r="I30" s="53"/>
      <c r="J30" s="54"/>
      <c r="K30" s="62">
        <f>SUM(G27:G30)</f>
        <v>4657.51</v>
      </c>
    </row>
    <row r="31" spans="1:19" x14ac:dyDescent="0.2">
      <c r="A31" s="44" t="s">
        <v>80</v>
      </c>
      <c r="B31" s="45"/>
      <c r="C31" s="46"/>
      <c r="D31" s="46" t="s">
        <v>138</v>
      </c>
      <c r="E31" s="22">
        <v>52111000</v>
      </c>
      <c r="F31" s="44" t="s">
        <v>20</v>
      </c>
      <c r="G31" s="23">
        <v>3392</v>
      </c>
      <c r="H31" s="25"/>
      <c r="I31" s="24">
        <v>5107</v>
      </c>
      <c r="J31" s="47" t="s">
        <v>39</v>
      </c>
    </row>
    <row r="32" spans="1:19" x14ac:dyDescent="0.2">
      <c r="A32" s="44" t="s">
        <v>81</v>
      </c>
      <c r="B32" s="45"/>
      <c r="C32" s="46"/>
      <c r="D32" s="46" t="s">
        <v>138</v>
      </c>
      <c r="E32" s="22">
        <v>52402000</v>
      </c>
      <c r="F32" s="44" t="s">
        <v>21</v>
      </c>
      <c r="G32" s="23">
        <v>841.22</v>
      </c>
      <c r="H32" s="37"/>
      <c r="I32" s="24"/>
      <c r="J32" s="47" t="s">
        <v>40</v>
      </c>
      <c r="K32" s="26"/>
      <c r="L32" s="26"/>
      <c r="M32" s="26"/>
      <c r="N32" s="26"/>
      <c r="O32" s="26"/>
      <c r="P32" s="26"/>
      <c r="Q32" s="26"/>
      <c r="R32" s="26"/>
      <c r="S32" s="26"/>
    </row>
    <row r="33" spans="1:11" x14ac:dyDescent="0.2">
      <c r="A33" s="48" t="s">
        <v>82</v>
      </c>
      <c r="B33" s="22"/>
      <c r="C33" s="22"/>
      <c r="D33" s="46" t="s">
        <v>138</v>
      </c>
      <c r="E33" s="22">
        <v>52401000</v>
      </c>
      <c r="F33" s="48" t="s">
        <v>22</v>
      </c>
      <c r="G33" s="23">
        <v>305.3</v>
      </c>
      <c r="H33" s="49"/>
      <c r="I33" s="24"/>
      <c r="J33" s="50" t="s">
        <v>41</v>
      </c>
    </row>
    <row r="34" spans="1:11" ht="13.5" thickBot="1" x14ac:dyDescent="0.25">
      <c r="A34" s="51" t="s">
        <v>83</v>
      </c>
      <c r="B34" s="33"/>
      <c r="C34" s="33"/>
      <c r="D34" s="109" t="s">
        <v>138</v>
      </c>
      <c r="E34" s="33">
        <v>52710001</v>
      </c>
      <c r="F34" s="51" t="s">
        <v>23</v>
      </c>
      <c r="G34" s="36">
        <v>67.989999999999995</v>
      </c>
      <c r="H34" s="52"/>
      <c r="I34" s="53"/>
      <c r="J34" s="54"/>
      <c r="K34" s="30">
        <f>SUM(G31:G34)</f>
        <v>4606.51</v>
      </c>
    </row>
    <row r="35" spans="1:11" x14ac:dyDescent="0.2">
      <c r="A35" s="44" t="s">
        <v>85</v>
      </c>
      <c r="B35" s="45"/>
      <c r="C35" s="46"/>
      <c r="D35" s="46" t="s">
        <v>138</v>
      </c>
      <c r="E35" s="22">
        <v>52111000</v>
      </c>
      <c r="F35" s="44" t="s">
        <v>20</v>
      </c>
      <c r="G35" s="23">
        <v>3490</v>
      </c>
      <c r="H35" s="25"/>
      <c r="I35" s="24">
        <v>5107</v>
      </c>
      <c r="J35" s="47" t="s">
        <v>39</v>
      </c>
    </row>
    <row r="36" spans="1:11" x14ac:dyDescent="0.2">
      <c r="A36" s="44" t="s">
        <v>86</v>
      </c>
      <c r="B36" s="45"/>
      <c r="C36" s="46"/>
      <c r="D36" s="46" t="s">
        <v>138</v>
      </c>
      <c r="E36" s="22">
        <v>52402000</v>
      </c>
      <c r="F36" s="44" t="s">
        <v>21</v>
      </c>
      <c r="G36" s="23">
        <v>865.52</v>
      </c>
      <c r="H36" s="37"/>
      <c r="I36" s="24"/>
      <c r="J36" s="47" t="s">
        <v>40</v>
      </c>
    </row>
    <row r="37" spans="1:11" x14ac:dyDescent="0.2">
      <c r="A37" s="48" t="s">
        <v>87</v>
      </c>
      <c r="B37" s="22"/>
      <c r="C37" s="22"/>
      <c r="D37" s="46" t="s">
        <v>138</v>
      </c>
      <c r="E37" s="22">
        <v>52401000</v>
      </c>
      <c r="F37" s="48" t="s">
        <v>22</v>
      </c>
      <c r="G37" s="23">
        <v>314.10000000000002</v>
      </c>
      <c r="H37" s="49"/>
      <c r="I37" s="24"/>
      <c r="J37" s="50" t="s">
        <v>41</v>
      </c>
    </row>
    <row r="38" spans="1:11" ht="13.5" thickBot="1" x14ac:dyDescent="0.25">
      <c r="A38" s="51" t="s">
        <v>88</v>
      </c>
      <c r="B38" s="33"/>
      <c r="C38" s="33"/>
      <c r="D38" s="109" t="s">
        <v>138</v>
      </c>
      <c r="E38" s="33">
        <v>52710001</v>
      </c>
      <c r="F38" s="51" t="s">
        <v>23</v>
      </c>
      <c r="G38" s="36">
        <v>67.930000000000007</v>
      </c>
      <c r="H38" s="52"/>
      <c r="I38" s="53"/>
      <c r="J38" s="54"/>
      <c r="K38" s="30">
        <f>SUM(G35:G38)</f>
        <v>4737.5500000000011</v>
      </c>
    </row>
    <row r="39" spans="1:11" x14ac:dyDescent="0.2">
      <c r="A39" s="44" t="s">
        <v>89</v>
      </c>
      <c r="B39" s="45"/>
      <c r="C39" s="46"/>
      <c r="D39" s="46" t="s">
        <v>138</v>
      </c>
      <c r="E39" s="22">
        <v>52111000</v>
      </c>
      <c r="F39" s="44" t="s">
        <v>20</v>
      </c>
      <c r="G39" s="23">
        <v>3491</v>
      </c>
      <c r="H39" s="25"/>
      <c r="I39" s="24">
        <v>5107</v>
      </c>
      <c r="J39" s="47" t="s">
        <v>39</v>
      </c>
    </row>
    <row r="40" spans="1:11" x14ac:dyDescent="0.2">
      <c r="A40" s="44" t="s">
        <v>90</v>
      </c>
      <c r="B40" s="45"/>
      <c r="C40" s="46"/>
      <c r="D40" s="46" t="s">
        <v>138</v>
      </c>
      <c r="E40" s="22">
        <v>52402000</v>
      </c>
      <c r="F40" s="44" t="s">
        <v>21</v>
      </c>
      <c r="G40" s="23">
        <v>865.77</v>
      </c>
      <c r="H40" s="37"/>
      <c r="I40" s="24"/>
      <c r="J40" s="47" t="s">
        <v>40</v>
      </c>
    </row>
    <row r="41" spans="1:11" x14ac:dyDescent="0.2">
      <c r="A41" s="48" t="s">
        <v>91</v>
      </c>
      <c r="B41" s="22"/>
      <c r="C41" s="22"/>
      <c r="D41" s="46" t="s">
        <v>138</v>
      </c>
      <c r="E41" s="22">
        <v>52401000</v>
      </c>
      <c r="F41" s="48" t="s">
        <v>22</v>
      </c>
      <c r="G41" s="23">
        <v>314.10000000000002</v>
      </c>
      <c r="H41" s="49"/>
      <c r="I41" s="24"/>
      <c r="J41" s="50" t="s">
        <v>41</v>
      </c>
    </row>
    <row r="42" spans="1:11" ht="13.5" thickBot="1" x14ac:dyDescent="0.25">
      <c r="A42" s="51" t="s">
        <v>92</v>
      </c>
      <c r="B42" s="33"/>
      <c r="C42" s="33"/>
      <c r="D42" s="109" t="s">
        <v>138</v>
      </c>
      <c r="E42" s="33">
        <v>52710001</v>
      </c>
      <c r="F42" s="51" t="s">
        <v>23</v>
      </c>
      <c r="G42" s="36">
        <v>68.58</v>
      </c>
      <c r="H42" s="52"/>
      <c r="I42" s="53"/>
      <c r="J42" s="54"/>
      <c r="K42" s="30">
        <f>SUM(G39:G42)</f>
        <v>4739.4500000000007</v>
      </c>
    </row>
    <row r="43" spans="1:11" x14ac:dyDescent="0.2">
      <c r="A43" s="44" t="s">
        <v>95</v>
      </c>
      <c r="B43" s="45"/>
      <c r="C43" s="46"/>
      <c r="D43" s="46" t="s">
        <v>138</v>
      </c>
      <c r="E43" s="22">
        <v>52111000</v>
      </c>
      <c r="F43" s="44" t="s">
        <v>20</v>
      </c>
      <c r="G43" s="23">
        <v>3421</v>
      </c>
      <c r="H43" s="25"/>
      <c r="I43" s="24">
        <v>5107</v>
      </c>
      <c r="J43" s="47" t="s">
        <v>39</v>
      </c>
    </row>
    <row r="44" spans="1:11" x14ac:dyDescent="0.2">
      <c r="A44" s="44" t="s">
        <v>96</v>
      </c>
      <c r="B44" s="45"/>
      <c r="C44" s="46"/>
      <c r="D44" s="46" t="s">
        <v>138</v>
      </c>
      <c r="E44" s="22">
        <v>52402000</v>
      </c>
      <c r="F44" s="44" t="s">
        <v>21</v>
      </c>
      <c r="G44" s="23">
        <v>848.41</v>
      </c>
      <c r="H44" s="37"/>
      <c r="I44" s="24"/>
      <c r="J44" s="47" t="s">
        <v>40</v>
      </c>
    </row>
    <row r="45" spans="1:11" x14ac:dyDescent="0.2">
      <c r="A45" s="48" t="s">
        <v>97</v>
      </c>
      <c r="B45" s="22"/>
      <c r="C45" s="22"/>
      <c r="D45" s="46" t="s">
        <v>138</v>
      </c>
      <c r="E45" s="22">
        <v>52401000</v>
      </c>
      <c r="F45" s="48" t="s">
        <v>22</v>
      </c>
      <c r="G45" s="23">
        <v>307.8</v>
      </c>
      <c r="H45" s="49"/>
      <c r="I45" s="24"/>
      <c r="J45" s="50" t="s">
        <v>41</v>
      </c>
    </row>
    <row r="46" spans="1:11" ht="13.5" thickBot="1" x14ac:dyDescent="0.25">
      <c r="A46" s="51" t="s">
        <v>98</v>
      </c>
      <c r="B46" s="33"/>
      <c r="C46" s="33"/>
      <c r="D46" s="109" t="s">
        <v>138</v>
      </c>
      <c r="E46" s="33">
        <v>52710001</v>
      </c>
      <c r="F46" s="51" t="s">
        <v>23</v>
      </c>
      <c r="G46" s="36">
        <v>68.92</v>
      </c>
      <c r="H46" s="52"/>
      <c r="I46" s="53"/>
      <c r="J46" s="54"/>
      <c r="K46" s="30">
        <f>SUM(G43:G46)</f>
        <v>4646.13</v>
      </c>
    </row>
    <row r="47" spans="1:11" x14ac:dyDescent="0.2">
      <c r="A47" s="44" t="s">
        <v>99</v>
      </c>
      <c r="B47" s="45"/>
      <c r="C47" s="46"/>
      <c r="D47" s="46" t="s">
        <v>138</v>
      </c>
      <c r="E47" s="22">
        <v>52111000</v>
      </c>
      <c r="F47" s="44" t="s">
        <v>20</v>
      </c>
      <c r="G47" s="23">
        <v>3536</v>
      </c>
      <c r="H47" s="25"/>
      <c r="I47" s="24">
        <v>5107</v>
      </c>
      <c r="J47" s="47" t="s">
        <v>39</v>
      </c>
      <c r="K47" s="30"/>
    </row>
    <row r="48" spans="1:11" x14ac:dyDescent="0.2">
      <c r="A48" s="44" t="s">
        <v>100</v>
      </c>
      <c r="B48" s="45"/>
      <c r="C48" s="46"/>
      <c r="D48" s="46" t="s">
        <v>138</v>
      </c>
      <c r="E48" s="22">
        <v>52402000</v>
      </c>
      <c r="F48" s="44" t="s">
        <v>21</v>
      </c>
      <c r="G48" s="23">
        <v>876.93</v>
      </c>
      <c r="H48" s="37"/>
      <c r="I48" s="24"/>
      <c r="J48" s="47" t="s">
        <v>40</v>
      </c>
      <c r="K48" s="30"/>
    </row>
    <row r="49" spans="1:11" x14ac:dyDescent="0.2">
      <c r="A49" s="48" t="s">
        <v>101</v>
      </c>
      <c r="B49" s="22"/>
      <c r="C49" s="22"/>
      <c r="D49" s="46" t="s">
        <v>138</v>
      </c>
      <c r="E49" s="22">
        <v>52401000</v>
      </c>
      <c r="F49" s="48" t="s">
        <v>22</v>
      </c>
      <c r="G49" s="23">
        <v>318.2</v>
      </c>
      <c r="H49" s="49"/>
      <c r="I49" s="24"/>
      <c r="J49" s="50" t="s">
        <v>41</v>
      </c>
      <c r="K49" s="30"/>
    </row>
    <row r="50" spans="1:11" ht="13.5" thickBot="1" x14ac:dyDescent="0.25">
      <c r="A50" s="51" t="s">
        <v>102</v>
      </c>
      <c r="B50" s="33"/>
      <c r="C50" s="33"/>
      <c r="D50" s="109" t="s">
        <v>138</v>
      </c>
      <c r="E50" s="33">
        <v>52710001</v>
      </c>
      <c r="F50" s="51" t="s">
        <v>23</v>
      </c>
      <c r="G50" s="36">
        <v>69.47</v>
      </c>
      <c r="H50" s="52"/>
      <c r="I50" s="53"/>
      <c r="J50" s="54"/>
      <c r="K50" s="30">
        <f>SUM(G47:G50)</f>
        <v>4800.6000000000004</v>
      </c>
    </row>
    <row r="51" spans="1:11" s="12" customFormat="1" ht="13.5" thickBot="1" x14ac:dyDescent="0.25">
      <c r="A51" s="85" t="s">
        <v>34</v>
      </c>
      <c r="B51" s="86"/>
      <c r="C51" s="86"/>
      <c r="D51" s="110"/>
      <c r="E51" s="86"/>
      <c r="F51" s="86"/>
      <c r="G51" s="87">
        <f>SUM(G4:G50)</f>
        <v>64622.27</v>
      </c>
      <c r="H51" s="88"/>
      <c r="I51" s="88"/>
      <c r="J51" s="86"/>
    </row>
    <row r="52" spans="1:11" x14ac:dyDescent="0.2">
      <c r="A52" s="39" t="s">
        <v>113</v>
      </c>
      <c r="B52" s="40"/>
      <c r="C52" s="41"/>
      <c r="D52" s="108" t="s">
        <v>138</v>
      </c>
      <c r="E52" s="32">
        <v>52111000</v>
      </c>
      <c r="F52" s="39" t="s">
        <v>117</v>
      </c>
      <c r="G52" s="42">
        <v>17500</v>
      </c>
      <c r="H52" s="55"/>
      <c r="I52" s="35">
        <v>5107</v>
      </c>
      <c r="J52" s="56" t="s">
        <v>114</v>
      </c>
    </row>
    <row r="53" spans="1:11" x14ac:dyDescent="0.2">
      <c r="A53" s="44" t="s">
        <v>111</v>
      </c>
      <c r="B53" s="45"/>
      <c r="C53" s="46"/>
      <c r="D53" s="46" t="s">
        <v>138</v>
      </c>
      <c r="E53" s="22">
        <v>52402000</v>
      </c>
      <c r="F53" s="44" t="s">
        <v>21</v>
      </c>
      <c r="G53" s="23">
        <v>4340</v>
      </c>
      <c r="H53" s="37"/>
      <c r="I53" s="24"/>
      <c r="J53" s="47" t="s">
        <v>115</v>
      </c>
    </row>
    <row r="54" spans="1:11" ht="13.5" thickBot="1" x14ac:dyDescent="0.25">
      <c r="A54" s="51" t="s">
        <v>112</v>
      </c>
      <c r="B54" s="33"/>
      <c r="C54" s="33"/>
      <c r="D54" s="109" t="s">
        <v>138</v>
      </c>
      <c r="E54" s="33">
        <v>52401000</v>
      </c>
      <c r="F54" s="51" t="s">
        <v>22</v>
      </c>
      <c r="G54" s="36">
        <v>1575.3</v>
      </c>
      <c r="H54" s="89"/>
      <c r="I54" s="53"/>
      <c r="J54" s="90" t="s">
        <v>116</v>
      </c>
      <c r="K54" s="30">
        <f>SUM(G52:G54)</f>
        <v>23415.3</v>
      </c>
    </row>
    <row r="55" spans="1:11" x14ac:dyDescent="0.2">
      <c r="A55" s="39" t="s">
        <v>118</v>
      </c>
      <c r="B55" s="40"/>
      <c r="C55" s="41"/>
      <c r="D55" s="108" t="s">
        <v>138</v>
      </c>
      <c r="E55" s="32">
        <v>52111000</v>
      </c>
      <c r="F55" s="39" t="s">
        <v>117</v>
      </c>
      <c r="G55" s="42">
        <v>17500</v>
      </c>
      <c r="H55" s="55"/>
      <c r="I55" s="35">
        <v>5107</v>
      </c>
      <c r="J55" s="56" t="s">
        <v>114</v>
      </c>
    </row>
    <row r="56" spans="1:11" x14ac:dyDescent="0.2">
      <c r="A56" s="44" t="s">
        <v>119</v>
      </c>
      <c r="B56" s="45"/>
      <c r="C56" s="46"/>
      <c r="D56" s="46" t="s">
        <v>138</v>
      </c>
      <c r="E56" s="22">
        <v>52402000</v>
      </c>
      <c r="F56" s="44" t="s">
        <v>21</v>
      </c>
      <c r="G56" s="23">
        <v>4340</v>
      </c>
      <c r="H56" s="37"/>
      <c r="I56" s="24"/>
      <c r="J56" s="47" t="s">
        <v>115</v>
      </c>
    </row>
    <row r="57" spans="1:11" ht="13.5" thickBot="1" x14ac:dyDescent="0.25">
      <c r="A57" s="51" t="s">
        <v>120</v>
      </c>
      <c r="B57" s="33"/>
      <c r="C57" s="33"/>
      <c r="D57" s="109" t="s">
        <v>138</v>
      </c>
      <c r="E57" s="33">
        <v>52401000</v>
      </c>
      <c r="F57" s="51" t="s">
        <v>22</v>
      </c>
      <c r="G57" s="36">
        <v>1575.3</v>
      </c>
      <c r="H57" s="89"/>
      <c r="I57" s="53"/>
      <c r="J57" s="90" t="s">
        <v>116</v>
      </c>
      <c r="K57" s="30">
        <f>SUM(G55:G57)</f>
        <v>23415.3</v>
      </c>
    </row>
    <row r="58" spans="1:11" x14ac:dyDescent="0.2">
      <c r="A58" s="39" t="s">
        <v>123</v>
      </c>
      <c r="B58" s="40"/>
      <c r="C58" s="41"/>
      <c r="D58" s="108" t="s">
        <v>138</v>
      </c>
      <c r="E58" s="32">
        <v>52111000</v>
      </c>
      <c r="F58" s="39" t="s">
        <v>117</v>
      </c>
      <c r="G58" s="42">
        <v>17500</v>
      </c>
      <c r="H58" s="55"/>
      <c r="I58" s="35">
        <v>5107</v>
      </c>
      <c r="J58" s="56" t="s">
        <v>114</v>
      </c>
    </row>
    <row r="59" spans="1:11" x14ac:dyDescent="0.2">
      <c r="A59" s="44" t="s">
        <v>124</v>
      </c>
      <c r="B59" s="45"/>
      <c r="C59" s="46"/>
      <c r="D59" s="46" t="s">
        <v>138</v>
      </c>
      <c r="E59" s="22">
        <v>52402000</v>
      </c>
      <c r="F59" s="44" t="s">
        <v>21</v>
      </c>
      <c r="G59" s="23">
        <v>4340</v>
      </c>
      <c r="H59" s="37"/>
      <c r="I59" s="24"/>
      <c r="J59" s="47" t="s">
        <v>115</v>
      </c>
    </row>
    <row r="60" spans="1:11" ht="13.5" thickBot="1" x14ac:dyDescent="0.25">
      <c r="A60" s="51" t="s">
        <v>125</v>
      </c>
      <c r="B60" s="33"/>
      <c r="C60" s="33"/>
      <c r="D60" s="109" t="s">
        <v>138</v>
      </c>
      <c r="E60" s="33">
        <v>52401000</v>
      </c>
      <c r="F60" s="51" t="s">
        <v>22</v>
      </c>
      <c r="G60" s="36">
        <v>1575.3</v>
      </c>
      <c r="H60" s="89"/>
      <c r="I60" s="53"/>
      <c r="J60" s="90" t="s">
        <v>116</v>
      </c>
      <c r="K60" s="30">
        <f>SUM(G58:G60)</f>
        <v>23415.3</v>
      </c>
    </row>
    <row r="61" spans="1:11" x14ac:dyDescent="0.2">
      <c r="A61" s="39" t="s">
        <v>126</v>
      </c>
      <c r="B61" s="40"/>
      <c r="C61" s="41"/>
      <c r="D61" s="108" t="s">
        <v>138</v>
      </c>
      <c r="E61" s="32">
        <v>52111000</v>
      </c>
      <c r="F61" s="39" t="s">
        <v>117</v>
      </c>
      <c r="G61" s="42">
        <v>17500</v>
      </c>
      <c r="H61" s="55"/>
      <c r="I61" s="35">
        <v>5107</v>
      </c>
      <c r="J61" s="56" t="s">
        <v>114</v>
      </c>
    </row>
    <row r="62" spans="1:11" x14ac:dyDescent="0.2">
      <c r="A62" s="44" t="s">
        <v>127</v>
      </c>
      <c r="B62" s="45"/>
      <c r="C62" s="46"/>
      <c r="D62" s="46" t="s">
        <v>138</v>
      </c>
      <c r="E62" s="22">
        <v>52402000</v>
      </c>
      <c r="F62" s="44" t="s">
        <v>21</v>
      </c>
      <c r="G62" s="23">
        <v>4340</v>
      </c>
      <c r="H62" s="37"/>
      <c r="I62" s="24"/>
      <c r="J62" s="47" t="s">
        <v>115</v>
      </c>
    </row>
    <row r="63" spans="1:11" ht="13.5" thickBot="1" x14ac:dyDescent="0.25">
      <c r="A63" s="51" t="s">
        <v>128</v>
      </c>
      <c r="B63" s="33"/>
      <c r="C63" s="33"/>
      <c r="D63" s="109" t="s">
        <v>138</v>
      </c>
      <c r="E63" s="33">
        <v>52401000</v>
      </c>
      <c r="F63" s="51" t="s">
        <v>22</v>
      </c>
      <c r="G63" s="36">
        <v>1575.3</v>
      </c>
      <c r="H63" s="89"/>
      <c r="I63" s="53"/>
      <c r="J63" s="90" t="s">
        <v>116</v>
      </c>
      <c r="K63" s="30">
        <f>SUM(G61:G63)</f>
        <v>23415.3</v>
      </c>
    </row>
    <row r="64" spans="1:11" x14ac:dyDescent="0.2">
      <c r="A64" s="39" t="s">
        <v>146</v>
      </c>
      <c r="B64" s="40"/>
      <c r="C64" s="41"/>
      <c r="D64" s="108" t="s">
        <v>138</v>
      </c>
      <c r="E64" s="32">
        <v>52111000</v>
      </c>
      <c r="F64" s="39" t="s">
        <v>117</v>
      </c>
      <c r="G64" s="42">
        <v>17500</v>
      </c>
      <c r="H64" s="55"/>
      <c r="I64" s="35">
        <v>5107</v>
      </c>
      <c r="J64" s="56" t="s">
        <v>114</v>
      </c>
    </row>
    <row r="65" spans="1:11" x14ac:dyDescent="0.2">
      <c r="A65" s="44" t="s">
        <v>147</v>
      </c>
      <c r="B65" s="45"/>
      <c r="C65" s="46"/>
      <c r="D65" s="46" t="s">
        <v>138</v>
      </c>
      <c r="E65" s="22">
        <v>52402000</v>
      </c>
      <c r="F65" s="44" t="s">
        <v>21</v>
      </c>
      <c r="G65" s="23">
        <v>4340</v>
      </c>
      <c r="H65" s="37"/>
      <c r="I65" s="24"/>
      <c r="J65" s="47" t="s">
        <v>115</v>
      </c>
    </row>
    <row r="66" spans="1:11" ht="13.5" thickBot="1" x14ac:dyDescent="0.25">
      <c r="A66" s="51" t="s">
        <v>148</v>
      </c>
      <c r="B66" s="33"/>
      <c r="C66" s="33"/>
      <c r="D66" s="109" t="s">
        <v>138</v>
      </c>
      <c r="E66" s="33">
        <v>52401000</v>
      </c>
      <c r="F66" s="51" t="s">
        <v>22</v>
      </c>
      <c r="G66" s="36">
        <v>1575.3</v>
      </c>
      <c r="H66" s="89"/>
      <c r="I66" s="53"/>
      <c r="J66" s="90" t="s">
        <v>116</v>
      </c>
      <c r="K66" s="30">
        <f t="shared" ref="K66" si="0">SUM(G64:G66)</f>
        <v>23415.3</v>
      </c>
    </row>
    <row r="67" spans="1:11" x14ac:dyDescent="0.2">
      <c r="A67" s="39" t="s">
        <v>149</v>
      </c>
      <c r="B67" s="40"/>
      <c r="C67" s="41"/>
      <c r="D67" s="108" t="s">
        <v>138</v>
      </c>
      <c r="E67" s="32">
        <v>52111000</v>
      </c>
      <c r="F67" s="39" t="s">
        <v>117</v>
      </c>
      <c r="G67" s="42"/>
      <c r="H67" s="55"/>
      <c r="I67" s="35">
        <v>5107</v>
      </c>
      <c r="J67" s="56" t="s">
        <v>114</v>
      </c>
    </row>
    <row r="68" spans="1:11" x14ac:dyDescent="0.2">
      <c r="A68" s="44" t="s">
        <v>150</v>
      </c>
      <c r="B68" s="45"/>
      <c r="C68" s="46"/>
      <c r="D68" s="46" t="s">
        <v>138</v>
      </c>
      <c r="E68" s="22">
        <v>52402000</v>
      </c>
      <c r="F68" s="44" t="s">
        <v>21</v>
      </c>
      <c r="G68" s="23"/>
      <c r="H68" s="37"/>
      <c r="I68" s="24"/>
      <c r="J68" s="47" t="s">
        <v>115</v>
      </c>
    </row>
    <row r="69" spans="1:11" ht="13.5" thickBot="1" x14ac:dyDescent="0.25">
      <c r="A69" s="51" t="s">
        <v>151</v>
      </c>
      <c r="B69" s="33"/>
      <c r="C69" s="33"/>
      <c r="D69" s="109" t="s">
        <v>138</v>
      </c>
      <c r="E69" s="33">
        <v>52401000</v>
      </c>
      <c r="F69" s="51" t="s">
        <v>22</v>
      </c>
      <c r="G69" s="36"/>
      <c r="H69" s="89"/>
      <c r="I69" s="53"/>
      <c r="J69" s="90" t="s">
        <v>116</v>
      </c>
      <c r="K69" s="30">
        <f t="shared" ref="K69" si="1">SUM(G67:G69)</f>
        <v>0</v>
      </c>
    </row>
  </sheetData>
  <autoFilter ref="A3:J32" xr:uid="{00000000-0009-0000-0000-000000000000}"/>
  <mergeCells count="2">
    <mergeCell ref="H1:I1"/>
    <mergeCell ref="B1:D1"/>
  </mergeCells>
  <phoneticPr fontId="0" type="noConversion"/>
  <pageMargins left="0.25" right="0.25" top="0.75" bottom="0.75" header="0.3" footer="0.3"/>
  <pageSetup paperSize="9" scale="9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DE772AA-89B8-4890-86D9-B57B4033497C}">
          <x14:formula1>
            <xm:f>'Periodic report M1-M18'!$B$4:$B$6</xm:f>
          </x14:formula1>
          <xm:sqref>D4:D50 D52:D69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2"/>
  <sheetViews>
    <sheetView workbookViewId="0">
      <pane ySplit="7" topLeftCell="A8" activePane="bottomLeft" state="frozen"/>
      <selection pane="bottomLeft" activeCell="A22" sqref="A22"/>
    </sheetView>
  </sheetViews>
  <sheetFormatPr defaultRowHeight="15" x14ac:dyDescent="0.25"/>
  <cols>
    <col min="1" max="1" width="32.5703125" customWidth="1"/>
    <col min="2" max="2" width="17.7109375" customWidth="1"/>
    <col min="3" max="3" width="11.42578125" customWidth="1"/>
    <col min="5" max="5" width="18.7109375" customWidth="1"/>
    <col min="6" max="6" width="75.85546875" customWidth="1"/>
  </cols>
  <sheetData>
    <row r="1" spans="1:7" x14ac:dyDescent="0.25">
      <c r="A1" s="2" t="s">
        <v>107</v>
      </c>
      <c r="B1" s="3" t="s">
        <v>12</v>
      </c>
      <c r="F1" s="114" t="s">
        <v>62</v>
      </c>
      <c r="G1" s="114"/>
    </row>
    <row r="2" spans="1:7" x14ac:dyDescent="0.25">
      <c r="A2" s="1"/>
      <c r="B2" s="4"/>
      <c r="F2" s="70" t="s">
        <v>63</v>
      </c>
    </row>
    <row r="3" spans="1:7" x14ac:dyDescent="0.25">
      <c r="A3" s="5" t="s">
        <v>9</v>
      </c>
      <c r="B3" s="6">
        <v>148000</v>
      </c>
      <c r="F3" s="70" t="s">
        <v>64</v>
      </c>
      <c r="G3" s="71">
        <v>88000</v>
      </c>
    </row>
    <row r="4" spans="1:7" x14ac:dyDescent="0.25">
      <c r="A4" s="5" t="s">
        <v>10</v>
      </c>
      <c r="B4" s="6">
        <v>37000</v>
      </c>
      <c r="F4" s="70" t="s">
        <v>65</v>
      </c>
      <c r="G4" s="71">
        <v>24000</v>
      </c>
    </row>
    <row r="5" spans="1:7" x14ac:dyDescent="0.25">
      <c r="A5" s="5" t="s">
        <v>11</v>
      </c>
      <c r="B5" s="6">
        <f>SUM(B3:B4)</f>
        <v>185000</v>
      </c>
      <c r="C5" s="6"/>
      <c r="F5" s="70" t="s">
        <v>66</v>
      </c>
      <c r="G5" s="71">
        <v>36000</v>
      </c>
    </row>
    <row r="6" spans="1:7" x14ac:dyDescent="0.25">
      <c r="A6" s="5"/>
      <c r="B6" s="7"/>
      <c r="C6" s="7"/>
      <c r="F6" s="70" t="s">
        <v>67</v>
      </c>
      <c r="G6" s="71">
        <v>37000</v>
      </c>
    </row>
    <row r="7" spans="1:7" x14ac:dyDescent="0.25">
      <c r="A7" s="5"/>
      <c r="B7" s="6"/>
      <c r="C7" s="6"/>
      <c r="F7" s="72" t="s">
        <v>68</v>
      </c>
      <c r="G7" s="73">
        <v>185000</v>
      </c>
    </row>
    <row r="8" spans="1:7" x14ac:dyDescent="0.25">
      <c r="A8" s="5" t="s">
        <v>8</v>
      </c>
      <c r="B8" s="63">
        <v>44004</v>
      </c>
      <c r="C8" s="64">
        <v>29505.13</v>
      </c>
      <c r="D8" s="65">
        <v>26.552</v>
      </c>
      <c r="E8" s="64">
        <v>783420.21</v>
      </c>
      <c r="G8" s="70" t="s">
        <v>69</v>
      </c>
    </row>
    <row r="10" spans="1:7" ht="39" customHeight="1" x14ac:dyDescent="0.25">
      <c r="F10" s="115" t="s">
        <v>74</v>
      </c>
      <c r="G10" s="115"/>
    </row>
    <row r="11" spans="1:7" ht="38.25" customHeight="1" x14ac:dyDescent="0.25">
      <c r="F11" s="115" t="s">
        <v>70</v>
      </c>
      <c r="G11" s="115"/>
    </row>
    <row r="12" spans="1:7" ht="51" customHeight="1" x14ac:dyDescent="0.25">
      <c r="F12" s="115" t="s">
        <v>71</v>
      </c>
      <c r="G12" s="115"/>
    </row>
    <row r="14" spans="1:7" x14ac:dyDescent="0.25">
      <c r="A14" s="81" t="s">
        <v>108</v>
      </c>
      <c r="B14" s="82" t="s">
        <v>50</v>
      </c>
      <c r="F14" s="70" t="s">
        <v>72</v>
      </c>
      <c r="G14" s="70" t="s">
        <v>73</v>
      </c>
    </row>
    <row r="15" spans="1:7" x14ac:dyDescent="0.25">
      <c r="A15" t="s">
        <v>104</v>
      </c>
      <c r="B15" s="79">
        <v>783420.21</v>
      </c>
    </row>
    <row r="16" spans="1:7" x14ac:dyDescent="0.25">
      <c r="A16" t="s">
        <v>105</v>
      </c>
      <c r="B16" s="80">
        <v>-64622.27</v>
      </c>
    </row>
    <row r="17" spans="1:2" x14ac:dyDescent="0.25">
      <c r="A17" t="s">
        <v>106</v>
      </c>
      <c r="B17" s="79">
        <f>SUM(B15:B16)</f>
        <v>718797.94</v>
      </c>
    </row>
    <row r="20" spans="1:2" x14ac:dyDescent="0.25">
      <c r="A20" t="s">
        <v>129</v>
      </c>
    </row>
    <row r="21" spans="1:2" x14ac:dyDescent="0.25">
      <c r="A21" t="s">
        <v>130</v>
      </c>
      <c r="B21">
        <v>718797.94</v>
      </c>
    </row>
    <row r="22" spans="1:2" x14ac:dyDescent="0.25">
      <c r="A22" t="s">
        <v>131</v>
      </c>
    </row>
  </sheetData>
  <mergeCells count="4">
    <mergeCell ref="F1:G1"/>
    <mergeCell ref="F10:G10"/>
    <mergeCell ref="F11:G11"/>
    <mergeCell ref="F12:G12"/>
  </mergeCells>
  <pageMargins left="0.70866141732283472" right="0.70866141732283472" top="0.78740157480314965" bottom="0.78740157480314965" header="0.31496062992125984" footer="0.31496062992125984"/>
  <pageSetup paperSize="9" scale="7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35"/>
  <sheetViews>
    <sheetView zoomScaleNormal="100" workbookViewId="0">
      <pane ySplit="1" topLeftCell="A2" activePane="bottomLeft" state="frozen"/>
      <selection pane="bottomLeft" activeCell="E22" sqref="E22"/>
    </sheetView>
  </sheetViews>
  <sheetFormatPr defaultColWidth="9.140625" defaultRowHeight="12.75" x14ac:dyDescent="0.2"/>
  <cols>
    <col min="1" max="1" width="15.42578125" style="8" customWidth="1"/>
    <col min="2" max="2" width="14.7109375" style="8" customWidth="1"/>
    <col min="3" max="3" width="17.28515625" style="8" customWidth="1"/>
    <col min="4" max="4" width="10.140625" style="8" customWidth="1"/>
    <col min="5" max="5" width="17.5703125" style="8" customWidth="1"/>
    <col min="6" max="6" width="15.140625" style="30" customWidth="1"/>
    <col min="7" max="7" width="13.7109375" style="8" customWidth="1"/>
    <col min="8" max="8" width="6.7109375" style="14" customWidth="1"/>
    <col min="9" max="9" width="29.5703125" style="8" customWidth="1"/>
    <col min="10" max="10" width="13" style="8" bestFit="1" customWidth="1"/>
    <col min="11" max="11" width="11.140625" style="8" bestFit="1" customWidth="1"/>
    <col min="12" max="12" width="9.140625" style="8"/>
    <col min="13" max="13" width="9.140625" style="8" customWidth="1"/>
    <col min="14" max="16384" width="9.140625" style="8"/>
  </cols>
  <sheetData>
    <row r="1" spans="1:18" ht="13.5" thickBot="1" x14ac:dyDescent="0.25">
      <c r="B1" s="59" t="s">
        <v>18</v>
      </c>
      <c r="C1" s="60"/>
      <c r="D1" s="9"/>
      <c r="E1" s="9"/>
      <c r="F1" s="10"/>
      <c r="G1" s="111"/>
      <c r="H1" s="111"/>
      <c r="I1" s="11"/>
    </row>
    <row r="2" spans="1:18" x14ac:dyDescent="0.2">
      <c r="A2" s="27"/>
      <c r="B2" s="28"/>
      <c r="C2" s="28"/>
      <c r="D2" s="28"/>
      <c r="E2" s="28"/>
      <c r="F2" s="28"/>
      <c r="G2" s="28"/>
      <c r="H2" s="28"/>
      <c r="I2" s="29"/>
      <c r="J2" s="26"/>
      <c r="K2" s="26"/>
      <c r="L2" s="26"/>
      <c r="M2" s="26"/>
      <c r="N2" s="26"/>
      <c r="O2" s="26"/>
      <c r="P2" s="26"/>
      <c r="Q2" s="26"/>
      <c r="R2" s="26"/>
    </row>
    <row r="3" spans="1:18" x14ac:dyDescent="0.2">
      <c r="A3" s="66"/>
      <c r="B3" s="67" t="s">
        <v>51</v>
      </c>
      <c r="C3" s="67" t="s">
        <v>49</v>
      </c>
      <c r="D3" s="67" t="s">
        <v>15</v>
      </c>
      <c r="E3" s="68" t="s">
        <v>50</v>
      </c>
    </row>
    <row r="4" spans="1:18" x14ac:dyDescent="0.2">
      <c r="A4" s="69" t="s">
        <v>8</v>
      </c>
      <c r="B4" s="63">
        <v>44004</v>
      </c>
      <c r="C4" s="64">
        <v>29505.13</v>
      </c>
      <c r="D4" s="65">
        <v>26.552</v>
      </c>
      <c r="E4" s="64">
        <v>783420.21</v>
      </c>
      <c r="F4" s="8"/>
    </row>
    <row r="5" spans="1:18" x14ac:dyDescent="0.2">
      <c r="A5" s="69" t="s">
        <v>56</v>
      </c>
      <c r="B5" s="63">
        <v>43861</v>
      </c>
      <c r="C5" s="64"/>
      <c r="D5" s="65"/>
      <c r="E5" s="64">
        <v>0</v>
      </c>
      <c r="F5" s="8"/>
    </row>
    <row r="6" spans="1:18" x14ac:dyDescent="0.2">
      <c r="A6" s="69" t="s">
        <v>56</v>
      </c>
      <c r="B6" s="63">
        <v>43890</v>
      </c>
      <c r="C6" s="64"/>
      <c r="D6" s="65"/>
      <c r="E6" s="64">
        <v>15079.46</v>
      </c>
      <c r="F6" s="8"/>
    </row>
    <row r="7" spans="1:18" x14ac:dyDescent="0.2">
      <c r="A7" s="69" t="s">
        <v>56</v>
      </c>
      <c r="B7" s="63">
        <v>43921</v>
      </c>
      <c r="C7" s="64"/>
      <c r="D7" s="65"/>
      <c r="E7" s="64">
        <v>4620.1000000000004</v>
      </c>
      <c r="F7" s="58">
        <f>SUM(E5:E7)</f>
        <v>19699.559999999998</v>
      </c>
    </row>
    <row r="8" spans="1:18" x14ac:dyDescent="0.2">
      <c r="A8" s="69" t="s">
        <v>56</v>
      </c>
      <c r="B8" s="63">
        <v>43951</v>
      </c>
      <c r="C8" s="64"/>
      <c r="D8" s="65"/>
      <c r="E8" s="64">
        <v>7485.27</v>
      </c>
      <c r="F8" s="8"/>
    </row>
    <row r="9" spans="1:18" x14ac:dyDescent="0.2">
      <c r="A9" s="69" t="s">
        <v>56</v>
      </c>
      <c r="B9" s="63">
        <v>43982</v>
      </c>
      <c r="C9" s="64"/>
      <c r="D9" s="65"/>
      <c r="E9" s="64">
        <v>4619.3999999999996</v>
      </c>
      <c r="F9" s="8"/>
    </row>
    <row r="10" spans="1:18" x14ac:dyDescent="0.2">
      <c r="A10" s="69" t="s">
        <v>56</v>
      </c>
      <c r="B10" s="63">
        <v>44012</v>
      </c>
      <c r="C10" s="64"/>
      <c r="D10" s="65"/>
      <c r="E10" s="64">
        <v>4630.29</v>
      </c>
      <c r="F10" s="58">
        <f>SUM(E8:E10)</f>
        <v>16734.96</v>
      </c>
      <c r="I10" s="12" t="s">
        <v>57</v>
      </c>
      <c r="J10" s="77">
        <v>36434.519999999997</v>
      </c>
    </row>
    <row r="11" spans="1:18" x14ac:dyDescent="0.2">
      <c r="A11" s="69" t="s">
        <v>56</v>
      </c>
      <c r="B11" s="63">
        <v>44043</v>
      </c>
      <c r="C11" s="64"/>
      <c r="D11" s="65"/>
      <c r="E11" s="64">
        <v>4657.51</v>
      </c>
      <c r="F11" s="8"/>
    </row>
    <row r="12" spans="1:18" x14ac:dyDescent="0.2">
      <c r="A12" s="69" t="s">
        <v>84</v>
      </c>
      <c r="B12" s="63">
        <v>44074</v>
      </c>
      <c r="C12" s="64"/>
      <c r="D12" s="65"/>
      <c r="E12" s="64">
        <v>4606.51</v>
      </c>
      <c r="F12" s="8"/>
    </row>
    <row r="13" spans="1:18" x14ac:dyDescent="0.2">
      <c r="A13" s="69" t="s">
        <v>84</v>
      </c>
      <c r="B13" s="63">
        <v>44104</v>
      </c>
      <c r="C13" s="64"/>
      <c r="D13" s="65"/>
      <c r="E13" s="64">
        <f>čerpání!K38</f>
        <v>4737.5500000000011</v>
      </c>
      <c r="F13" s="58">
        <f>SUM(E11:E13)</f>
        <v>14001.570000000002</v>
      </c>
      <c r="I13" s="12" t="s">
        <v>93</v>
      </c>
      <c r="J13" s="77">
        <v>14001.57</v>
      </c>
    </row>
    <row r="14" spans="1:18" x14ac:dyDescent="0.2">
      <c r="A14" s="69" t="s">
        <v>84</v>
      </c>
      <c r="B14" s="63">
        <v>44135</v>
      </c>
      <c r="C14" s="64"/>
      <c r="D14" s="65"/>
      <c r="E14" s="64">
        <v>4739.45</v>
      </c>
      <c r="F14" s="8"/>
    </row>
    <row r="15" spans="1:18" x14ac:dyDescent="0.2">
      <c r="A15" s="69" t="s">
        <v>84</v>
      </c>
      <c r="B15" s="78" t="s">
        <v>94</v>
      </c>
      <c r="C15" s="64"/>
      <c r="D15" s="65"/>
      <c r="E15" s="64">
        <v>4646.13</v>
      </c>
      <c r="F15" s="8"/>
    </row>
    <row r="16" spans="1:18" x14ac:dyDescent="0.2">
      <c r="A16" s="69" t="s">
        <v>16</v>
      </c>
      <c r="B16" s="63">
        <v>44196</v>
      </c>
      <c r="C16" s="64"/>
      <c r="D16" s="65"/>
      <c r="E16" s="64">
        <v>4800.6000000000004</v>
      </c>
      <c r="F16" s="58">
        <f>SUM(E14:E16)</f>
        <v>14186.18</v>
      </c>
      <c r="I16" s="12" t="s">
        <v>103</v>
      </c>
      <c r="J16" s="12">
        <v>14186.18</v>
      </c>
    </row>
    <row r="17" spans="1:10" x14ac:dyDescent="0.2">
      <c r="A17" s="69" t="s">
        <v>121</v>
      </c>
      <c r="B17" s="63">
        <v>44227</v>
      </c>
      <c r="E17" s="64">
        <v>23415.3</v>
      </c>
      <c r="F17" s="8"/>
      <c r="I17" s="31"/>
      <c r="J17" s="77"/>
    </row>
    <row r="18" spans="1:10" x14ac:dyDescent="0.2">
      <c r="A18" s="69" t="s">
        <v>84</v>
      </c>
      <c r="B18" s="63">
        <v>44255</v>
      </c>
      <c r="E18" s="64">
        <v>23415.3</v>
      </c>
      <c r="F18" s="8"/>
      <c r="J18" s="77"/>
    </row>
    <row r="19" spans="1:10" x14ac:dyDescent="0.2">
      <c r="A19" s="69" t="s">
        <v>121</v>
      </c>
      <c r="B19" s="63">
        <v>44286</v>
      </c>
      <c r="E19" s="64">
        <v>23415.3</v>
      </c>
      <c r="F19" s="58">
        <f>SUM(E17:E19)</f>
        <v>70245.899999999994</v>
      </c>
      <c r="I19" s="83" t="s">
        <v>122</v>
      </c>
      <c r="J19" s="84">
        <v>70245.899999999994</v>
      </c>
    </row>
    <row r="20" spans="1:10" x14ac:dyDescent="0.2">
      <c r="A20" s="69" t="s">
        <v>121</v>
      </c>
      <c r="B20" s="63">
        <v>44316</v>
      </c>
      <c r="E20" s="64">
        <v>23415</v>
      </c>
      <c r="F20" s="8"/>
    </row>
    <row r="21" spans="1:10" x14ac:dyDescent="0.2">
      <c r="A21" s="69" t="s">
        <v>121</v>
      </c>
      <c r="B21" s="63">
        <v>44347</v>
      </c>
      <c r="E21" s="64">
        <v>23415.3</v>
      </c>
      <c r="F21" s="8"/>
    </row>
    <row r="22" spans="1:10" x14ac:dyDescent="0.2">
      <c r="A22" s="69" t="s">
        <v>121</v>
      </c>
      <c r="B22" s="63"/>
      <c r="E22" s="64"/>
      <c r="F22" s="8"/>
    </row>
    <row r="23" spans="1:10" x14ac:dyDescent="0.2">
      <c r="A23" s="69" t="s">
        <v>121</v>
      </c>
      <c r="B23" s="63"/>
      <c r="E23" s="64"/>
      <c r="F23" s="8"/>
    </row>
    <row r="24" spans="1:10" x14ac:dyDescent="0.2">
      <c r="B24" s="63"/>
      <c r="E24" s="64"/>
      <c r="F24" s="8"/>
    </row>
    <row r="25" spans="1:10" x14ac:dyDescent="0.2">
      <c r="B25" s="63"/>
      <c r="E25" s="64"/>
      <c r="F25" s="8"/>
    </row>
    <row r="26" spans="1:10" x14ac:dyDescent="0.2">
      <c r="B26" s="63"/>
      <c r="E26" s="64"/>
      <c r="F26" s="8"/>
    </row>
    <row r="27" spans="1:10" x14ac:dyDescent="0.2">
      <c r="B27" s="63"/>
      <c r="E27" s="64"/>
      <c r="F27" s="8"/>
    </row>
    <row r="28" spans="1:10" x14ac:dyDescent="0.2">
      <c r="B28" s="63"/>
      <c r="E28" s="64"/>
      <c r="F28" s="8"/>
    </row>
    <row r="29" spans="1:10" x14ac:dyDescent="0.2">
      <c r="B29" s="63"/>
      <c r="E29" s="64"/>
      <c r="F29" s="8"/>
    </row>
    <row r="30" spans="1:10" x14ac:dyDescent="0.2">
      <c r="B30" s="63"/>
      <c r="E30" s="64"/>
    </row>
    <row r="31" spans="1:10" x14ac:dyDescent="0.2">
      <c r="B31" s="63"/>
      <c r="E31" s="64"/>
    </row>
    <row r="32" spans="1:10" x14ac:dyDescent="0.2">
      <c r="B32" s="63"/>
      <c r="E32" s="64"/>
    </row>
    <row r="33" spans="2:5" x14ac:dyDescent="0.2">
      <c r="B33" s="63"/>
      <c r="E33" s="64"/>
    </row>
    <row r="34" spans="2:5" x14ac:dyDescent="0.2">
      <c r="B34" s="63"/>
      <c r="E34" s="64"/>
    </row>
    <row r="35" spans="2:5" x14ac:dyDescent="0.2">
      <c r="E35" s="64"/>
    </row>
  </sheetData>
  <mergeCells count="1">
    <mergeCell ref="G1:H1"/>
  </mergeCells>
  <pageMargins left="0.25" right="0.25" top="0.75" bottom="0.75" header="0.3" footer="0.3"/>
  <pageSetup paperSize="9" scale="9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DFC422-4839-4B28-9706-25B1099FE1D4}">
  <dimension ref="A1:E9"/>
  <sheetViews>
    <sheetView workbookViewId="0">
      <selection activeCell="D10" sqref="D10"/>
    </sheetView>
  </sheetViews>
  <sheetFormatPr defaultRowHeight="15" x14ac:dyDescent="0.25"/>
  <cols>
    <col min="1" max="1" width="26.85546875" bestFit="1" customWidth="1"/>
    <col min="2" max="2" width="25.5703125" bestFit="1" customWidth="1"/>
    <col min="4" max="4" width="14" bestFit="1" customWidth="1"/>
    <col min="5" max="5" width="14.28515625" bestFit="1" customWidth="1"/>
  </cols>
  <sheetData>
    <row r="1" spans="1:5" x14ac:dyDescent="0.25">
      <c r="B1" s="116" t="s">
        <v>144</v>
      </c>
      <c r="C1" s="117"/>
      <c r="D1" s="117"/>
    </row>
    <row r="2" spans="1:5" x14ac:dyDescent="0.25">
      <c r="D2" s="82"/>
    </row>
    <row r="3" spans="1:5" x14ac:dyDescent="0.25">
      <c r="A3" s="91" t="s">
        <v>132</v>
      </c>
      <c r="B3" s="91" t="s">
        <v>133</v>
      </c>
      <c r="C3" s="92" t="s">
        <v>134</v>
      </c>
      <c r="D3" s="92" t="s">
        <v>135</v>
      </c>
      <c r="E3" s="92" t="s">
        <v>136</v>
      </c>
    </row>
    <row r="4" spans="1:5" x14ac:dyDescent="0.25">
      <c r="A4" s="93" t="s">
        <v>137</v>
      </c>
      <c r="B4" s="94" t="s">
        <v>138</v>
      </c>
      <c r="C4" s="95">
        <v>88000</v>
      </c>
      <c r="D4" s="96"/>
      <c r="E4" s="97">
        <f>D4*0.0381</f>
        <v>0</v>
      </c>
    </row>
    <row r="5" spans="1:5" x14ac:dyDescent="0.25">
      <c r="A5" s="118" t="s">
        <v>139</v>
      </c>
      <c r="B5" s="94" t="s">
        <v>140</v>
      </c>
      <c r="C5" s="95">
        <v>24000</v>
      </c>
      <c r="D5" s="96">
        <v>16719</v>
      </c>
      <c r="E5" s="97">
        <f t="shared" ref="E5:E6" si="0">D5*0.0381</f>
        <v>636.99390000000005</v>
      </c>
    </row>
    <row r="6" spans="1:5" x14ac:dyDescent="0.25">
      <c r="A6" s="119"/>
      <c r="B6" s="94" t="s">
        <v>145</v>
      </c>
      <c r="C6" s="95">
        <v>36000</v>
      </c>
      <c r="D6" s="96">
        <v>0</v>
      </c>
      <c r="E6" s="97">
        <f t="shared" si="0"/>
        <v>0</v>
      </c>
    </row>
    <row r="7" spans="1:5" x14ac:dyDescent="0.25">
      <c r="A7" s="98" t="s">
        <v>141</v>
      </c>
      <c r="B7" s="99"/>
      <c r="C7" s="100">
        <f>SUM(C4:C6)</f>
        <v>148000</v>
      </c>
      <c r="D7" s="101">
        <f>SUM(D4:D6)</f>
        <v>16719</v>
      </c>
      <c r="E7" s="102">
        <f>D7*0.0381</f>
        <v>636.99390000000005</v>
      </c>
    </row>
    <row r="8" spans="1:5" x14ac:dyDescent="0.25">
      <c r="A8" s="93" t="s">
        <v>142</v>
      </c>
      <c r="B8" s="103">
        <v>0.25</v>
      </c>
      <c r="C8" s="95">
        <f>0.25*SUM(C4:C6)</f>
        <v>37000</v>
      </c>
      <c r="D8" s="96">
        <f>0.25*D7</f>
        <v>4179.75</v>
      </c>
      <c r="E8" s="97">
        <f>D8*0.0381</f>
        <v>159.24847500000001</v>
      </c>
    </row>
    <row r="9" spans="1:5" x14ac:dyDescent="0.25">
      <c r="A9" s="104" t="s">
        <v>143</v>
      </c>
      <c r="B9" s="104"/>
      <c r="C9" s="105">
        <f>SUM(C4:C6)+C8</f>
        <v>185000</v>
      </c>
      <c r="D9" s="106">
        <f>SUM(D7:D8)</f>
        <v>20898.75</v>
      </c>
      <c r="E9" s="107">
        <f>D9*0.0381</f>
        <v>796.24237500000004</v>
      </c>
    </row>
  </sheetData>
  <mergeCells count="2">
    <mergeCell ref="B1:D1"/>
    <mergeCell ref="A5:A6"/>
  </mergeCells>
  <pageMargins left="0.7" right="0.7" top="0.78740157499999996" bottom="0.78740157499999996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6"/>
  <sheetViews>
    <sheetView workbookViewId="0">
      <selection activeCell="B5" activeCellId="1" sqref="B2 B5"/>
    </sheetView>
  </sheetViews>
  <sheetFormatPr defaultRowHeight="15" x14ac:dyDescent="0.25"/>
  <cols>
    <col min="1" max="1" width="21" customWidth="1"/>
    <col min="2" max="2" width="25.28515625" customWidth="1"/>
    <col min="3" max="3" width="23.140625" customWidth="1"/>
    <col min="4" max="4" width="17.7109375" customWidth="1"/>
    <col min="7" max="7" width="15" customWidth="1"/>
  </cols>
  <sheetData>
    <row r="1" spans="1:7" x14ac:dyDescent="0.25">
      <c r="B1" t="s">
        <v>75</v>
      </c>
      <c r="C1" t="s">
        <v>76</v>
      </c>
      <c r="D1" t="s">
        <v>68</v>
      </c>
      <c r="F1" t="s">
        <v>78</v>
      </c>
    </row>
    <row r="2" spans="1:7" x14ac:dyDescent="0.25">
      <c r="A2" t="s">
        <v>77</v>
      </c>
      <c r="B2" s="74">
        <f>SUM(čerpání!G5:G8)+SUM(čerpání!G9:G12)+SUM(čerpání!G13:G16)+SUM(čerpání!G19:G22)+SUM(čerpání!G23:G26)</f>
        <v>23116.520000000004</v>
      </c>
      <c r="C2" s="74">
        <f>SUM(čerpání!G4)+SUM(čerpání!G17:G18)</f>
        <v>13318</v>
      </c>
      <c r="D2" s="74">
        <f>B2+C2</f>
        <v>36434.520000000004</v>
      </c>
      <c r="F2">
        <v>26.14</v>
      </c>
      <c r="G2" s="75" t="s">
        <v>79</v>
      </c>
    </row>
    <row r="3" spans="1:7" x14ac:dyDescent="0.25">
      <c r="B3" s="76">
        <f>B2/F2</f>
        <v>884.33511859219595</v>
      </c>
      <c r="C3" s="76">
        <f>C2/F2</f>
        <v>509.48737566947204</v>
      </c>
      <c r="D3" s="76">
        <f>B3+C3</f>
        <v>1393.822494261668</v>
      </c>
    </row>
    <row r="4" spans="1:7" x14ac:dyDescent="0.25">
      <c r="B4" s="74"/>
      <c r="D4" s="74"/>
    </row>
    <row r="5" spans="1:7" x14ac:dyDescent="0.25">
      <c r="A5" t="s">
        <v>109</v>
      </c>
      <c r="B5" s="74">
        <f>SUM(čerpání!K30,čerpání!K34,čerpání!K38,čerpání!K42,čerpání!K46,čerpání!K50)</f>
        <v>28187.750000000007</v>
      </c>
      <c r="C5" s="74">
        <v>0</v>
      </c>
      <c r="D5" s="74">
        <f>SUM(B5:C5)</f>
        <v>28187.750000000007</v>
      </c>
      <c r="F5">
        <v>26.024999999999999</v>
      </c>
      <c r="G5" t="s">
        <v>110</v>
      </c>
    </row>
    <row r="6" spans="1:7" x14ac:dyDescent="0.25">
      <c r="B6" s="76">
        <f>B5/F5</f>
        <v>1083.1027857829015</v>
      </c>
      <c r="C6" s="76">
        <v>0</v>
      </c>
      <c r="D6" s="76">
        <f>SUM(B6:C6)</f>
        <v>1083.1027857829015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čerpání</vt:lpstr>
      <vt:lpstr>zbývá k čerpání</vt:lpstr>
      <vt:lpstr>přeúčtování do výnosů</vt:lpstr>
      <vt:lpstr>Periodic report M1-M18</vt:lpstr>
      <vt:lpstr>Reporting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Vlčková Renáta, Ing.</dc:creator>
  <cp:lastModifiedBy>Uživatel systému Windows</cp:lastModifiedBy>
  <cp:lastPrinted>2021-04-15T08:54:21Z</cp:lastPrinted>
  <dcterms:created xsi:type="dcterms:W3CDTF">2016-03-14T09:46:00Z</dcterms:created>
  <dcterms:modified xsi:type="dcterms:W3CDTF">2021-06-10T13:42:42Z</dcterms:modified>
</cp:coreProperties>
</file>