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Projekty\NTMC\projekty\mezinárodní\SHAPES\Čerpání\"/>
    </mc:Choice>
  </mc:AlternateContent>
  <bookViews>
    <workbookView xWindow="-105" yWindow="-105" windowWidth="23250" windowHeight="12570" activeTab="2"/>
  </bookViews>
  <sheets>
    <sheet name="čerpání" sheetId="1" r:id="rId1"/>
    <sheet name="zbývá k čerpání" sheetId="2" r:id="rId2"/>
    <sheet name="Periodic report M1-M18" sheetId="3" r:id="rId3"/>
  </sheets>
  <definedNames>
    <definedName name="_xlnm._FilterDatabase" localSheetId="0" hidden="1">čerpání!$A$3:$I$31</definedName>
  </definedNames>
  <calcPr calcId="152511"/>
</workbook>
</file>

<file path=xl/calcChain.xml><?xml version="1.0" encoding="utf-8"?>
<calcChain xmlns="http://schemas.openxmlformats.org/spreadsheetml/2006/main">
  <c r="E10" i="3" l="1"/>
  <c r="E9" i="3"/>
  <c r="C9" i="3"/>
  <c r="C10" i="3" s="1"/>
  <c r="E8" i="3"/>
  <c r="C8" i="3"/>
  <c r="E7" i="3"/>
  <c r="E6" i="3"/>
  <c r="E5" i="3"/>
  <c r="E4" i="3"/>
  <c r="J83" i="1"/>
  <c r="K87" i="1"/>
  <c r="L87" i="1" s="1"/>
  <c r="C8" i="2" l="1"/>
  <c r="K98" i="1"/>
  <c r="L98" i="1" s="1"/>
  <c r="K97" i="1"/>
  <c r="L97" i="1" s="1"/>
  <c r="K96" i="1"/>
  <c r="L96" i="1" s="1"/>
  <c r="K95" i="1"/>
  <c r="L95" i="1" s="1"/>
  <c r="K94" i="1"/>
  <c r="L94" i="1" s="1"/>
  <c r="J94" i="1"/>
  <c r="K93" i="1"/>
  <c r="L93" i="1" s="1"/>
  <c r="K92" i="1"/>
  <c r="L92" i="1" s="1"/>
  <c r="K91" i="1"/>
  <c r="L91" i="1" s="1"/>
  <c r="K90" i="1"/>
  <c r="L90" i="1" s="1"/>
  <c r="K89" i="1"/>
  <c r="L89" i="1" s="1"/>
  <c r="J89" i="1"/>
  <c r="K88" i="1"/>
  <c r="L88" i="1" s="1"/>
  <c r="K86" i="1"/>
  <c r="L86" i="1" s="1"/>
  <c r="K85" i="1"/>
  <c r="L85" i="1" s="1"/>
  <c r="K84" i="1"/>
  <c r="L84" i="1" s="1"/>
  <c r="K83" i="1"/>
  <c r="L83" i="1" s="1"/>
  <c r="E7" i="2"/>
  <c r="E6" i="2"/>
  <c r="E5" i="2"/>
  <c r="E4" i="2"/>
  <c r="E9" i="2" l="1"/>
  <c r="E10" i="2" s="1"/>
  <c r="E8" i="2"/>
  <c r="D5" i="2"/>
  <c r="F5" i="2" s="1"/>
  <c r="D6" i="2"/>
  <c r="F6" i="2" s="1"/>
  <c r="D7" i="2"/>
  <c r="F7" i="2" s="1"/>
  <c r="D4" i="2"/>
  <c r="C9" i="2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8" i="1"/>
  <c r="L8" i="1" s="1"/>
  <c r="K9" i="1"/>
  <c r="L9" i="1" s="1"/>
  <c r="K10" i="1"/>
  <c r="L10" i="1" s="1"/>
  <c r="K11" i="1"/>
  <c r="L11" i="1" s="1"/>
  <c r="K7" i="1"/>
  <c r="L7" i="1" s="1"/>
  <c r="K5" i="1"/>
  <c r="K4" i="1"/>
  <c r="J52" i="1"/>
  <c r="J73" i="1"/>
  <c r="J78" i="1"/>
  <c r="J68" i="1"/>
  <c r="J27" i="1"/>
  <c r="J32" i="1"/>
  <c r="J37" i="1"/>
  <c r="J42" i="1"/>
  <c r="J47" i="1"/>
  <c r="J57" i="1"/>
  <c r="J62" i="1"/>
  <c r="J17" i="1"/>
  <c r="J22" i="1"/>
  <c r="J12" i="1"/>
  <c r="J7" i="1"/>
  <c r="J5" i="1"/>
  <c r="J4" i="1"/>
  <c r="G6" i="1"/>
  <c r="G67" i="1"/>
  <c r="L4" i="1" l="1"/>
  <c r="L6" i="1" s="1"/>
  <c r="L67" i="1"/>
  <c r="J67" i="1"/>
  <c r="L5" i="1"/>
  <c r="D9" i="2"/>
  <c r="F9" i="2" s="1"/>
  <c r="C10" i="2"/>
  <c r="D10" i="2" s="1"/>
  <c r="F10" i="2" s="1"/>
  <c r="D8" i="2"/>
  <c r="F8" i="2" s="1"/>
  <c r="F4" i="2"/>
  <c r="J6" i="1"/>
  <c r="K6" i="1"/>
  <c r="K67" i="1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doprava, ubytování, stravné, kapesné, cestovní náklady externích expertů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účetní odpis pořízeného majetku, instalace, doprava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spotřební materiál, šíření výsledku, ochrana duševního vlastnictví, osvědčení o finančních výkazech, logistigistické zabezpečení meetingů (občerstvení atd.), překlad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Náklady spojené s kapitálovými výnosy (např. vyplácené dividendy), dluhy a s nimi spojené náklady, rezervy na možné budoucí ztráty nebo dluhy, placené úroky (např. úroky z půjčky), odpisy pochybných pohledávek, ztráty související s pohybem směnného kurzu (např. kurzový rozdíl v době mezi zaúčtováním
faktury a jejím proplacením), bankovní poplatky účtované bankou příjemce spojené s platbami od Komise, nadměrné a lehkomyslné výdaje, náklady vynaložené v době, kdy je projekt pozastaven, náklady vykázané v souvislosti s jiným projektem spolufinancovaným z EU/EURATOM, odpočitatelná DPH (pro plátce DPH)</t>
        </r>
      </text>
    </comment>
  </commentList>
</comments>
</file>

<file path=xl/comments2.xml><?xml version="1.0" encoding="utf-8"?>
<comments xmlns="http://schemas.openxmlformats.org/spreadsheetml/2006/main">
  <authors>
    <author>Uživatel systému Windows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doprava, ubytování, stravné, kapesné, cestovní náklady externích expertů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účetní odpis pořízeného majetku, instalace, doprava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spotřební materiál, šíření výsledku, ochrana duševního vlastnictví, osvědčení o finančních výkazech, logistigistické zabezpečení meetingů (občerstvení atd.), překlad</t>
        </r>
      </text>
    </comment>
  </commentList>
</comments>
</file>

<file path=xl/sharedStrings.xml><?xml version="1.0" encoding="utf-8"?>
<sst xmlns="http://schemas.openxmlformats.org/spreadsheetml/2006/main" count="430" uniqueCount="143">
  <si>
    <t>Celkem vč. DPH</t>
  </si>
  <si>
    <t>Datum úhrady</t>
  </si>
  <si>
    <t>NS</t>
  </si>
  <si>
    <t>Faktura č.</t>
  </si>
  <si>
    <t>Firma</t>
  </si>
  <si>
    <t>Smlouva (obj.)</t>
  </si>
  <si>
    <t xml:space="preserve"> účet</t>
  </si>
  <si>
    <t>název účtu</t>
  </si>
  <si>
    <t>hrubá mzda</t>
  </si>
  <si>
    <t>FKSP</t>
  </si>
  <si>
    <t>Celkem za rok 2020</t>
  </si>
  <si>
    <t>Kč</t>
  </si>
  <si>
    <t>100%</t>
  </si>
  <si>
    <t>mzda 1/2020</t>
  </si>
  <si>
    <t xml:space="preserve"> </t>
  </si>
  <si>
    <t>soc. poj. 1/2020</t>
  </si>
  <si>
    <t>sociální pojištění</t>
  </si>
  <si>
    <t>soc.poj.organizace</t>
  </si>
  <si>
    <t>zdravotní pojištění</t>
  </si>
  <si>
    <t>zdrav.poj.-organizace</t>
  </si>
  <si>
    <t>mzda 2/2020</t>
  </si>
  <si>
    <t>soc. poj. 2/2020</t>
  </si>
  <si>
    <t>mzda 3/2020</t>
  </si>
  <si>
    <t>FKSP3/2020</t>
  </si>
  <si>
    <t>mzda 4/2020</t>
  </si>
  <si>
    <t>FKSP 4/2020</t>
  </si>
  <si>
    <t>cestovné z mezd</t>
  </si>
  <si>
    <t>mzda 5/2020</t>
  </si>
  <si>
    <t>dohody</t>
  </si>
  <si>
    <t>FKSP 5/2020</t>
  </si>
  <si>
    <t>mzda 6/2020</t>
  </si>
  <si>
    <t>FKSP 6/2020</t>
  </si>
  <si>
    <t>mzda 7/2020</t>
  </si>
  <si>
    <t>FKSP 7/2020</t>
  </si>
  <si>
    <t>mzda 8/2020</t>
  </si>
  <si>
    <t>FKSP 8/2020</t>
  </si>
  <si>
    <t>mzda 9/2020</t>
  </si>
  <si>
    <t>FKSP 9/2020</t>
  </si>
  <si>
    <t>mzda 10/2020</t>
  </si>
  <si>
    <t>FKSP 10/2020</t>
  </si>
  <si>
    <t>mzda 11/2020</t>
  </si>
  <si>
    <t>FKSP 11/2020</t>
  </si>
  <si>
    <t>mzda 12/2020</t>
  </si>
  <si>
    <t>FKSP 12/2020</t>
  </si>
  <si>
    <t>Zbývá k čerpání</t>
  </si>
  <si>
    <t>Režie</t>
  </si>
  <si>
    <t>Rozpočet celkem</t>
  </si>
  <si>
    <t>mzda 01/2021</t>
  </si>
  <si>
    <t>FKSP 01/2021</t>
  </si>
  <si>
    <t>mzda 02/2021</t>
  </si>
  <si>
    <t>FKSP 02/2021</t>
  </si>
  <si>
    <t>Projekt SHAPES NS 5106</t>
  </si>
  <si>
    <t>CP 10/2019</t>
  </si>
  <si>
    <t>CP 12/2019</t>
  </si>
  <si>
    <t>Celkem za rok 2019</t>
  </si>
  <si>
    <t>cestovné zahraniční - OUC - Kick-off meeting v Irsku - ZG, MŠ</t>
  </si>
  <si>
    <t>cestovné zahraniční - mzdy - ZG, MŠ</t>
  </si>
  <si>
    <t>DPP, DPČ</t>
  </si>
  <si>
    <t>FKSP 1/2020</t>
  </si>
  <si>
    <t>FKSP 2/2020</t>
  </si>
  <si>
    <t>DPP, DPČ 4/2020</t>
  </si>
  <si>
    <t>DPP, DPČ 5/2020</t>
  </si>
  <si>
    <t>DPP, DPČ 6/2020</t>
  </si>
  <si>
    <t>DPP, DPČ 7/2020</t>
  </si>
  <si>
    <t>DPP, DPČ 8/2020</t>
  </si>
  <si>
    <t>DPP, DPČ 9/2020</t>
  </si>
  <si>
    <t>DPP, DPČ 10/2020</t>
  </si>
  <si>
    <t>DPP, DPČ 11/2020</t>
  </si>
  <si>
    <t>DPP, DPČ 12/2020</t>
  </si>
  <si>
    <t>soc. poj. 3/2020</t>
  </si>
  <si>
    <t>soc. poj. 4/2020</t>
  </si>
  <si>
    <t>Položka v rozpočtu</t>
  </si>
  <si>
    <t>A.1 Employees (or equivalent)</t>
  </si>
  <si>
    <t>D.1 Travel</t>
  </si>
  <si>
    <t>zdrav. poj. 3/2020</t>
  </si>
  <si>
    <t>zdrav. poj. 2/2020</t>
  </si>
  <si>
    <t>zdrav. poj. 1/2020</t>
  </si>
  <si>
    <t>zdrav. poj. 4/2020</t>
  </si>
  <si>
    <t>zdrav. poj. 5/2020</t>
  </si>
  <si>
    <t>soc. poj. 5/2020</t>
  </si>
  <si>
    <t>soc. poj. 6/2020</t>
  </si>
  <si>
    <t>zdrav. poj. 6/2020</t>
  </si>
  <si>
    <t>soc. poj. 7/2020</t>
  </si>
  <si>
    <t>zdrav. poj. 7/2020</t>
  </si>
  <si>
    <t>soc. poj. 8/2020</t>
  </si>
  <si>
    <t>zdrav. poj. 8/2020</t>
  </si>
  <si>
    <t>soc. poj. 9/2020</t>
  </si>
  <si>
    <t>zdrav. poj. 9/2020</t>
  </si>
  <si>
    <t>soc. poj. 10/2020</t>
  </si>
  <si>
    <t>zdrav. poj. 10/2020</t>
  </si>
  <si>
    <t>soc. poj. 11/2020</t>
  </si>
  <si>
    <t>zdrav. poj. 11/2020</t>
  </si>
  <si>
    <t>soc. poj. 12/2020</t>
  </si>
  <si>
    <t>zdrav. poj. 12/2020</t>
  </si>
  <si>
    <t>soc. poj. 01/2021</t>
  </si>
  <si>
    <t>zdrav. poj. 01/2021</t>
  </si>
  <si>
    <t>soc. poj. 02/2021</t>
  </si>
  <si>
    <t>zdrav. poj. 02/2021</t>
  </si>
  <si>
    <t>DPP, DPČ 01/2021</t>
  </si>
  <si>
    <t>DPP, DPČ 02/2021</t>
  </si>
  <si>
    <t>DPP, DPČ 03/2021</t>
  </si>
  <si>
    <t>A. Direct personnel costs</t>
  </si>
  <si>
    <t>D.3 Other goods and services</t>
  </si>
  <si>
    <t>D.2 Equipment</t>
  </si>
  <si>
    <t>E. Indirect costs</t>
  </si>
  <si>
    <t>Total costs</t>
  </si>
  <si>
    <t>Kategorie rozpočtu</t>
  </si>
  <si>
    <t>Položka rozpočtu</t>
  </si>
  <si>
    <t>€</t>
  </si>
  <si>
    <t>Vyčerpáno</t>
  </si>
  <si>
    <t>*Ineligible costs</t>
  </si>
  <si>
    <t>mzda 03/2021</t>
  </si>
  <si>
    <t>soc. poj. 03/2021</t>
  </si>
  <si>
    <t>zdrav. poj. 03/2021</t>
  </si>
  <si>
    <t>FKSP 03/2021</t>
  </si>
  <si>
    <t>mzda 04/2021</t>
  </si>
  <si>
    <t>DPP, DPČ 04/2021</t>
  </si>
  <si>
    <t>soc. poj. 04/2021</t>
  </si>
  <si>
    <t>zdrav. poj. 04/2021</t>
  </si>
  <si>
    <t>FKSP 04/2021</t>
  </si>
  <si>
    <t>mzda 05/2021</t>
  </si>
  <si>
    <t>DPP, DPČ 06/2021</t>
  </si>
  <si>
    <t>soc. poj. 06/2021</t>
  </si>
  <si>
    <t>DPP, DPČ 05/2021</t>
  </si>
  <si>
    <t>soc. poj. 05/2021</t>
  </si>
  <si>
    <t>zdrav. poj. 05/2021</t>
  </si>
  <si>
    <t>FKSP 05/2021</t>
  </si>
  <si>
    <t>mzda 06/2021</t>
  </si>
  <si>
    <t>zdrav. poj. 06/2021</t>
  </si>
  <si>
    <t>FKSP 06/2021</t>
  </si>
  <si>
    <t>Přímé + nepřímé</t>
  </si>
  <si>
    <r>
      <t xml:space="preserve">D. Other direct costs - 96 000 </t>
    </r>
    <r>
      <rPr>
        <sz val="11"/>
        <color theme="1"/>
        <rFont val="Calibri"/>
        <family val="2"/>
        <charset val="238"/>
      </rPr>
      <t>€</t>
    </r>
  </si>
  <si>
    <t>Total direct costs (A+D)</t>
  </si>
  <si>
    <r>
      <rPr>
        <i/>
        <sz val="11"/>
        <color theme="1"/>
        <rFont val="Calibri"/>
        <family val="2"/>
        <charset val="238"/>
        <scheme val="minor"/>
      </rPr>
      <t>25 000 EUR</t>
    </r>
    <r>
      <rPr>
        <sz val="11"/>
        <color theme="1"/>
        <rFont val="Calibri"/>
        <family val="2"/>
        <charset val="238"/>
        <scheme val="minor"/>
      </rPr>
      <t>: 25 travels to project meetings and events (1 person per meeting)</t>
    </r>
  </si>
  <si>
    <r>
      <rPr>
        <i/>
        <sz val="11"/>
        <color theme="1"/>
        <rFont val="Calibri"/>
        <family val="2"/>
        <charset val="238"/>
        <scheme val="minor"/>
      </rPr>
      <t>3 000 EUR</t>
    </r>
    <r>
      <rPr>
        <sz val="11"/>
        <color theme="1"/>
        <rFont val="Calibri"/>
        <family val="2"/>
        <charset val="238"/>
        <scheme val="minor"/>
      </rPr>
      <t>: Audit costs</t>
    </r>
  </si>
  <si>
    <r>
      <rPr>
        <i/>
        <sz val="11"/>
        <color theme="1"/>
        <rFont val="Calibri"/>
        <family val="2"/>
        <charset val="238"/>
        <scheme val="minor"/>
      </rPr>
      <t>59 000 EUR</t>
    </r>
    <r>
      <rPr>
        <sz val="11"/>
        <color theme="1"/>
        <rFont val="Calibri"/>
        <family val="2"/>
        <charset val="238"/>
        <scheme val="minor"/>
      </rPr>
      <t xml:space="preserve"> Equipment for demonstrations and pilts: 25 kits (home and helathcare devices, cameras, tablets, communications services) + </t>
    </r>
    <r>
      <rPr>
        <i/>
        <sz val="11"/>
        <color theme="1"/>
        <rFont val="Calibri"/>
        <family val="2"/>
        <charset val="238"/>
        <scheme val="minor"/>
      </rPr>
      <t>9 000 EUR</t>
    </r>
    <r>
      <rPr>
        <sz val="11"/>
        <color theme="1"/>
        <rFont val="Calibri"/>
        <family val="2"/>
        <charset val="238"/>
        <scheme val="minor"/>
      </rPr>
      <t>: 10 kit: Components for smart cities and environment devices</t>
    </r>
  </si>
  <si>
    <t>Všeobecný materiál</t>
  </si>
  <si>
    <t>Faktura</t>
  </si>
  <si>
    <t>TME Czech Republic s.r.o.</t>
  </si>
  <si>
    <t>FP-2021_01_000994</t>
  </si>
  <si>
    <t>k dubnu 2021</t>
  </si>
  <si>
    <t xml:space="preserve">€ M1-M18 </t>
  </si>
  <si>
    <t>Projekt SHAPES NS 5106 1.11.2019-30.4.2021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</si>
</sst>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\ &quot;Kč&quot;"/>
    <numFmt numFmtId="165" formatCode="[$-405]mmmm\ yy;@"/>
    <numFmt numFmtId="166" formatCode="#,##0\ [$€-1]"/>
    <numFmt numFmtId="167" formatCode="#,##0\ &quot;Kč&quot;"/>
    <numFmt numFmtId="168" formatCode="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2" fillId="3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/>
    <xf numFmtId="49" fontId="2" fillId="4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1" xfId="0" applyFont="1" applyBorder="1"/>
    <xf numFmtId="164" fontId="3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3" fillId="0" borderId="6" xfId="0" applyFont="1" applyBorder="1"/>
    <xf numFmtId="0" fontId="3" fillId="0" borderId="9" xfId="0" applyFont="1" applyBorder="1"/>
    <xf numFmtId="0" fontId="3" fillId="0" borderId="6" xfId="0" applyFont="1" applyBorder="1" applyAlignment="1">
      <alignment horizontal="center"/>
    </xf>
    <xf numFmtId="164" fontId="3" fillId="4" borderId="9" xfId="0" applyNumberFormat="1" applyFont="1" applyFill="1" applyBorder="1"/>
    <xf numFmtId="164" fontId="3" fillId="4" borderId="6" xfId="0" applyNumberFormat="1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Fill="1" applyBorder="1"/>
    <xf numFmtId="14" fontId="3" fillId="0" borderId="6" xfId="0" applyNumberFormat="1" applyFont="1" applyBorder="1" applyAlignment="1">
      <alignment horizontal="right"/>
    </xf>
    <xf numFmtId="0" fontId="3" fillId="0" borderId="1" xfId="0" applyFont="1" applyFill="1" applyBorder="1"/>
    <xf numFmtId="0" fontId="3" fillId="0" borderId="9" xfId="0" applyFont="1" applyFill="1" applyBorder="1"/>
    <xf numFmtId="0" fontId="3" fillId="0" borderId="9" xfId="0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5" fillId="0" borderId="13" xfId="0" applyFont="1" applyBorder="1"/>
    <xf numFmtId="0" fontId="5" fillId="0" borderId="13" xfId="0" applyFont="1" applyFill="1" applyBorder="1"/>
    <xf numFmtId="164" fontId="3" fillId="4" borderId="13" xfId="0" applyNumberFormat="1" applyFont="1" applyFill="1" applyBorder="1"/>
    <xf numFmtId="14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0" fillId="0" borderId="0" xfId="0" applyNumberFormat="1"/>
    <xf numFmtId="164" fontId="5" fillId="0" borderId="1" xfId="0" applyNumberFormat="1" applyFont="1" applyFill="1" applyBorder="1"/>
    <xf numFmtId="9" fontId="2" fillId="0" borderId="1" xfId="0" applyNumberFormat="1" applyFont="1" applyFill="1" applyBorder="1" applyAlignment="1">
      <alignment horizontal="center"/>
    </xf>
    <xf numFmtId="164" fontId="5" fillId="0" borderId="9" xfId="0" applyNumberFormat="1" applyFont="1" applyFill="1" applyBorder="1"/>
    <xf numFmtId="0" fontId="2" fillId="4" borderId="14" xfId="0" applyFont="1" applyFill="1" applyBorder="1"/>
    <xf numFmtId="0" fontId="2" fillId="4" borderId="16" xfId="0" applyFont="1" applyFill="1" applyBorder="1"/>
    <xf numFmtId="164" fontId="2" fillId="4" borderId="16" xfId="1" applyNumberFormat="1" applyFont="1" applyFill="1" applyBorder="1"/>
    <xf numFmtId="43" fontId="2" fillId="4" borderId="16" xfId="1" applyFont="1" applyFill="1" applyBorder="1"/>
    <xf numFmtId="164" fontId="2" fillId="4" borderId="16" xfId="0" applyNumberFormat="1" applyFont="1" applyFill="1" applyBorder="1"/>
    <xf numFmtId="0" fontId="3" fillId="0" borderId="10" xfId="0" applyFont="1" applyBorder="1"/>
    <xf numFmtId="0" fontId="3" fillId="0" borderId="4" xfId="0" applyFont="1" applyBorder="1"/>
    <xf numFmtId="0" fontId="5" fillId="2" borderId="4" xfId="0" applyFont="1" applyFill="1" applyBorder="1"/>
    <xf numFmtId="0" fontId="5" fillId="0" borderId="4" xfId="0" applyFont="1" applyBorder="1"/>
    <xf numFmtId="164" fontId="3" fillId="4" borderId="4" xfId="0" applyNumberFormat="1" applyFont="1" applyFill="1" applyBorder="1"/>
    <xf numFmtId="1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6" xfId="0" applyFont="1" applyBorder="1" applyAlignment="1">
      <alignment horizontal="center"/>
    </xf>
    <xf numFmtId="164" fontId="2" fillId="4" borderId="16" xfId="0" applyNumberFormat="1" applyFont="1" applyFill="1" applyBorder="1" applyAlignment="1">
      <alignment horizontal="center"/>
    </xf>
    <xf numFmtId="164" fontId="5" fillId="0" borderId="16" xfId="0" applyNumberFormat="1" applyFont="1" applyFill="1" applyBorder="1"/>
    <xf numFmtId="164" fontId="5" fillId="0" borderId="16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6" fillId="0" borderId="0" xfId="0" applyFont="1" applyFill="1" applyBorder="1" applyAlignment="1"/>
    <xf numFmtId="0" fontId="0" fillId="0" borderId="1" xfId="0" applyFill="1" applyBorder="1"/>
    <xf numFmtId="167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left"/>
    </xf>
    <xf numFmtId="0" fontId="5" fillId="0" borderId="17" xfId="0" applyFont="1" applyFill="1" applyBorder="1"/>
    <xf numFmtId="0" fontId="5" fillId="0" borderId="1" xfId="0" applyFont="1" applyFill="1" applyBorder="1"/>
    <xf numFmtId="0" fontId="5" fillId="0" borderId="9" xfId="0" applyFont="1" applyFill="1" applyBorder="1"/>
    <xf numFmtId="9" fontId="2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3" xfId="0" applyFill="1" applyBorder="1" applyAlignment="1">
      <alignment horizontal="left" vertical="center"/>
    </xf>
    <xf numFmtId="0" fontId="0" fillId="6" borderId="1" xfId="0" applyFill="1" applyBorder="1"/>
    <xf numFmtId="167" fontId="0" fillId="6" borderId="1" xfId="0" applyNumberFormat="1" applyFill="1" applyBorder="1" applyAlignment="1">
      <alignment horizontal="center"/>
    </xf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8" fillId="5" borderId="1" xfId="0" applyFont="1" applyFill="1" applyBorder="1"/>
    <xf numFmtId="166" fontId="8" fillId="5" borderId="1" xfId="0" applyNumberFormat="1" applyFont="1" applyFill="1" applyBorder="1" applyAlignment="1">
      <alignment horizontal="center"/>
    </xf>
    <xf numFmtId="167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0" fillId="0" borderId="0" xfId="0" applyFill="1" applyBorder="1" applyAlignment="1"/>
    <xf numFmtId="166" fontId="8" fillId="0" borderId="1" xfId="0" applyNumberFormat="1" applyFont="1" applyFill="1" applyBorder="1" applyAlignment="1">
      <alignment horizontal="center"/>
    </xf>
    <xf numFmtId="166" fontId="8" fillId="6" borderId="1" xfId="0" applyNumberFormat="1" applyFont="1" applyFill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/>
    <xf numFmtId="0" fontId="5" fillId="0" borderId="16" xfId="0" applyFont="1" applyFill="1" applyBorder="1"/>
    <xf numFmtId="0" fontId="3" fillId="0" borderId="16" xfId="0" applyFont="1" applyFill="1" applyBorder="1"/>
    <xf numFmtId="164" fontId="3" fillId="4" borderId="16" xfId="0" applyNumberFormat="1" applyFont="1" applyFill="1" applyBorder="1"/>
    <xf numFmtId="14" fontId="3" fillId="0" borderId="16" xfId="0" applyNumberFormat="1" applyFont="1" applyBorder="1" applyAlignment="1">
      <alignment horizontal="right"/>
    </xf>
    <xf numFmtId="0" fontId="7" fillId="0" borderId="0" xfId="0" applyFont="1"/>
    <xf numFmtId="0" fontId="0" fillId="0" borderId="1" xfId="0" applyBorder="1"/>
    <xf numFmtId="166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0" fillId="6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left"/>
    </xf>
    <xf numFmtId="168" fontId="8" fillId="5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2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8" fillId="4" borderId="2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68" fontId="0" fillId="0" borderId="0" xfId="0" applyNumberFormat="1"/>
  </cellXfs>
  <cellStyles count="2">
    <cellStyle name="Čárka" xfId="1" builtinId="3"/>
    <cellStyle name="Normální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CCFFCC"/>
      <color rgb="FFCCFFFF"/>
      <color rgb="FFFC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7620</xdr:rowOff>
    </xdr:from>
    <xdr:to>
      <xdr:col>4</xdr:col>
      <xdr:colOff>951474</xdr:colOff>
      <xdr:row>28</xdr:row>
      <xdr:rowOff>177641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46C325E9-5AFE-44B1-B26B-D57895D30B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159"/>
        <a:stretch/>
      </xdr:blipFill>
      <xdr:spPr>
        <a:xfrm>
          <a:off x="0" y="2019300"/>
          <a:ext cx="6146409" cy="3278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ySplit="3" topLeftCell="A82" activePane="bottomLeft" state="frozen"/>
      <selection pane="bottomLeft" activeCell="H89" sqref="H89"/>
    </sheetView>
  </sheetViews>
  <sheetFormatPr defaultColWidth="9.140625" defaultRowHeight="12.75" x14ac:dyDescent="0.2"/>
  <cols>
    <col min="1" max="1" width="21.7109375" style="1" customWidth="1"/>
    <col min="2" max="2" width="14.7109375" style="1" customWidth="1"/>
    <col min="3" max="3" width="17.28515625" style="1" customWidth="1"/>
    <col min="4" max="4" width="24.42578125" style="1" bestFit="1" customWidth="1"/>
    <col min="5" max="5" width="10.140625" style="1" customWidth="1"/>
    <col min="6" max="6" width="17.5703125" style="1" customWidth="1"/>
    <col min="7" max="7" width="15.140625" style="17" customWidth="1"/>
    <col min="8" max="8" width="13.7109375" style="1" customWidth="1"/>
    <col min="9" max="9" width="6.7109375" style="7" customWidth="1"/>
    <col min="10" max="10" width="22.7109375" style="1" customWidth="1"/>
    <col min="11" max="12" width="15.42578125" style="1" customWidth="1"/>
    <col min="13" max="16384" width="9.140625" style="1"/>
  </cols>
  <sheetData>
    <row r="1" spans="1:12" ht="15" customHeight="1" thickBot="1" x14ac:dyDescent="0.25">
      <c r="A1" s="111" t="s">
        <v>51</v>
      </c>
      <c r="B1" s="111"/>
      <c r="C1" s="111"/>
      <c r="D1" s="2"/>
      <c r="E1" s="2"/>
      <c r="F1" s="2"/>
      <c r="G1" s="3"/>
      <c r="H1" s="112"/>
      <c r="I1" s="112"/>
      <c r="K1" s="4"/>
      <c r="L1" s="4"/>
    </row>
    <row r="2" spans="1:12" ht="13.5" thickBot="1" x14ac:dyDescent="0.25">
      <c r="A2" s="5"/>
      <c r="G2" s="6" t="s">
        <v>12</v>
      </c>
      <c r="K2" s="41">
        <v>0.25</v>
      </c>
      <c r="L2" s="76"/>
    </row>
    <row r="3" spans="1:12" ht="33.6" customHeight="1" thickBot="1" x14ac:dyDescent="0.25">
      <c r="A3" s="8" t="s">
        <v>5</v>
      </c>
      <c r="B3" s="9" t="s">
        <v>4</v>
      </c>
      <c r="C3" s="10" t="s">
        <v>3</v>
      </c>
      <c r="D3" s="10" t="s">
        <v>71</v>
      </c>
      <c r="E3" s="10" t="s">
        <v>6</v>
      </c>
      <c r="F3" s="10" t="s">
        <v>7</v>
      </c>
      <c r="G3" s="11" t="s">
        <v>0</v>
      </c>
      <c r="H3" s="10" t="s">
        <v>1</v>
      </c>
      <c r="I3" s="12" t="s">
        <v>2</v>
      </c>
      <c r="J3" s="55" t="s">
        <v>46</v>
      </c>
      <c r="K3" s="55" t="s">
        <v>45</v>
      </c>
      <c r="L3" s="77" t="s">
        <v>130</v>
      </c>
    </row>
    <row r="4" spans="1:12" ht="13.5" thickBot="1" x14ac:dyDescent="0.25">
      <c r="A4" s="49" t="s">
        <v>52</v>
      </c>
      <c r="B4" s="49" t="s">
        <v>55</v>
      </c>
      <c r="C4" s="50"/>
      <c r="D4" s="61" t="s">
        <v>73</v>
      </c>
      <c r="E4" s="51">
        <v>51203000</v>
      </c>
      <c r="F4" s="50"/>
      <c r="G4" s="52">
        <v>21746.74</v>
      </c>
      <c r="H4" s="53"/>
      <c r="I4" s="54">
        <v>5106</v>
      </c>
      <c r="J4" s="60">
        <f>SUM(G4)</f>
        <v>21746.74</v>
      </c>
      <c r="K4" s="59">
        <f>0.25*G4</f>
        <v>5436.6850000000004</v>
      </c>
      <c r="L4" s="59">
        <f>K4+J4</f>
        <v>27183.425000000003</v>
      </c>
    </row>
    <row r="5" spans="1:12" ht="13.5" thickBot="1" x14ac:dyDescent="0.25">
      <c r="A5" s="49" t="s">
        <v>53</v>
      </c>
      <c r="B5" s="49" t="s">
        <v>56</v>
      </c>
      <c r="C5" s="61"/>
      <c r="D5" s="61" t="s">
        <v>73</v>
      </c>
      <c r="E5" s="51">
        <v>51203001</v>
      </c>
      <c r="F5" s="56" t="s">
        <v>26</v>
      </c>
      <c r="G5" s="52">
        <v>9962</v>
      </c>
      <c r="H5" s="53"/>
      <c r="I5" s="54">
        <v>5106</v>
      </c>
      <c r="J5" s="60">
        <f>SUM(G5)</f>
        <v>9962</v>
      </c>
      <c r="K5" s="59">
        <f>0.25*G5</f>
        <v>2490.5</v>
      </c>
      <c r="L5" s="59">
        <f>K5+J5</f>
        <v>12452.5</v>
      </c>
    </row>
    <row r="6" spans="1:12" ht="13.5" thickBot="1" x14ac:dyDescent="0.25">
      <c r="A6" s="43" t="s">
        <v>54</v>
      </c>
      <c r="B6" s="44"/>
      <c r="C6" s="44"/>
      <c r="D6" s="44"/>
      <c r="E6" s="44"/>
      <c r="F6" s="44"/>
      <c r="G6" s="45">
        <f>SUM(G4:G5)</f>
        <v>31708.74</v>
      </c>
      <c r="H6" s="46"/>
      <c r="I6" s="46"/>
      <c r="J6" s="58">
        <f>SUM(J4:J5)</f>
        <v>31708.74</v>
      </c>
      <c r="K6" s="47">
        <f>SUM(K4:K5)</f>
        <v>7927.1850000000004</v>
      </c>
      <c r="L6" s="47">
        <f>SUM(L4:L5)</f>
        <v>39635.925000000003</v>
      </c>
    </row>
    <row r="7" spans="1:12" x14ac:dyDescent="0.2">
      <c r="A7" s="18" t="s">
        <v>13</v>
      </c>
      <c r="B7" s="18" t="s">
        <v>8</v>
      </c>
      <c r="C7" s="18"/>
      <c r="D7" s="73" t="s">
        <v>72</v>
      </c>
      <c r="E7" s="26">
        <v>52111000</v>
      </c>
      <c r="F7" s="27" t="s">
        <v>8</v>
      </c>
      <c r="G7" s="22">
        <v>11449</v>
      </c>
      <c r="H7" s="28"/>
      <c r="I7" s="20">
        <v>5106</v>
      </c>
      <c r="J7" s="107">
        <f>SUM(G7:G11)</f>
        <v>62308.25</v>
      </c>
      <c r="K7" s="40">
        <f>0.25*G7</f>
        <v>2862.25</v>
      </c>
      <c r="L7" s="40">
        <f>K7+G7</f>
        <v>14311.25</v>
      </c>
    </row>
    <row r="8" spans="1:12" x14ac:dyDescent="0.2">
      <c r="A8" s="33" t="s">
        <v>57</v>
      </c>
      <c r="B8" s="33" t="s">
        <v>28</v>
      </c>
      <c r="C8" s="33"/>
      <c r="D8" s="74" t="s">
        <v>72</v>
      </c>
      <c r="E8" s="34">
        <v>52121000</v>
      </c>
      <c r="F8" s="35" t="s">
        <v>28</v>
      </c>
      <c r="G8" s="36">
        <v>40000</v>
      </c>
      <c r="H8" s="37"/>
      <c r="I8" s="38">
        <v>5106</v>
      </c>
      <c r="J8" s="108"/>
      <c r="K8" s="40">
        <f t="shared" ref="K8:K71" si="0">0.25*G8</f>
        <v>10000</v>
      </c>
      <c r="L8" s="40">
        <f t="shared" ref="L8:L66" si="1">K8+G8</f>
        <v>50000</v>
      </c>
    </row>
    <row r="9" spans="1:12" ht="14.45" customHeight="1" x14ac:dyDescent="0.2">
      <c r="A9" s="13" t="s">
        <v>15</v>
      </c>
      <c r="B9" s="13" t="s">
        <v>16</v>
      </c>
      <c r="C9" s="13"/>
      <c r="D9" s="74" t="s">
        <v>72</v>
      </c>
      <c r="E9" s="13">
        <v>52402000</v>
      </c>
      <c r="F9" s="29" t="s">
        <v>17</v>
      </c>
      <c r="G9" s="14">
        <v>7799.36</v>
      </c>
      <c r="H9" s="16"/>
      <c r="I9" s="15">
        <v>5106</v>
      </c>
      <c r="J9" s="109"/>
      <c r="K9" s="40">
        <f t="shared" si="0"/>
        <v>1949.84</v>
      </c>
      <c r="L9" s="40">
        <f t="shared" si="1"/>
        <v>9749.1999999999989</v>
      </c>
    </row>
    <row r="10" spans="1:12" ht="14.45" customHeight="1" x14ac:dyDescent="0.2">
      <c r="A10" s="13" t="s">
        <v>76</v>
      </c>
      <c r="B10" s="13" t="s">
        <v>18</v>
      </c>
      <c r="C10" s="13"/>
      <c r="D10" s="74" t="s">
        <v>72</v>
      </c>
      <c r="E10" s="13">
        <v>52401000</v>
      </c>
      <c r="F10" s="29" t="s">
        <v>19</v>
      </c>
      <c r="G10" s="14">
        <v>2830.2</v>
      </c>
      <c r="H10" s="16"/>
      <c r="I10" s="15">
        <v>5106</v>
      </c>
      <c r="J10" s="109"/>
      <c r="K10" s="40">
        <f t="shared" si="0"/>
        <v>707.55</v>
      </c>
      <c r="L10" s="40">
        <f t="shared" si="1"/>
        <v>3537.75</v>
      </c>
    </row>
    <row r="11" spans="1:12" ht="15" customHeight="1" thickBot="1" x14ac:dyDescent="0.25">
      <c r="A11" s="19" t="s">
        <v>58</v>
      </c>
      <c r="B11" s="19" t="s">
        <v>9</v>
      </c>
      <c r="C11" s="19"/>
      <c r="D11" s="75" t="s">
        <v>72</v>
      </c>
      <c r="E11" s="19">
        <v>52710001</v>
      </c>
      <c r="F11" s="30" t="s">
        <v>9</v>
      </c>
      <c r="G11" s="21">
        <v>229.69</v>
      </c>
      <c r="H11" s="31"/>
      <c r="I11" s="25">
        <v>5106</v>
      </c>
      <c r="J11" s="110"/>
      <c r="K11" s="42">
        <f t="shared" si="0"/>
        <v>57.422499999999999</v>
      </c>
      <c r="L11" s="42">
        <f t="shared" si="1"/>
        <v>287.11250000000001</v>
      </c>
    </row>
    <row r="12" spans="1:12" ht="14.45" customHeight="1" x14ac:dyDescent="0.2">
      <c r="A12" s="32" t="s">
        <v>20</v>
      </c>
      <c r="B12" s="33" t="s">
        <v>8</v>
      </c>
      <c r="C12" s="18"/>
      <c r="D12" s="73" t="s">
        <v>72</v>
      </c>
      <c r="E12" s="26">
        <v>52111000</v>
      </c>
      <c r="F12" s="35" t="s">
        <v>8</v>
      </c>
      <c r="G12" s="22">
        <v>18153</v>
      </c>
      <c r="H12" s="37"/>
      <c r="I12" s="20">
        <v>5106</v>
      </c>
      <c r="J12" s="107">
        <f>SUM(G12:G16)</f>
        <v>71410.94</v>
      </c>
      <c r="K12" s="40">
        <f t="shared" si="0"/>
        <v>4538.25</v>
      </c>
      <c r="L12" s="40">
        <f t="shared" si="1"/>
        <v>22691.25</v>
      </c>
    </row>
    <row r="13" spans="1:12" x14ac:dyDescent="0.2">
      <c r="A13" s="33" t="s">
        <v>57</v>
      </c>
      <c r="B13" s="33" t="s">
        <v>28</v>
      </c>
      <c r="C13" s="33"/>
      <c r="D13" s="74" t="s">
        <v>72</v>
      </c>
      <c r="E13" s="34">
        <v>52121000</v>
      </c>
      <c r="F13" s="35" t="s">
        <v>28</v>
      </c>
      <c r="G13" s="36">
        <v>40000</v>
      </c>
      <c r="H13" s="37"/>
      <c r="I13" s="38">
        <v>5106</v>
      </c>
      <c r="J13" s="108"/>
      <c r="K13" s="40">
        <f t="shared" si="0"/>
        <v>10000</v>
      </c>
      <c r="L13" s="40">
        <f t="shared" si="1"/>
        <v>50000</v>
      </c>
    </row>
    <row r="14" spans="1:12" ht="14.45" customHeight="1" x14ac:dyDescent="0.2">
      <c r="A14" s="23" t="s">
        <v>21</v>
      </c>
      <c r="B14" s="13" t="s">
        <v>16</v>
      </c>
      <c r="C14" s="13"/>
      <c r="D14" s="74" t="s">
        <v>72</v>
      </c>
      <c r="E14" s="13">
        <v>52402000</v>
      </c>
      <c r="F14" s="29" t="s">
        <v>17</v>
      </c>
      <c r="G14" s="14">
        <v>9461.9500000000007</v>
      </c>
      <c r="H14" s="16"/>
      <c r="I14" s="15">
        <v>5106</v>
      </c>
      <c r="J14" s="109"/>
      <c r="K14" s="40">
        <f t="shared" si="0"/>
        <v>2365.4875000000002</v>
      </c>
      <c r="L14" s="40">
        <f t="shared" si="1"/>
        <v>11827.4375</v>
      </c>
    </row>
    <row r="15" spans="1:12" ht="14.45" customHeight="1" x14ac:dyDescent="0.2">
      <c r="A15" s="23" t="s">
        <v>75</v>
      </c>
      <c r="B15" s="13" t="s">
        <v>18</v>
      </c>
      <c r="C15" s="13"/>
      <c r="D15" s="74" t="s">
        <v>72</v>
      </c>
      <c r="E15" s="13">
        <v>52401000</v>
      </c>
      <c r="F15" s="29" t="s">
        <v>19</v>
      </c>
      <c r="G15" s="14">
        <v>3433.8</v>
      </c>
      <c r="H15" s="16"/>
      <c r="I15" s="15">
        <v>5106</v>
      </c>
      <c r="J15" s="109"/>
      <c r="K15" s="40">
        <f t="shared" si="0"/>
        <v>858.45</v>
      </c>
      <c r="L15" s="40">
        <f t="shared" si="1"/>
        <v>4292.25</v>
      </c>
    </row>
    <row r="16" spans="1:12" ht="15" customHeight="1" thickBot="1" x14ac:dyDescent="0.25">
      <c r="A16" s="24" t="s">
        <v>59</v>
      </c>
      <c r="B16" s="19" t="s">
        <v>9</v>
      </c>
      <c r="C16" s="19"/>
      <c r="D16" s="75" t="s">
        <v>72</v>
      </c>
      <c r="E16" s="19">
        <v>52710001</v>
      </c>
      <c r="F16" s="30" t="s">
        <v>9</v>
      </c>
      <c r="G16" s="21">
        <v>362.19</v>
      </c>
      <c r="H16" s="31"/>
      <c r="I16" s="25">
        <v>5106</v>
      </c>
      <c r="J16" s="110"/>
      <c r="K16" s="42">
        <f t="shared" si="0"/>
        <v>90.547499999999999</v>
      </c>
      <c r="L16" s="42">
        <f t="shared" si="1"/>
        <v>452.73750000000001</v>
      </c>
    </row>
    <row r="17" spans="1:12" ht="14.45" customHeight="1" x14ac:dyDescent="0.2">
      <c r="A17" s="32" t="s">
        <v>22</v>
      </c>
      <c r="B17" s="33" t="s">
        <v>8</v>
      </c>
      <c r="C17" s="18"/>
      <c r="D17" s="73" t="s">
        <v>72</v>
      </c>
      <c r="E17" s="26">
        <v>52111000</v>
      </c>
      <c r="F17" s="35" t="s">
        <v>8</v>
      </c>
      <c r="G17" s="36">
        <v>28947</v>
      </c>
      <c r="H17" s="37"/>
      <c r="I17" s="20">
        <v>5106</v>
      </c>
      <c r="J17" s="107">
        <f t="shared" ref="J17" si="2">SUM(G17:G21)</f>
        <v>86069.469999999987</v>
      </c>
      <c r="K17" s="40">
        <f t="shared" si="0"/>
        <v>7236.75</v>
      </c>
      <c r="L17" s="40">
        <f t="shared" si="1"/>
        <v>36183.75</v>
      </c>
    </row>
    <row r="18" spans="1:12" x14ac:dyDescent="0.2">
      <c r="A18" s="33" t="s">
        <v>57</v>
      </c>
      <c r="B18" s="33" t="s">
        <v>28</v>
      </c>
      <c r="C18" s="33"/>
      <c r="D18" s="74" t="s">
        <v>72</v>
      </c>
      <c r="E18" s="34">
        <v>52121000</v>
      </c>
      <c r="F18" s="35" t="s">
        <v>28</v>
      </c>
      <c r="G18" s="36">
        <v>40000</v>
      </c>
      <c r="H18" s="37"/>
      <c r="I18" s="38">
        <v>5106</v>
      </c>
      <c r="J18" s="108"/>
      <c r="K18" s="40">
        <f t="shared" si="0"/>
        <v>10000</v>
      </c>
      <c r="L18" s="40">
        <f t="shared" si="1"/>
        <v>50000</v>
      </c>
    </row>
    <row r="19" spans="1:12" ht="14.45" customHeight="1" x14ac:dyDescent="0.2">
      <c r="A19" s="23" t="s">
        <v>69</v>
      </c>
      <c r="B19" s="13" t="s">
        <v>16</v>
      </c>
      <c r="C19" s="13"/>
      <c r="D19" s="74" t="s">
        <v>72</v>
      </c>
      <c r="E19" s="13">
        <v>52402000</v>
      </c>
      <c r="F19" s="29" t="s">
        <v>17</v>
      </c>
      <c r="G19" s="14">
        <v>12138.87</v>
      </c>
      <c r="H19" s="16"/>
      <c r="I19" s="15">
        <v>5106</v>
      </c>
      <c r="J19" s="109"/>
      <c r="K19" s="40">
        <f t="shared" si="0"/>
        <v>3034.7175000000002</v>
      </c>
      <c r="L19" s="40">
        <f t="shared" si="1"/>
        <v>15173.587500000001</v>
      </c>
    </row>
    <row r="20" spans="1:12" ht="14.45" customHeight="1" x14ac:dyDescent="0.2">
      <c r="A20" s="23" t="s">
        <v>74</v>
      </c>
      <c r="B20" s="13" t="s">
        <v>18</v>
      </c>
      <c r="C20" s="13"/>
      <c r="D20" s="74" t="s">
        <v>72</v>
      </c>
      <c r="E20" s="13">
        <v>52401000</v>
      </c>
      <c r="F20" s="29" t="s">
        <v>19</v>
      </c>
      <c r="G20" s="14">
        <v>4405.2</v>
      </c>
      <c r="H20" s="16"/>
      <c r="I20" s="15">
        <v>5106</v>
      </c>
      <c r="J20" s="109"/>
      <c r="K20" s="40">
        <f t="shared" si="0"/>
        <v>1101.3</v>
      </c>
      <c r="L20" s="40">
        <f t="shared" si="1"/>
        <v>5506.5</v>
      </c>
    </row>
    <row r="21" spans="1:12" ht="15" customHeight="1" thickBot="1" x14ac:dyDescent="0.25">
      <c r="A21" s="24" t="s">
        <v>23</v>
      </c>
      <c r="B21" s="19" t="s">
        <v>9</v>
      </c>
      <c r="C21" s="19"/>
      <c r="D21" s="75" t="s">
        <v>72</v>
      </c>
      <c r="E21" s="19">
        <v>52710001</v>
      </c>
      <c r="F21" s="30" t="s">
        <v>9</v>
      </c>
      <c r="G21" s="21">
        <v>578.4</v>
      </c>
      <c r="H21" s="31"/>
      <c r="I21" s="25">
        <v>5106</v>
      </c>
      <c r="J21" s="110"/>
      <c r="K21" s="42">
        <f t="shared" si="0"/>
        <v>144.6</v>
      </c>
      <c r="L21" s="42">
        <f t="shared" si="1"/>
        <v>723</v>
      </c>
    </row>
    <row r="22" spans="1:12" ht="14.45" customHeight="1" x14ac:dyDescent="0.2">
      <c r="A22" s="32" t="s">
        <v>24</v>
      </c>
      <c r="B22" s="33" t="s">
        <v>8</v>
      </c>
      <c r="C22" s="18"/>
      <c r="D22" s="73" t="s">
        <v>72</v>
      </c>
      <c r="E22" s="26">
        <v>52111000</v>
      </c>
      <c r="F22" s="35" t="s">
        <v>8</v>
      </c>
      <c r="G22" s="36">
        <v>28962</v>
      </c>
      <c r="H22" s="37"/>
      <c r="I22" s="20">
        <v>5106</v>
      </c>
      <c r="J22" s="107">
        <f t="shared" ref="J22" si="3">SUM(G22:G26)</f>
        <v>86092.319999999992</v>
      </c>
      <c r="K22" s="40">
        <f t="shared" si="0"/>
        <v>7240.5</v>
      </c>
      <c r="L22" s="40">
        <f t="shared" si="1"/>
        <v>36202.5</v>
      </c>
    </row>
    <row r="23" spans="1:12" x14ac:dyDescent="0.2">
      <c r="A23" s="33" t="s">
        <v>60</v>
      </c>
      <c r="B23" s="33" t="s">
        <v>28</v>
      </c>
      <c r="C23" s="33"/>
      <c r="D23" s="74" t="s">
        <v>72</v>
      </c>
      <c r="E23" s="34">
        <v>52121000</v>
      </c>
      <c r="F23" s="35" t="s">
        <v>28</v>
      </c>
      <c r="G23" s="36">
        <v>40000</v>
      </c>
      <c r="H23" s="37"/>
      <c r="I23" s="38">
        <v>5106</v>
      </c>
      <c r="J23" s="108"/>
      <c r="K23" s="40">
        <f t="shared" si="0"/>
        <v>10000</v>
      </c>
      <c r="L23" s="40">
        <f t="shared" si="1"/>
        <v>50000</v>
      </c>
    </row>
    <row r="24" spans="1:12" ht="14.45" customHeight="1" x14ac:dyDescent="0.2">
      <c r="A24" s="23" t="s">
        <v>70</v>
      </c>
      <c r="B24" s="13" t="s">
        <v>16</v>
      </c>
      <c r="C24" s="13"/>
      <c r="D24" s="74" t="s">
        <v>72</v>
      </c>
      <c r="E24" s="13">
        <v>52402000</v>
      </c>
      <c r="F24" s="29" t="s">
        <v>17</v>
      </c>
      <c r="G24" s="14">
        <v>12142.59</v>
      </c>
      <c r="H24" s="16"/>
      <c r="I24" s="15">
        <v>5106</v>
      </c>
      <c r="J24" s="109"/>
      <c r="K24" s="40">
        <f t="shared" si="0"/>
        <v>3035.6475</v>
      </c>
      <c r="L24" s="40">
        <f t="shared" si="1"/>
        <v>15178.237499999999</v>
      </c>
    </row>
    <row r="25" spans="1:12" ht="14.45" customHeight="1" x14ac:dyDescent="0.2">
      <c r="A25" s="23" t="s">
        <v>77</v>
      </c>
      <c r="B25" s="13" t="s">
        <v>18</v>
      </c>
      <c r="C25" s="13"/>
      <c r="D25" s="74" t="s">
        <v>72</v>
      </c>
      <c r="E25" s="13">
        <v>52401000</v>
      </c>
      <c r="F25" s="29" t="s">
        <v>19</v>
      </c>
      <c r="G25" s="14">
        <v>4406.7</v>
      </c>
      <c r="H25" s="16"/>
      <c r="I25" s="15">
        <v>5106</v>
      </c>
      <c r="J25" s="109"/>
      <c r="K25" s="40">
        <f t="shared" si="0"/>
        <v>1101.675</v>
      </c>
      <c r="L25" s="40">
        <f t="shared" si="1"/>
        <v>5508.375</v>
      </c>
    </row>
    <row r="26" spans="1:12" ht="14.45" customHeight="1" thickBot="1" x14ac:dyDescent="0.25">
      <c r="A26" s="23" t="s">
        <v>25</v>
      </c>
      <c r="B26" s="13" t="s">
        <v>9</v>
      </c>
      <c r="C26" s="19"/>
      <c r="D26" s="75" t="s">
        <v>72</v>
      </c>
      <c r="E26" s="19">
        <v>52710001</v>
      </c>
      <c r="F26" s="29" t="s">
        <v>9</v>
      </c>
      <c r="G26" s="14">
        <v>581.03</v>
      </c>
      <c r="H26" s="16"/>
      <c r="I26" s="15">
        <v>5106</v>
      </c>
      <c r="J26" s="110"/>
      <c r="K26" s="42">
        <f t="shared" si="0"/>
        <v>145.25749999999999</v>
      </c>
      <c r="L26" s="42">
        <f t="shared" si="1"/>
        <v>726.28749999999991</v>
      </c>
    </row>
    <row r="27" spans="1:12" ht="14.45" customHeight="1" x14ac:dyDescent="0.2">
      <c r="A27" s="48" t="s">
        <v>27</v>
      </c>
      <c r="B27" s="18" t="s">
        <v>8</v>
      </c>
      <c r="C27" s="18"/>
      <c r="D27" s="73" t="s">
        <v>72</v>
      </c>
      <c r="E27" s="26">
        <v>52111000</v>
      </c>
      <c r="F27" s="27" t="s">
        <v>8</v>
      </c>
      <c r="G27" s="22">
        <v>58990</v>
      </c>
      <c r="H27" s="28"/>
      <c r="I27" s="20">
        <v>5106</v>
      </c>
      <c r="J27" s="107">
        <f t="shared" ref="J27" si="4">SUM(G27:G31)</f>
        <v>126868.23999999999</v>
      </c>
      <c r="K27" s="40">
        <f t="shared" si="0"/>
        <v>14747.5</v>
      </c>
      <c r="L27" s="40">
        <f t="shared" si="1"/>
        <v>73737.5</v>
      </c>
    </row>
    <row r="28" spans="1:12" ht="14.45" customHeight="1" x14ac:dyDescent="0.2">
      <c r="A28" s="32" t="s">
        <v>61</v>
      </c>
      <c r="B28" s="33" t="s">
        <v>28</v>
      </c>
      <c r="C28" s="33"/>
      <c r="D28" s="74" t="s">
        <v>72</v>
      </c>
      <c r="E28" s="34">
        <v>52121000</v>
      </c>
      <c r="F28" s="35" t="s">
        <v>28</v>
      </c>
      <c r="G28" s="36">
        <v>40000</v>
      </c>
      <c r="H28" s="37"/>
      <c r="I28" s="15">
        <v>5106</v>
      </c>
      <c r="J28" s="108"/>
      <c r="K28" s="40">
        <f t="shared" si="0"/>
        <v>10000</v>
      </c>
      <c r="L28" s="40">
        <f t="shared" si="1"/>
        <v>50000</v>
      </c>
    </row>
    <row r="29" spans="1:12" ht="14.45" customHeight="1" x14ac:dyDescent="0.2">
      <c r="A29" s="23" t="s">
        <v>79</v>
      </c>
      <c r="B29" s="13" t="s">
        <v>16</v>
      </c>
      <c r="C29" s="13"/>
      <c r="D29" s="74" t="s">
        <v>72</v>
      </c>
      <c r="E29" s="13">
        <v>52402000</v>
      </c>
      <c r="F29" s="29" t="s">
        <v>17</v>
      </c>
      <c r="G29" s="14">
        <v>19589.53</v>
      </c>
      <c r="H29" s="16"/>
      <c r="I29" s="15">
        <v>5106</v>
      </c>
      <c r="J29" s="109"/>
      <c r="K29" s="40">
        <f t="shared" si="0"/>
        <v>4897.3824999999997</v>
      </c>
      <c r="L29" s="40">
        <f t="shared" si="1"/>
        <v>24486.912499999999</v>
      </c>
    </row>
    <row r="30" spans="1:12" ht="14.45" customHeight="1" x14ac:dyDescent="0.2">
      <c r="A30" s="23" t="s">
        <v>78</v>
      </c>
      <c r="B30" s="13" t="s">
        <v>18</v>
      </c>
      <c r="C30" s="13"/>
      <c r="D30" s="74" t="s">
        <v>72</v>
      </c>
      <c r="E30" s="13">
        <v>52401000</v>
      </c>
      <c r="F30" s="29" t="s">
        <v>19</v>
      </c>
      <c r="G30" s="14">
        <v>7108.9</v>
      </c>
      <c r="H30" s="16"/>
      <c r="I30" s="15">
        <v>5106</v>
      </c>
      <c r="J30" s="109"/>
      <c r="K30" s="40">
        <f t="shared" si="0"/>
        <v>1777.2249999999999</v>
      </c>
      <c r="L30" s="40">
        <f t="shared" si="1"/>
        <v>8886.125</v>
      </c>
    </row>
    <row r="31" spans="1:12" ht="15" customHeight="1" thickBot="1" x14ac:dyDescent="0.25">
      <c r="A31" s="24" t="s">
        <v>29</v>
      </c>
      <c r="B31" s="19" t="s">
        <v>9</v>
      </c>
      <c r="C31" s="19"/>
      <c r="D31" s="75" t="s">
        <v>72</v>
      </c>
      <c r="E31" s="19">
        <v>52710001</v>
      </c>
      <c r="F31" s="30" t="s">
        <v>9</v>
      </c>
      <c r="G31" s="21">
        <v>1179.81</v>
      </c>
      <c r="H31" s="31"/>
      <c r="I31" s="57">
        <v>5106</v>
      </c>
      <c r="J31" s="110"/>
      <c r="K31" s="42">
        <f t="shared" si="0"/>
        <v>294.95249999999999</v>
      </c>
      <c r="L31" s="42">
        <f t="shared" si="1"/>
        <v>1474.7624999999998</v>
      </c>
    </row>
    <row r="32" spans="1:12" x14ac:dyDescent="0.2">
      <c r="A32" s="32" t="s">
        <v>30</v>
      </c>
      <c r="B32" s="33" t="s">
        <v>8</v>
      </c>
      <c r="C32" s="18"/>
      <c r="D32" s="73" t="s">
        <v>72</v>
      </c>
      <c r="E32" s="26">
        <v>52111000</v>
      </c>
      <c r="F32" s="35" t="s">
        <v>8</v>
      </c>
      <c r="G32" s="36">
        <v>58998</v>
      </c>
      <c r="H32" s="37"/>
      <c r="I32" s="20">
        <v>5106</v>
      </c>
      <c r="J32" s="107">
        <f t="shared" ref="J32:J62" si="5">SUM(G32:G36)</f>
        <v>131880.88</v>
      </c>
      <c r="K32" s="40">
        <f t="shared" si="0"/>
        <v>14749.5</v>
      </c>
      <c r="L32" s="40">
        <f t="shared" si="1"/>
        <v>73747.5</v>
      </c>
    </row>
    <row r="33" spans="1:12" ht="14.45" customHeight="1" x14ac:dyDescent="0.2">
      <c r="A33" s="32" t="s">
        <v>62</v>
      </c>
      <c r="B33" s="33" t="s">
        <v>28</v>
      </c>
      <c r="C33" s="33"/>
      <c r="D33" s="74" t="s">
        <v>72</v>
      </c>
      <c r="E33" s="34">
        <v>52121000</v>
      </c>
      <c r="F33" s="35" t="s">
        <v>28</v>
      </c>
      <c r="G33" s="36">
        <v>45000</v>
      </c>
      <c r="H33" s="37"/>
      <c r="I33" s="15">
        <v>5106</v>
      </c>
      <c r="J33" s="108"/>
      <c r="K33" s="40">
        <f t="shared" si="0"/>
        <v>11250</v>
      </c>
      <c r="L33" s="40">
        <f t="shared" si="1"/>
        <v>56250</v>
      </c>
    </row>
    <row r="34" spans="1:12" ht="14.45" customHeight="1" x14ac:dyDescent="0.2">
      <c r="A34" s="23" t="s">
        <v>80</v>
      </c>
      <c r="B34" s="13" t="s">
        <v>16</v>
      </c>
      <c r="C34" s="13"/>
      <c r="D34" s="74" t="s">
        <v>72</v>
      </c>
      <c r="E34" s="13">
        <v>52402000</v>
      </c>
      <c r="F34" s="29" t="s">
        <v>17</v>
      </c>
      <c r="G34" s="14">
        <v>19591.509999999998</v>
      </c>
      <c r="H34" s="16"/>
      <c r="I34" s="15">
        <v>5106</v>
      </c>
      <c r="J34" s="109"/>
      <c r="K34" s="40">
        <f t="shared" si="0"/>
        <v>4897.8774999999996</v>
      </c>
      <c r="L34" s="40">
        <f t="shared" si="1"/>
        <v>24489.387499999997</v>
      </c>
    </row>
    <row r="35" spans="1:12" ht="14.45" customHeight="1" x14ac:dyDescent="0.2">
      <c r="A35" s="23" t="s">
        <v>81</v>
      </c>
      <c r="B35" s="13" t="s">
        <v>18</v>
      </c>
      <c r="C35" s="13"/>
      <c r="D35" s="74" t="s">
        <v>72</v>
      </c>
      <c r="E35" s="13">
        <v>52401000</v>
      </c>
      <c r="F35" s="29" t="s">
        <v>19</v>
      </c>
      <c r="G35" s="14">
        <v>7109.7</v>
      </c>
      <c r="H35" s="16"/>
      <c r="I35" s="15">
        <v>5106</v>
      </c>
      <c r="J35" s="109"/>
      <c r="K35" s="40">
        <f t="shared" si="0"/>
        <v>1777.425</v>
      </c>
      <c r="L35" s="40">
        <f t="shared" si="1"/>
        <v>8887.125</v>
      </c>
    </row>
    <row r="36" spans="1:12" ht="15" customHeight="1" thickBot="1" x14ac:dyDescent="0.25">
      <c r="A36" s="24" t="s">
        <v>31</v>
      </c>
      <c r="B36" s="19" t="s">
        <v>9</v>
      </c>
      <c r="C36" s="19"/>
      <c r="D36" s="75" t="s">
        <v>72</v>
      </c>
      <c r="E36" s="19">
        <v>52710001</v>
      </c>
      <c r="F36" s="30" t="s">
        <v>9</v>
      </c>
      <c r="G36" s="21">
        <v>1181.67</v>
      </c>
      <c r="H36" s="31"/>
      <c r="I36" s="57">
        <v>5106</v>
      </c>
      <c r="J36" s="110"/>
      <c r="K36" s="42">
        <f t="shared" si="0"/>
        <v>295.41750000000002</v>
      </c>
      <c r="L36" s="42">
        <f t="shared" si="1"/>
        <v>1477.0875000000001</v>
      </c>
    </row>
    <row r="37" spans="1:12" ht="14.45" customHeight="1" x14ac:dyDescent="0.2">
      <c r="A37" s="32" t="s">
        <v>32</v>
      </c>
      <c r="B37" s="33" t="s">
        <v>8</v>
      </c>
      <c r="C37" s="18"/>
      <c r="D37" s="73" t="s">
        <v>72</v>
      </c>
      <c r="E37" s="26">
        <v>52111000</v>
      </c>
      <c r="F37" s="35" t="s">
        <v>8</v>
      </c>
      <c r="G37" s="36">
        <v>59512</v>
      </c>
      <c r="H37" s="37"/>
      <c r="I37" s="20">
        <v>5106</v>
      </c>
      <c r="J37" s="107">
        <f t="shared" ref="J37" si="6">SUM(G37:G41)</f>
        <v>132575.85999999999</v>
      </c>
      <c r="K37" s="40">
        <f t="shared" si="0"/>
        <v>14878</v>
      </c>
      <c r="L37" s="40">
        <f t="shared" si="1"/>
        <v>74390</v>
      </c>
    </row>
    <row r="38" spans="1:12" ht="14.45" customHeight="1" x14ac:dyDescent="0.2">
      <c r="A38" s="32" t="s">
        <v>63</v>
      </c>
      <c r="B38" s="33" t="s">
        <v>28</v>
      </c>
      <c r="C38" s="33"/>
      <c r="D38" s="74" t="s">
        <v>72</v>
      </c>
      <c r="E38" s="34">
        <v>52121000</v>
      </c>
      <c r="F38" s="35" t="s">
        <v>28</v>
      </c>
      <c r="G38" s="36">
        <v>45000</v>
      </c>
      <c r="H38" s="37"/>
      <c r="I38" s="15">
        <v>5106</v>
      </c>
      <c r="J38" s="108"/>
      <c r="K38" s="40">
        <f t="shared" si="0"/>
        <v>11250</v>
      </c>
      <c r="L38" s="40">
        <f t="shared" si="1"/>
        <v>56250</v>
      </c>
    </row>
    <row r="39" spans="1:12" ht="14.45" customHeight="1" x14ac:dyDescent="0.2">
      <c r="A39" s="23" t="s">
        <v>82</v>
      </c>
      <c r="B39" s="13" t="s">
        <v>16</v>
      </c>
      <c r="C39" s="13"/>
      <c r="D39" s="74" t="s">
        <v>72</v>
      </c>
      <c r="E39" s="13">
        <v>52402000</v>
      </c>
      <c r="F39" s="29" t="s">
        <v>17</v>
      </c>
      <c r="G39" s="36">
        <v>19718.990000000002</v>
      </c>
      <c r="H39" s="16"/>
      <c r="I39" s="15">
        <v>5106</v>
      </c>
      <c r="J39" s="109"/>
      <c r="K39" s="40">
        <f t="shared" si="0"/>
        <v>4929.7475000000004</v>
      </c>
      <c r="L39" s="40">
        <f t="shared" si="1"/>
        <v>24648.737500000003</v>
      </c>
    </row>
    <row r="40" spans="1:12" ht="14.45" customHeight="1" x14ac:dyDescent="0.2">
      <c r="A40" s="23" t="s">
        <v>83</v>
      </c>
      <c r="B40" s="13" t="s">
        <v>18</v>
      </c>
      <c r="C40" s="13"/>
      <c r="D40" s="74" t="s">
        <v>72</v>
      </c>
      <c r="E40" s="13">
        <v>52401000</v>
      </c>
      <c r="F40" s="29" t="s">
        <v>19</v>
      </c>
      <c r="G40" s="14">
        <v>7156</v>
      </c>
      <c r="H40" s="16"/>
      <c r="I40" s="15">
        <v>5106</v>
      </c>
      <c r="J40" s="109"/>
      <c r="K40" s="40">
        <f t="shared" si="0"/>
        <v>1789</v>
      </c>
      <c r="L40" s="40">
        <f t="shared" si="1"/>
        <v>8945</v>
      </c>
    </row>
    <row r="41" spans="1:12" ht="15" customHeight="1" thickBot="1" x14ac:dyDescent="0.25">
      <c r="A41" s="24" t="s">
        <v>33</v>
      </c>
      <c r="B41" s="19" t="s">
        <v>9</v>
      </c>
      <c r="C41" s="19"/>
      <c r="D41" s="75" t="s">
        <v>72</v>
      </c>
      <c r="E41" s="19">
        <v>52710001</v>
      </c>
      <c r="F41" s="30" t="s">
        <v>9</v>
      </c>
      <c r="G41" s="21">
        <v>1188.8699999999999</v>
      </c>
      <c r="H41" s="31"/>
      <c r="I41" s="57">
        <v>5106</v>
      </c>
      <c r="J41" s="110"/>
      <c r="K41" s="42">
        <f t="shared" si="0"/>
        <v>297.21749999999997</v>
      </c>
      <c r="L41" s="42">
        <f t="shared" si="1"/>
        <v>1486.0874999999999</v>
      </c>
    </row>
    <row r="42" spans="1:12" ht="14.45" customHeight="1" x14ac:dyDescent="0.2">
      <c r="A42" s="32" t="s">
        <v>34</v>
      </c>
      <c r="B42" s="33" t="s">
        <v>8</v>
      </c>
      <c r="C42" s="18"/>
      <c r="D42" s="73" t="s">
        <v>72</v>
      </c>
      <c r="E42" s="26">
        <v>52111000</v>
      </c>
      <c r="F42" s="35" t="s">
        <v>8</v>
      </c>
      <c r="G42" s="36">
        <v>58784</v>
      </c>
      <c r="H42" s="37"/>
      <c r="I42" s="20">
        <v>5106</v>
      </c>
      <c r="J42" s="107">
        <f t="shared" ref="J42" si="7">SUM(G42:G46)</f>
        <v>141588.63999999998</v>
      </c>
      <c r="K42" s="40">
        <f t="shared" si="0"/>
        <v>14696</v>
      </c>
      <c r="L42" s="40">
        <f t="shared" si="1"/>
        <v>73480</v>
      </c>
    </row>
    <row r="43" spans="1:12" ht="14.45" customHeight="1" x14ac:dyDescent="0.2">
      <c r="A43" s="32" t="s">
        <v>64</v>
      </c>
      <c r="B43" s="33" t="s">
        <v>28</v>
      </c>
      <c r="C43" s="33"/>
      <c r="D43" s="74" t="s">
        <v>72</v>
      </c>
      <c r="E43" s="34">
        <v>52121000</v>
      </c>
      <c r="F43" s="35" t="s">
        <v>28</v>
      </c>
      <c r="G43" s="36">
        <v>55000</v>
      </c>
      <c r="H43" s="37"/>
      <c r="I43" s="15">
        <v>5106</v>
      </c>
      <c r="J43" s="108"/>
      <c r="K43" s="40">
        <f t="shared" si="0"/>
        <v>13750</v>
      </c>
      <c r="L43" s="40">
        <f t="shared" si="1"/>
        <v>68750</v>
      </c>
    </row>
    <row r="44" spans="1:12" ht="14.45" customHeight="1" x14ac:dyDescent="0.2">
      <c r="A44" s="23" t="s">
        <v>84</v>
      </c>
      <c r="B44" s="13" t="s">
        <v>16</v>
      </c>
      <c r="C44" s="13"/>
      <c r="D44" s="74" t="s">
        <v>72</v>
      </c>
      <c r="E44" s="13">
        <v>52402000</v>
      </c>
      <c r="F44" s="29" t="s">
        <v>17</v>
      </c>
      <c r="G44" s="14">
        <v>19538.439999999999</v>
      </c>
      <c r="H44" s="16"/>
      <c r="I44" s="15">
        <v>5106</v>
      </c>
      <c r="J44" s="109"/>
      <c r="K44" s="40">
        <f t="shared" si="0"/>
        <v>4884.6099999999997</v>
      </c>
      <c r="L44" s="40">
        <f t="shared" si="1"/>
        <v>24423.05</v>
      </c>
    </row>
    <row r="45" spans="1:12" ht="14.45" customHeight="1" x14ac:dyDescent="0.2">
      <c r="A45" s="23" t="s">
        <v>85</v>
      </c>
      <c r="B45" s="13" t="s">
        <v>18</v>
      </c>
      <c r="C45" s="13"/>
      <c r="D45" s="74" t="s">
        <v>72</v>
      </c>
      <c r="E45" s="13">
        <v>52401000</v>
      </c>
      <c r="F45" s="29" t="s">
        <v>19</v>
      </c>
      <c r="G45" s="14">
        <v>7090.4</v>
      </c>
      <c r="H45" s="16"/>
      <c r="I45" s="15">
        <v>5106</v>
      </c>
      <c r="J45" s="109"/>
      <c r="K45" s="40">
        <f t="shared" si="0"/>
        <v>1772.6</v>
      </c>
      <c r="L45" s="40">
        <f t="shared" si="1"/>
        <v>8863</v>
      </c>
    </row>
    <row r="46" spans="1:12" ht="15" customHeight="1" thickBot="1" x14ac:dyDescent="0.25">
      <c r="A46" s="24" t="s">
        <v>35</v>
      </c>
      <c r="B46" s="19" t="s">
        <v>9</v>
      </c>
      <c r="C46" s="19"/>
      <c r="D46" s="75" t="s">
        <v>72</v>
      </c>
      <c r="E46" s="19">
        <v>52710001</v>
      </c>
      <c r="F46" s="30" t="s">
        <v>9</v>
      </c>
      <c r="G46" s="21">
        <v>1175.8</v>
      </c>
      <c r="H46" s="31"/>
      <c r="I46" s="57">
        <v>5106</v>
      </c>
      <c r="J46" s="110"/>
      <c r="K46" s="42">
        <f t="shared" si="0"/>
        <v>293.95</v>
      </c>
      <c r="L46" s="42">
        <f t="shared" si="1"/>
        <v>1469.75</v>
      </c>
    </row>
    <row r="47" spans="1:12" ht="14.45" customHeight="1" x14ac:dyDescent="0.2">
      <c r="A47" s="32" t="s">
        <v>36</v>
      </c>
      <c r="B47" s="33" t="s">
        <v>8</v>
      </c>
      <c r="C47" s="18"/>
      <c r="D47" s="73" t="s">
        <v>72</v>
      </c>
      <c r="E47" s="26">
        <v>52111000</v>
      </c>
      <c r="F47" s="35" t="s">
        <v>8</v>
      </c>
      <c r="G47" s="36">
        <v>59468</v>
      </c>
      <c r="H47" s="37"/>
      <c r="I47" s="20">
        <v>5106</v>
      </c>
      <c r="J47" s="107">
        <f t="shared" si="5"/>
        <v>142518.45000000001</v>
      </c>
      <c r="K47" s="40">
        <f t="shared" si="0"/>
        <v>14867</v>
      </c>
      <c r="L47" s="40">
        <f t="shared" si="1"/>
        <v>74335</v>
      </c>
    </row>
    <row r="48" spans="1:12" ht="14.45" customHeight="1" x14ac:dyDescent="0.2">
      <c r="A48" s="32" t="s">
        <v>65</v>
      </c>
      <c r="B48" s="33" t="s">
        <v>28</v>
      </c>
      <c r="C48" s="33"/>
      <c r="D48" s="74" t="s">
        <v>72</v>
      </c>
      <c r="E48" s="34">
        <v>52121000</v>
      </c>
      <c r="F48" s="35" t="s">
        <v>28</v>
      </c>
      <c r="G48" s="36">
        <v>55000</v>
      </c>
      <c r="H48" s="37"/>
      <c r="I48" s="15">
        <v>5106</v>
      </c>
      <c r="J48" s="108"/>
      <c r="K48" s="40">
        <f t="shared" si="0"/>
        <v>13750</v>
      </c>
      <c r="L48" s="40">
        <f t="shared" si="1"/>
        <v>68750</v>
      </c>
    </row>
    <row r="49" spans="1:12" ht="14.45" customHeight="1" x14ac:dyDescent="0.2">
      <c r="A49" s="23" t="s">
        <v>86</v>
      </c>
      <c r="B49" s="13" t="s">
        <v>16</v>
      </c>
      <c r="C49" s="13"/>
      <c r="D49" s="74" t="s">
        <v>72</v>
      </c>
      <c r="E49" s="13">
        <v>52402000</v>
      </c>
      <c r="F49" s="29" t="s">
        <v>17</v>
      </c>
      <c r="G49" s="14">
        <v>19708.07</v>
      </c>
      <c r="H49" s="16"/>
      <c r="I49" s="15">
        <v>5106</v>
      </c>
      <c r="J49" s="109"/>
      <c r="K49" s="40">
        <f t="shared" si="0"/>
        <v>4927.0174999999999</v>
      </c>
      <c r="L49" s="40">
        <f t="shared" si="1"/>
        <v>24635.087500000001</v>
      </c>
    </row>
    <row r="50" spans="1:12" ht="14.45" customHeight="1" x14ac:dyDescent="0.2">
      <c r="A50" s="23" t="s">
        <v>87</v>
      </c>
      <c r="B50" s="13" t="s">
        <v>18</v>
      </c>
      <c r="C50" s="13"/>
      <c r="D50" s="74" t="s">
        <v>72</v>
      </c>
      <c r="E50" s="13">
        <v>52401000</v>
      </c>
      <c r="F50" s="29" t="s">
        <v>19</v>
      </c>
      <c r="G50" s="14">
        <v>7151.7</v>
      </c>
      <c r="H50" s="16"/>
      <c r="I50" s="15">
        <v>5106</v>
      </c>
      <c r="J50" s="109"/>
      <c r="K50" s="40">
        <f t="shared" si="0"/>
        <v>1787.925</v>
      </c>
      <c r="L50" s="40">
        <f t="shared" si="1"/>
        <v>8939.625</v>
      </c>
    </row>
    <row r="51" spans="1:12" ht="15" customHeight="1" thickBot="1" x14ac:dyDescent="0.25">
      <c r="A51" s="24" t="s">
        <v>37</v>
      </c>
      <c r="B51" s="19" t="s">
        <v>9</v>
      </c>
      <c r="C51" s="19"/>
      <c r="D51" s="75" t="s">
        <v>72</v>
      </c>
      <c r="E51" s="19">
        <v>52710001</v>
      </c>
      <c r="F51" s="30" t="s">
        <v>9</v>
      </c>
      <c r="G51" s="21">
        <v>1190.68</v>
      </c>
      <c r="H51" s="31"/>
      <c r="I51" s="57">
        <v>5106</v>
      </c>
      <c r="J51" s="110"/>
      <c r="K51" s="42">
        <f t="shared" si="0"/>
        <v>297.67</v>
      </c>
      <c r="L51" s="42">
        <f t="shared" si="1"/>
        <v>1488.3500000000001</v>
      </c>
    </row>
    <row r="52" spans="1:12" ht="14.45" customHeight="1" x14ac:dyDescent="0.2">
      <c r="A52" s="32" t="s">
        <v>38</v>
      </c>
      <c r="B52" s="33" t="s">
        <v>8</v>
      </c>
      <c r="C52" s="18"/>
      <c r="D52" s="73" t="s">
        <v>72</v>
      </c>
      <c r="E52" s="26">
        <v>52111000</v>
      </c>
      <c r="F52" s="35" t="s">
        <v>8</v>
      </c>
      <c r="G52" s="36">
        <v>59485</v>
      </c>
      <c r="H52" s="37"/>
      <c r="I52" s="20">
        <v>5106</v>
      </c>
      <c r="J52" s="107">
        <f>SUM(G52:G56)</f>
        <v>148620.74000000002</v>
      </c>
      <c r="K52" s="40">
        <f t="shared" si="0"/>
        <v>14871.25</v>
      </c>
      <c r="L52" s="40">
        <f t="shared" si="1"/>
        <v>74356.25</v>
      </c>
    </row>
    <row r="53" spans="1:12" ht="14.45" customHeight="1" x14ac:dyDescent="0.2">
      <c r="A53" s="32" t="s">
        <v>66</v>
      </c>
      <c r="B53" s="33" t="s">
        <v>28</v>
      </c>
      <c r="C53" s="33"/>
      <c r="D53" s="74" t="s">
        <v>72</v>
      </c>
      <c r="E53" s="34">
        <v>52121000</v>
      </c>
      <c r="F53" s="35" t="s">
        <v>28</v>
      </c>
      <c r="G53" s="36">
        <v>57700</v>
      </c>
      <c r="H53" s="37"/>
      <c r="I53" s="15">
        <v>5106</v>
      </c>
      <c r="J53" s="108"/>
      <c r="K53" s="40">
        <f t="shared" si="0"/>
        <v>14425</v>
      </c>
      <c r="L53" s="40">
        <f t="shared" si="1"/>
        <v>72125</v>
      </c>
    </row>
    <row r="54" spans="1:12" ht="14.45" customHeight="1" x14ac:dyDescent="0.2">
      <c r="A54" s="23" t="s">
        <v>88</v>
      </c>
      <c r="B54" s="13" t="s">
        <v>16</v>
      </c>
      <c r="C54" s="13"/>
      <c r="D54" s="74" t="s">
        <v>72</v>
      </c>
      <c r="E54" s="13">
        <v>52402000</v>
      </c>
      <c r="F54" s="29" t="s">
        <v>17</v>
      </c>
      <c r="G54" s="14">
        <v>22192.29</v>
      </c>
      <c r="H54" s="16"/>
      <c r="I54" s="15">
        <v>5106</v>
      </c>
      <c r="J54" s="109"/>
      <c r="K54" s="40">
        <f t="shared" si="0"/>
        <v>5548.0725000000002</v>
      </c>
      <c r="L54" s="40">
        <f t="shared" si="1"/>
        <v>27740.362500000003</v>
      </c>
    </row>
    <row r="55" spans="1:12" ht="14.45" customHeight="1" x14ac:dyDescent="0.2">
      <c r="A55" s="23" t="s">
        <v>89</v>
      </c>
      <c r="B55" s="13" t="s">
        <v>18</v>
      </c>
      <c r="C55" s="13"/>
      <c r="D55" s="74" t="s">
        <v>72</v>
      </c>
      <c r="E55" s="13">
        <v>52401000</v>
      </c>
      <c r="F55" s="29" t="s">
        <v>19</v>
      </c>
      <c r="G55" s="14">
        <v>8053.35</v>
      </c>
      <c r="H55" s="16"/>
      <c r="I55" s="15">
        <v>5106</v>
      </c>
      <c r="J55" s="109"/>
      <c r="K55" s="40">
        <f t="shared" si="0"/>
        <v>2013.3375000000001</v>
      </c>
      <c r="L55" s="40">
        <f t="shared" si="1"/>
        <v>10066.6875</v>
      </c>
    </row>
    <row r="56" spans="1:12" ht="15" customHeight="1" thickBot="1" x14ac:dyDescent="0.25">
      <c r="A56" s="24" t="s">
        <v>39</v>
      </c>
      <c r="B56" s="19" t="s">
        <v>9</v>
      </c>
      <c r="C56" s="19"/>
      <c r="D56" s="75" t="s">
        <v>72</v>
      </c>
      <c r="E56" s="19">
        <v>52710001</v>
      </c>
      <c r="F56" s="30" t="s">
        <v>9</v>
      </c>
      <c r="G56" s="21">
        <v>1190.0999999999999</v>
      </c>
      <c r="H56" s="31"/>
      <c r="I56" s="57">
        <v>5106</v>
      </c>
      <c r="J56" s="110"/>
      <c r="K56" s="42">
        <f t="shared" si="0"/>
        <v>297.52499999999998</v>
      </c>
      <c r="L56" s="42">
        <f t="shared" si="1"/>
        <v>1487.625</v>
      </c>
    </row>
    <row r="57" spans="1:12" ht="14.45" customHeight="1" x14ac:dyDescent="0.2">
      <c r="A57" s="48" t="s">
        <v>40</v>
      </c>
      <c r="B57" s="18" t="s">
        <v>8</v>
      </c>
      <c r="C57" s="18"/>
      <c r="D57" s="73" t="s">
        <v>72</v>
      </c>
      <c r="E57" s="26">
        <v>52111000</v>
      </c>
      <c r="F57" s="27" t="s">
        <v>8</v>
      </c>
      <c r="G57" s="22">
        <v>65163</v>
      </c>
      <c r="H57" s="28"/>
      <c r="I57" s="20">
        <v>5106</v>
      </c>
      <c r="J57" s="107">
        <f t="shared" ref="J57" si="8">SUM(G57:G61)</f>
        <v>160051.86999999997</v>
      </c>
      <c r="K57" s="40">
        <f t="shared" si="0"/>
        <v>16290.75</v>
      </c>
      <c r="L57" s="40">
        <f t="shared" si="1"/>
        <v>81453.75</v>
      </c>
    </row>
    <row r="58" spans="1:12" ht="14.45" customHeight="1" x14ac:dyDescent="0.2">
      <c r="A58" s="32" t="s">
        <v>67</v>
      </c>
      <c r="B58" s="33" t="s">
        <v>28</v>
      </c>
      <c r="C58" s="33"/>
      <c r="D58" s="74" t="s">
        <v>72</v>
      </c>
      <c r="E58" s="34">
        <v>52121000</v>
      </c>
      <c r="F58" s="35" t="s">
        <v>28</v>
      </c>
      <c r="G58" s="36">
        <v>64800</v>
      </c>
      <c r="H58" s="37"/>
      <c r="I58" s="15">
        <v>5106</v>
      </c>
      <c r="J58" s="108"/>
      <c r="K58" s="40">
        <f t="shared" si="0"/>
        <v>16200</v>
      </c>
      <c r="L58" s="40">
        <f t="shared" si="1"/>
        <v>81000</v>
      </c>
    </row>
    <row r="59" spans="1:12" ht="14.25" customHeight="1" x14ac:dyDescent="0.2">
      <c r="A59" s="23" t="s">
        <v>90</v>
      </c>
      <c r="B59" s="13" t="s">
        <v>16</v>
      </c>
      <c r="C59" s="13"/>
      <c r="D59" s="74" t="s">
        <v>72</v>
      </c>
      <c r="E59" s="13">
        <v>52402000</v>
      </c>
      <c r="F59" s="29" t="s">
        <v>17</v>
      </c>
      <c r="G59" s="14">
        <v>21120.42</v>
      </c>
      <c r="H59" s="16"/>
      <c r="I59" s="15">
        <v>5106</v>
      </c>
      <c r="J59" s="109"/>
      <c r="K59" s="40">
        <f t="shared" si="0"/>
        <v>5280.1049999999996</v>
      </c>
      <c r="L59" s="40">
        <f t="shared" si="1"/>
        <v>26400.524999999998</v>
      </c>
    </row>
    <row r="60" spans="1:12" ht="15" customHeight="1" x14ac:dyDescent="0.2">
      <c r="A60" s="23" t="s">
        <v>91</v>
      </c>
      <c r="B60" s="13" t="s">
        <v>18</v>
      </c>
      <c r="C60" s="13"/>
      <c r="D60" s="74" t="s">
        <v>72</v>
      </c>
      <c r="E60" s="13">
        <v>52401000</v>
      </c>
      <c r="F60" s="29" t="s">
        <v>19</v>
      </c>
      <c r="G60" s="14">
        <v>7664.8</v>
      </c>
      <c r="H60" s="16"/>
      <c r="I60" s="15">
        <v>5106</v>
      </c>
      <c r="J60" s="109"/>
      <c r="K60" s="40">
        <f t="shared" si="0"/>
        <v>1916.2</v>
      </c>
      <c r="L60" s="40">
        <f t="shared" si="1"/>
        <v>9581</v>
      </c>
    </row>
    <row r="61" spans="1:12" ht="15" customHeight="1" thickBot="1" x14ac:dyDescent="0.25">
      <c r="A61" s="24" t="s">
        <v>41</v>
      </c>
      <c r="B61" s="19" t="s">
        <v>9</v>
      </c>
      <c r="C61" s="19"/>
      <c r="D61" s="75" t="s">
        <v>72</v>
      </c>
      <c r="E61" s="19">
        <v>52710001</v>
      </c>
      <c r="F61" s="30" t="s">
        <v>9</v>
      </c>
      <c r="G61" s="21">
        <v>1303.6500000000001</v>
      </c>
      <c r="H61" s="31"/>
      <c r="I61" s="57">
        <v>5106</v>
      </c>
      <c r="J61" s="110"/>
      <c r="K61" s="42">
        <f t="shared" si="0"/>
        <v>325.91250000000002</v>
      </c>
      <c r="L61" s="42">
        <f t="shared" si="1"/>
        <v>1629.5625</v>
      </c>
    </row>
    <row r="62" spans="1:12" x14ac:dyDescent="0.2">
      <c r="A62" s="32" t="s">
        <v>42</v>
      </c>
      <c r="B62" s="33" t="s">
        <v>8</v>
      </c>
      <c r="C62" s="18"/>
      <c r="D62" s="73" t="s">
        <v>72</v>
      </c>
      <c r="E62" s="26">
        <v>52111000</v>
      </c>
      <c r="F62" s="35" t="s">
        <v>8</v>
      </c>
      <c r="G62" s="36">
        <v>66562</v>
      </c>
      <c r="H62" s="37"/>
      <c r="I62" s="20">
        <v>5106</v>
      </c>
      <c r="J62" s="107">
        <f t="shared" si="5"/>
        <v>161949.62</v>
      </c>
      <c r="K62" s="40">
        <f t="shared" si="0"/>
        <v>16640.5</v>
      </c>
      <c r="L62" s="40">
        <f t="shared" si="1"/>
        <v>83202.5</v>
      </c>
    </row>
    <row r="63" spans="1:12" s="5" customFormat="1" x14ac:dyDescent="0.2">
      <c r="A63" s="32" t="s">
        <v>68</v>
      </c>
      <c r="B63" s="33" t="s">
        <v>28</v>
      </c>
      <c r="C63" s="33"/>
      <c r="D63" s="74" t="s">
        <v>72</v>
      </c>
      <c r="E63" s="34">
        <v>52121000</v>
      </c>
      <c r="F63" s="35" t="s">
        <v>28</v>
      </c>
      <c r="G63" s="36">
        <v>64800</v>
      </c>
      <c r="H63" s="37"/>
      <c r="I63" s="15">
        <v>5106</v>
      </c>
      <c r="J63" s="108"/>
      <c r="K63" s="40">
        <f t="shared" si="0"/>
        <v>16200</v>
      </c>
      <c r="L63" s="40">
        <f t="shared" si="1"/>
        <v>81000</v>
      </c>
    </row>
    <row r="64" spans="1:12" x14ac:dyDescent="0.2">
      <c r="A64" s="23" t="s">
        <v>92</v>
      </c>
      <c r="B64" s="13" t="s">
        <v>16</v>
      </c>
      <c r="C64" s="13"/>
      <c r="D64" s="74" t="s">
        <v>72</v>
      </c>
      <c r="E64" s="13">
        <v>52402000</v>
      </c>
      <c r="F64" s="29" t="s">
        <v>17</v>
      </c>
      <c r="G64" s="14">
        <v>21467.38</v>
      </c>
      <c r="H64" s="16"/>
      <c r="I64" s="15">
        <v>5106</v>
      </c>
      <c r="J64" s="109"/>
      <c r="K64" s="40">
        <f t="shared" si="0"/>
        <v>5366.8450000000003</v>
      </c>
      <c r="L64" s="40">
        <f t="shared" si="1"/>
        <v>26834.225000000002</v>
      </c>
    </row>
    <row r="65" spans="1:12" x14ac:dyDescent="0.2">
      <c r="A65" s="23" t="s">
        <v>93</v>
      </c>
      <c r="B65" s="13" t="s">
        <v>18</v>
      </c>
      <c r="C65" s="13"/>
      <c r="D65" s="74" t="s">
        <v>72</v>
      </c>
      <c r="E65" s="13">
        <v>52401000</v>
      </c>
      <c r="F65" s="29" t="s">
        <v>19</v>
      </c>
      <c r="G65" s="14">
        <v>7790.4</v>
      </c>
      <c r="H65" s="16"/>
      <c r="I65" s="15">
        <v>5106</v>
      </c>
      <c r="J65" s="109"/>
      <c r="K65" s="40">
        <f t="shared" si="0"/>
        <v>1947.6</v>
      </c>
      <c r="L65" s="40">
        <f t="shared" si="1"/>
        <v>9738</v>
      </c>
    </row>
    <row r="66" spans="1:12" ht="13.5" thickBot="1" x14ac:dyDescent="0.25">
      <c r="A66" s="24" t="s">
        <v>43</v>
      </c>
      <c r="B66" s="19" t="s">
        <v>9</v>
      </c>
      <c r="C66" s="19"/>
      <c r="D66" s="75" t="s">
        <v>72</v>
      </c>
      <c r="E66" s="19">
        <v>52710001</v>
      </c>
      <c r="F66" s="30" t="s">
        <v>9</v>
      </c>
      <c r="G66" s="21">
        <v>1329.84</v>
      </c>
      <c r="H66" s="31"/>
      <c r="I66" s="57">
        <v>5106</v>
      </c>
      <c r="J66" s="110"/>
      <c r="K66" s="42">
        <f t="shared" si="0"/>
        <v>332.46</v>
      </c>
      <c r="L66" s="42">
        <f t="shared" si="1"/>
        <v>1662.3</v>
      </c>
    </row>
    <row r="67" spans="1:12" ht="13.5" thickBot="1" x14ac:dyDescent="0.25">
      <c r="A67" s="43" t="s">
        <v>10</v>
      </c>
      <c r="B67" s="44"/>
      <c r="C67" s="44"/>
      <c r="D67" s="44"/>
      <c r="E67" s="44"/>
      <c r="F67" s="44"/>
      <c r="G67" s="45">
        <f>SUM(G7:G66)</f>
        <v>1451935.2800000003</v>
      </c>
      <c r="H67" s="46"/>
      <c r="I67" s="46"/>
      <c r="J67" s="47">
        <f>SUM(J7:J66)</f>
        <v>1451935.2799999998</v>
      </c>
      <c r="K67" s="47">
        <f>SUM(K7:K66)</f>
        <v>362983.82000000007</v>
      </c>
      <c r="L67" s="47">
        <f>SUM(L7:L66)</f>
        <v>1814919.1</v>
      </c>
    </row>
    <row r="68" spans="1:12" x14ac:dyDescent="0.2">
      <c r="A68" s="32" t="s">
        <v>47</v>
      </c>
      <c r="B68" s="33" t="s">
        <v>8</v>
      </c>
      <c r="C68" s="34" t="s">
        <v>14</v>
      </c>
      <c r="D68" s="73" t="s">
        <v>72</v>
      </c>
      <c r="E68" s="26">
        <v>52111000</v>
      </c>
      <c r="F68" s="35" t="s">
        <v>8</v>
      </c>
      <c r="G68" s="36">
        <v>74997</v>
      </c>
      <c r="H68" s="37"/>
      <c r="I68" s="20">
        <v>5106</v>
      </c>
      <c r="J68" s="107">
        <f t="shared" ref="J68" si="9">SUM(G68:G72)</f>
        <v>164546.91</v>
      </c>
      <c r="K68" s="40">
        <f t="shared" si="0"/>
        <v>18749.25</v>
      </c>
      <c r="L68" s="40">
        <f>K68+G68</f>
        <v>93746.25</v>
      </c>
    </row>
    <row r="69" spans="1:12" x14ac:dyDescent="0.2">
      <c r="A69" s="32" t="s">
        <v>98</v>
      </c>
      <c r="B69" s="33" t="s">
        <v>28</v>
      </c>
      <c r="C69" s="34"/>
      <c r="D69" s="74" t="s">
        <v>72</v>
      </c>
      <c r="E69" s="34">
        <v>52121000</v>
      </c>
      <c r="F69" s="35" t="s">
        <v>28</v>
      </c>
      <c r="G69" s="36">
        <v>62700</v>
      </c>
      <c r="H69" s="37"/>
      <c r="I69" s="15">
        <v>5106</v>
      </c>
      <c r="J69" s="108"/>
      <c r="K69" s="40">
        <f t="shared" si="0"/>
        <v>15675</v>
      </c>
      <c r="L69" s="40">
        <f t="shared" ref="L69:L98" si="10">K69+G69</f>
        <v>78375</v>
      </c>
    </row>
    <row r="70" spans="1:12" x14ac:dyDescent="0.2">
      <c r="A70" s="23" t="s">
        <v>94</v>
      </c>
      <c r="B70" s="13" t="s">
        <v>16</v>
      </c>
      <c r="C70" s="13"/>
      <c r="D70" s="74" t="s">
        <v>72</v>
      </c>
      <c r="E70" s="13">
        <v>52402000</v>
      </c>
      <c r="F70" s="29" t="s">
        <v>17</v>
      </c>
      <c r="G70" s="14">
        <v>18599.259999999998</v>
      </c>
      <c r="H70" s="16"/>
      <c r="I70" s="15">
        <v>5106</v>
      </c>
      <c r="J70" s="109"/>
      <c r="K70" s="40">
        <f t="shared" si="0"/>
        <v>4649.8149999999996</v>
      </c>
      <c r="L70" s="40">
        <f t="shared" si="10"/>
        <v>23249.074999999997</v>
      </c>
    </row>
    <row r="71" spans="1:12" x14ac:dyDescent="0.2">
      <c r="A71" s="23" t="s">
        <v>95</v>
      </c>
      <c r="B71" s="13" t="s">
        <v>18</v>
      </c>
      <c r="C71" s="13"/>
      <c r="D71" s="74" t="s">
        <v>72</v>
      </c>
      <c r="E71" s="13">
        <v>52401000</v>
      </c>
      <c r="F71" s="29" t="s">
        <v>19</v>
      </c>
      <c r="G71" s="14">
        <v>6750</v>
      </c>
      <c r="H71" s="16"/>
      <c r="I71" s="15">
        <v>5106</v>
      </c>
      <c r="J71" s="109"/>
      <c r="K71" s="40">
        <f t="shared" si="0"/>
        <v>1687.5</v>
      </c>
      <c r="L71" s="40">
        <f t="shared" si="10"/>
        <v>8437.5</v>
      </c>
    </row>
    <row r="72" spans="1:12" ht="13.5" thickBot="1" x14ac:dyDescent="0.25">
      <c r="A72" s="24" t="s">
        <v>48</v>
      </c>
      <c r="B72" s="19" t="s">
        <v>9</v>
      </c>
      <c r="C72" s="19"/>
      <c r="D72" s="75" t="s">
        <v>72</v>
      </c>
      <c r="E72" s="19">
        <v>52710001</v>
      </c>
      <c r="F72" s="30" t="s">
        <v>9</v>
      </c>
      <c r="G72" s="21">
        <v>1500.65</v>
      </c>
      <c r="H72" s="31"/>
      <c r="I72" s="57">
        <v>5106</v>
      </c>
      <c r="J72" s="110"/>
      <c r="K72" s="42">
        <f t="shared" ref="K72:K81" si="11">0.25*G72</f>
        <v>375.16250000000002</v>
      </c>
      <c r="L72" s="42">
        <f t="shared" si="10"/>
        <v>1875.8125</v>
      </c>
    </row>
    <row r="73" spans="1:12" x14ac:dyDescent="0.2">
      <c r="A73" s="32" t="s">
        <v>49</v>
      </c>
      <c r="B73" s="33" t="s">
        <v>8</v>
      </c>
      <c r="C73" s="34" t="s">
        <v>14</v>
      </c>
      <c r="D73" s="73" t="s">
        <v>72</v>
      </c>
      <c r="E73" s="26">
        <v>52111000</v>
      </c>
      <c r="F73" s="35" t="s">
        <v>8</v>
      </c>
      <c r="G73" s="36">
        <v>74760</v>
      </c>
      <c r="H73" s="37"/>
      <c r="I73" s="20">
        <v>5106</v>
      </c>
      <c r="J73" s="107">
        <f t="shared" ref="J73:J78" si="12">SUM(G73:G77)</f>
        <v>179225.23</v>
      </c>
      <c r="K73" s="40">
        <f t="shared" si="11"/>
        <v>18690</v>
      </c>
      <c r="L73" s="40">
        <f t="shared" si="10"/>
        <v>93450</v>
      </c>
    </row>
    <row r="74" spans="1:12" x14ac:dyDescent="0.2">
      <c r="A74" s="32" t="s">
        <v>99</v>
      </c>
      <c r="B74" s="33" t="s">
        <v>28</v>
      </c>
      <c r="C74" s="34"/>
      <c r="D74" s="74" t="s">
        <v>72</v>
      </c>
      <c r="E74" s="34">
        <v>52121000</v>
      </c>
      <c r="F74" s="35" t="s">
        <v>28</v>
      </c>
      <c r="G74" s="36">
        <v>77700</v>
      </c>
      <c r="H74" s="37"/>
      <c r="I74" s="15">
        <v>5106</v>
      </c>
      <c r="J74" s="108"/>
      <c r="K74" s="40">
        <f t="shared" si="11"/>
        <v>19425</v>
      </c>
      <c r="L74" s="40">
        <f t="shared" si="10"/>
        <v>97125</v>
      </c>
    </row>
    <row r="75" spans="1:12" x14ac:dyDescent="0.2">
      <c r="A75" s="23" t="s">
        <v>96</v>
      </c>
      <c r="B75" s="13" t="s">
        <v>16</v>
      </c>
      <c r="C75" s="13"/>
      <c r="D75" s="74" t="s">
        <v>72</v>
      </c>
      <c r="E75" s="13">
        <v>52402000</v>
      </c>
      <c r="F75" s="29" t="s">
        <v>17</v>
      </c>
      <c r="G75" s="14">
        <v>18540.490000000002</v>
      </c>
      <c r="H75" s="16"/>
      <c r="I75" s="15">
        <v>5106</v>
      </c>
      <c r="J75" s="109"/>
      <c r="K75" s="40">
        <f t="shared" si="11"/>
        <v>4635.1225000000004</v>
      </c>
      <c r="L75" s="40">
        <f t="shared" si="10"/>
        <v>23175.612500000003</v>
      </c>
    </row>
    <row r="76" spans="1:12" x14ac:dyDescent="0.2">
      <c r="A76" s="23" t="s">
        <v>97</v>
      </c>
      <c r="B76" s="13" t="s">
        <v>18</v>
      </c>
      <c r="C76" s="13"/>
      <c r="D76" s="74" t="s">
        <v>72</v>
      </c>
      <c r="E76" s="13">
        <v>52401000</v>
      </c>
      <c r="F76" s="29" t="s">
        <v>19</v>
      </c>
      <c r="G76" s="14">
        <v>6728.6</v>
      </c>
      <c r="H76" s="16"/>
      <c r="I76" s="15">
        <v>5106</v>
      </c>
      <c r="J76" s="109"/>
      <c r="K76" s="40">
        <f t="shared" si="11"/>
        <v>1682.15</v>
      </c>
      <c r="L76" s="40">
        <f t="shared" si="10"/>
        <v>8410.75</v>
      </c>
    </row>
    <row r="77" spans="1:12" ht="13.5" thickBot="1" x14ac:dyDescent="0.25">
      <c r="A77" s="24" t="s">
        <v>50</v>
      </c>
      <c r="B77" s="19" t="s">
        <v>9</v>
      </c>
      <c r="C77" s="19"/>
      <c r="D77" s="75" t="s">
        <v>72</v>
      </c>
      <c r="E77" s="19">
        <v>52710001</v>
      </c>
      <c r="F77" s="30" t="s">
        <v>9</v>
      </c>
      <c r="G77" s="21">
        <v>1496.14</v>
      </c>
      <c r="H77" s="31"/>
      <c r="I77" s="57">
        <v>5106</v>
      </c>
      <c r="J77" s="110"/>
      <c r="K77" s="42">
        <f t="shared" si="11"/>
        <v>374.03500000000003</v>
      </c>
      <c r="L77" s="42">
        <f t="shared" si="10"/>
        <v>1870.1750000000002</v>
      </c>
    </row>
    <row r="78" spans="1:12" x14ac:dyDescent="0.2">
      <c r="A78" s="32" t="s">
        <v>111</v>
      </c>
      <c r="B78" s="33" t="s">
        <v>8</v>
      </c>
      <c r="C78" s="34" t="s">
        <v>14</v>
      </c>
      <c r="D78" s="73" t="s">
        <v>72</v>
      </c>
      <c r="E78" s="26">
        <v>52111000</v>
      </c>
      <c r="F78" s="35" t="s">
        <v>8</v>
      </c>
      <c r="G78" s="36">
        <v>90955</v>
      </c>
      <c r="H78" s="37"/>
      <c r="I78" s="20">
        <v>5106</v>
      </c>
      <c r="J78" s="107">
        <f t="shared" si="12"/>
        <v>201218.99</v>
      </c>
      <c r="K78" s="40">
        <f t="shared" si="11"/>
        <v>22738.75</v>
      </c>
      <c r="L78" s="40">
        <f t="shared" si="10"/>
        <v>113693.75</v>
      </c>
    </row>
    <row r="79" spans="1:12" x14ac:dyDescent="0.2">
      <c r="A79" s="32" t="s">
        <v>100</v>
      </c>
      <c r="B79" s="33" t="s">
        <v>28</v>
      </c>
      <c r="C79" s="34"/>
      <c r="D79" s="74" t="s">
        <v>72</v>
      </c>
      <c r="E79" s="34">
        <v>52121000</v>
      </c>
      <c r="F79" s="35" t="s">
        <v>28</v>
      </c>
      <c r="G79" s="36">
        <v>77700</v>
      </c>
      <c r="H79" s="37"/>
      <c r="I79" s="15">
        <v>5106</v>
      </c>
      <c r="J79" s="108"/>
      <c r="K79" s="40">
        <f t="shared" si="11"/>
        <v>19425</v>
      </c>
      <c r="L79" s="40">
        <f t="shared" si="10"/>
        <v>97125</v>
      </c>
    </row>
    <row r="80" spans="1:12" x14ac:dyDescent="0.2">
      <c r="A80" s="23" t="s">
        <v>112</v>
      </c>
      <c r="B80" s="13" t="s">
        <v>16</v>
      </c>
      <c r="C80" s="13"/>
      <c r="D80" s="74" t="s">
        <v>72</v>
      </c>
      <c r="E80" s="13">
        <v>52402000</v>
      </c>
      <c r="F80" s="29" t="s">
        <v>17</v>
      </c>
      <c r="G80" s="14">
        <v>22556.84</v>
      </c>
      <c r="H80" s="16"/>
      <c r="I80" s="15">
        <v>5106</v>
      </c>
      <c r="J80" s="109"/>
      <c r="K80" s="40">
        <f t="shared" si="11"/>
        <v>5639.21</v>
      </c>
      <c r="L80" s="40">
        <f t="shared" si="10"/>
        <v>28196.05</v>
      </c>
    </row>
    <row r="81" spans="1:12" x14ac:dyDescent="0.2">
      <c r="A81" s="23" t="s">
        <v>113</v>
      </c>
      <c r="B81" s="13" t="s">
        <v>18</v>
      </c>
      <c r="C81" s="13"/>
      <c r="D81" s="74" t="s">
        <v>72</v>
      </c>
      <c r="E81" s="13">
        <v>52401000</v>
      </c>
      <c r="F81" s="29" t="s">
        <v>19</v>
      </c>
      <c r="G81" s="14">
        <v>8186.1</v>
      </c>
      <c r="H81" s="16"/>
      <c r="I81" s="15">
        <v>5106</v>
      </c>
      <c r="J81" s="109"/>
      <c r="K81" s="40">
        <f t="shared" si="11"/>
        <v>2046.5250000000001</v>
      </c>
      <c r="L81" s="40">
        <f t="shared" si="10"/>
        <v>10232.625</v>
      </c>
    </row>
    <row r="82" spans="1:12" ht="13.5" thickBot="1" x14ac:dyDescent="0.25">
      <c r="A82" s="24" t="s">
        <v>114</v>
      </c>
      <c r="B82" s="19" t="s">
        <v>9</v>
      </c>
      <c r="C82" s="19"/>
      <c r="D82" s="75" t="s">
        <v>72</v>
      </c>
      <c r="E82" s="19">
        <v>52710001</v>
      </c>
      <c r="F82" s="30" t="s">
        <v>9</v>
      </c>
      <c r="G82" s="21">
        <v>1821.05</v>
      </c>
      <c r="H82" s="31"/>
      <c r="I82" s="57">
        <v>5106</v>
      </c>
      <c r="J82" s="110"/>
      <c r="K82" s="42">
        <f>0.25*G82</f>
        <v>455.26249999999999</v>
      </c>
      <c r="L82" s="42">
        <f t="shared" si="10"/>
        <v>2276.3125</v>
      </c>
    </row>
    <row r="83" spans="1:12" x14ac:dyDescent="0.2">
      <c r="A83" s="32" t="s">
        <v>115</v>
      </c>
      <c r="B83" s="33" t="s">
        <v>8</v>
      </c>
      <c r="C83" s="34" t="s">
        <v>14</v>
      </c>
      <c r="D83" s="73" t="s">
        <v>72</v>
      </c>
      <c r="E83" s="26">
        <v>52111000</v>
      </c>
      <c r="F83" s="35" t="s">
        <v>8</v>
      </c>
      <c r="G83" s="36">
        <v>90971</v>
      </c>
      <c r="H83" s="37"/>
      <c r="I83" s="20">
        <v>5106</v>
      </c>
      <c r="J83" s="107">
        <f>SUM(G83:G88)</f>
        <v>230034.69</v>
      </c>
      <c r="K83" s="40">
        <f t="shared" ref="K83:K97" si="13">0.25*G83</f>
        <v>22742.75</v>
      </c>
      <c r="L83" s="40">
        <f t="shared" si="10"/>
        <v>113713.75</v>
      </c>
    </row>
    <row r="84" spans="1:12" x14ac:dyDescent="0.2">
      <c r="A84" s="32" t="s">
        <v>116</v>
      </c>
      <c r="B84" s="33" t="s">
        <v>28</v>
      </c>
      <c r="C84" s="34"/>
      <c r="D84" s="74" t="s">
        <v>72</v>
      </c>
      <c r="E84" s="34">
        <v>52121000</v>
      </c>
      <c r="F84" s="35" t="s">
        <v>28</v>
      </c>
      <c r="G84" s="36">
        <v>77700</v>
      </c>
      <c r="H84" s="37"/>
      <c r="I84" s="15">
        <v>5106</v>
      </c>
      <c r="J84" s="108"/>
      <c r="K84" s="40">
        <f t="shared" si="13"/>
        <v>19425</v>
      </c>
      <c r="L84" s="40">
        <f t="shared" si="10"/>
        <v>97125</v>
      </c>
    </row>
    <row r="85" spans="1:12" x14ac:dyDescent="0.2">
      <c r="A85" s="23" t="s">
        <v>117</v>
      </c>
      <c r="B85" s="13" t="s">
        <v>16</v>
      </c>
      <c r="C85" s="13"/>
      <c r="D85" s="74" t="s">
        <v>72</v>
      </c>
      <c r="E85" s="13">
        <v>52402000</v>
      </c>
      <c r="F85" s="29" t="s">
        <v>17</v>
      </c>
      <c r="G85" s="14">
        <v>27520.81</v>
      </c>
      <c r="H85" s="16"/>
      <c r="I85" s="15">
        <v>5106</v>
      </c>
      <c r="J85" s="109"/>
      <c r="K85" s="40">
        <f t="shared" si="13"/>
        <v>6880.2025000000003</v>
      </c>
      <c r="L85" s="40">
        <f t="shared" si="10"/>
        <v>34401.012500000004</v>
      </c>
    </row>
    <row r="86" spans="1:12" x14ac:dyDescent="0.2">
      <c r="A86" s="23" t="s">
        <v>118</v>
      </c>
      <c r="B86" s="13" t="s">
        <v>18</v>
      </c>
      <c r="C86" s="13"/>
      <c r="D86" s="74" t="s">
        <v>72</v>
      </c>
      <c r="E86" s="13">
        <v>52401000</v>
      </c>
      <c r="F86" s="29" t="s">
        <v>19</v>
      </c>
      <c r="G86" s="14">
        <v>9988.39</v>
      </c>
      <c r="H86" s="16"/>
      <c r="I86" s="15">
        <v>5106</v>
      </c>
      <c r="J86" s="109"/>
      <c r="K86" s="40">
        <f t="shared" si="13"/>
        <v>2497.0974999999999</v>
      </c>
      <c r="L86" s="40">
        <f t="shared" si="10"/>
        <v>12485.487499999999</v>
      </c>
    </row>
    <row r="87" spans="1:12" x14ac:dyDescent="0.2">
      <c r="A87" s="23" t="s">
        <v>119</v>
      </c>
      <c r="B87" s="13" t="s">
        <v>9</v>
      </c>
      <c r="C87" s="13"/>
      <c r="D87" s="74" t="s">
        <v>72</v>
      </c>
      <c r="E87" s="13">
        <v>52710001</v>
      </c>
      <c r="F87" s="29" t="s">
        <v>9</v>
      </c>
      <c r="G87" s="14">
        <v>1819.4</v>
      </c>
      <c r="H87" s="16"/>
      <c r="I87" s="15">
        <v>5106</v>
      </c>
      <c r="J87" s="109"/>
      <c r="K87" s="40">
        <f t="shared" ref="K87" si="14">0.25*G87</f>
        <v>454.85</v>
      </c>
      <c r="L87" s="40">
        <f t="shared" ref="L87" si="15">K87+G87</f>
        <v>2274.25</v>
      </c>
    </row>
    <row r="88" spans="1:12" ht="13.5" thickBot="1" x14ac:dyDescent="0.25">
      <c r="A88" s="92" t="s">
        <v>137</v>
      </c>
      <c r="B88" s="93" t="s">
        <v>138</v>
      </c>
      <c r="C88" s="93" t="s">
        <v>139</v>
      </c>
      <c r="D88" s="94" t="s">
        <v>102</v>
      </c>
      <c r="E88" s="93">
        <v>50117001</v>
      </c>
      <c r="F88" s="95" t="s">
        <v>136</v>
      </c>
      <c r="G88" s="96">
        <v>22035.09</v>
      </c>
      <c r="H88" s="97">
        <v>44320</v>
      </c>
      <c r="I88" s="57">
        <v>5106</v>
      </c>
      <c r="J88" s="110"/>
      <c r="K88" s="59">
        <f t="shared" si="13"/>
        <v>5508.7725</v>
      </c>
      <c r="L88" s="59">
        <f t="shared" si="10"/>
        <v>27543.862499999999</v>
      </c>
    </row>
    <row r="89" spans="1:12" x14ac:dyDescent="0.2">
      <c r="A89" s="32" t="s">
        <v>120</v>
      </c>
      <c r="B89" s="33" t="s">
        <v>8</v>
      </c>
      <c r="C89" s="34" t="s">
        <v>14</v>
      </c>
      <c r="D89" s="73" t="s">
        <v>72</v>
      </c>
      <c r="E89" s="26">
        <v>52111000</v>
      </c>
      <c r="F89" s="35" t="s">
        <v>8</v>
      </c>
      <c r="G89" s="36"/>
      <c r="H89" s="37"/>
      <c r="I89" s="20">
        <v>5106</v>
      </c>
      <c r="J89" s="107">
        <f t="shared" ref="J89" si="16">SUM(G89:G93)</f>
        <v>0</v>
      </c>
      <c r="K89" s="40">
        <f t="shared" si="13"/>
        <v>0</v>
      </c>
      <c r="L89" s="40">
        <f t="shared" si="10"/>
        <v>0</v>
      </c>
    </row>
    <row r="90" spans="1:12" x14ac:dyDescent="0.2">
      <c r="A90" s="32" t="s">
        <v>123</v>
      </c>
      <c r="B90" s="33" t="s">
        <v>28</v>
      </c>
      <c r="C90" s="34"/>
      <c r="D90" s="74" t="s">
        <v>72</v>
      </c>
      <c r="E90" s="34">
        <v>52121000</v>
      </c>
      <c r="F90" s="35" t="s">
        <v>28</v>
      </c>
      <c r="G90" s="36"/>
      <c r="H90" s="37"/>
      <c r="I90" s="15">
        <v>5106</v>
      </c>
      <c r="J90" s="108"/>
      <c r="K90" s="40">
        <f t="shared" si="13"/>
        <v>0</v>
      </c>
      <c r="L90" s="40">
        <f t="shared" si="10"/>
        <v>0</v>
      </c>
    </row>
    <row r="91" spans="1:12" x14ac:dyDescent="0.2">
      <c r="A91" s="23" t="s">
        <v>124</v>
      </c>
      <c r="B91" s="13" t="s">
        <v>16</v>
      </c>
      <c r="C91" s="13"/>
      <c r="D91" s="74" t="s">
        <v>72</v>
      </c>
      <c r="E91" s="13">
        <v>52402000</v>
      </c>
      <c r="F91" s="29" t="s">
        <v>17</v>
      </c>
      <c r="G91" s="14"/>
      <c r="H91" s="16"/>
      <c r="I91" s="15">
        <v>5106</v>
      </c>
      <c r="J91" s="109"/>
      <c r="K91" s="40">
        <f t="shared" si="13"/>
        <v>0</v>
      </c>
      <c r="L91" s="40">
        <f t="shared" si="10"/>
        <v>0</v>
      </c>
    </row>
    <row r="92" spans="1:12" x14ac:dyDescent="0.2">
      <c r="A92" s="23" t="s">
        <v>125</v>
      </c>
      <c r="B92" s="13" t="s">
        <v>18</v>
      </c>
      <c r="C92" s="13"/>
      <c r="D92" s="74" t="s">
        <v>72</v>
      </c>
      <c r="E92" s="13">
        <v>52401000</v>
      </c>
      <c r="F92" s="29" t="s">
        <v>19</v>
      </c>
      <c r="G92" s="14"/>
      <c r="H92" s="16"/>
      <c r="I92" s="15">
        <v>5106</v>
      </c>
      <c r="J92" s="109"/>
      <c r="K92" s="40">
        <f t="shared" si="13"/>
        <v>0</v>
      </c>
      <c r="L92" s="40">
        <f t="shared" si="10"/>
        <v>0</v>
      </c>
    </row>
    <row r="93" spans="1:12" ht="13.5" thickBot="1" x14ac:dyDescent="0.25">
      <c r="A93" s="24" t="s">
        <v>126</v>
      </c>
      <c r="B93" s="19" t="s">
        <v>9</v>
      </c>
      <c r="C93" s="19"/>
      <c r="D93" s="75" t="s">
        <v>72</v>
      </c>
      <c r="E93" s="19">
        <v>52710001</v>
      </c>
      <c r="F93" s="30" t="s">
        <v>9</v>
      </c>
      <c r="G93" s="21"/>
      <c r="H93" s="31"/>
      <c r="I93" s="57">
        <v>5106</v>
      </c>
      <c r="J93" s="110"/>
      <c r="K93" s="42">
        <f t="shared" si="13"/>
        <v>0</v>
      </c>
      <c r="L93" s="42">
        <f t="shared" si="10"/>
        <v>0</v>
      </c>
    </row>
    <row r="94" spans="1:12" x14ac:dyDescent="0.2">
      <c r="A94" s="32" t="s">
        <v>127</v>
      </c>
      <c r="B94" s="33" t="s">
        <v>8</v>
      </c>
      <c r="C94" s="34" t="s">
        <v>14</v>
      </c>
      <c r="D94" s="73" t="s">
        <v>72</v>
      </c>
      <c r="E94" s="26">
        <v>52111000</v>
      </c>
      <c r="F94" s="35" t="s">
        <v>8</v>
      </c>
      <c r="G94" s="36"/>
      <c r="H94" s="37"/>
      <c r="I94" s="20">
        <v>5106</v>
      </c>
      <c r="J94" s="107">
        <f t="shared" ref="J94" si="17">SUM(G94:G98)</f>
        <v>0</v>
      </c>
      <c r="K94" s="40">
        <f t="shared" si="13"/>
        <v>0</v>
      </c>
      <c r="L94" s="40">
        <f t="shared" si="10"/>
        <v>0</v>
      </c>
    </row>
    <row r="95" spans="1:12" x14ac:dyDescent="0.2">
      <c r="A95" s="32" t="s">
        <v>121</v>
      </c>
      <c r="B95" s="33" t="s">
        <v>28</v>
      </c>
      <c r="C95" s="34"/>
      <c r="D95" s="74" t="s">
        <v>72</v>
      </c>
      <c r="E95" s="34">
        <v>52121000</v>
      </c>
      <c r="F95" s="35" t="s">
        <v>28</v>
      </c>
      <c r="G95" s="36"/>
      <c r="H95" s="37"/>
      <c r="I95" s="15">
        <v>5106</v>
      </c>
      <c r="J95" s="108"/>
      <c r="K95" s="40">
        <f t="shared" si="13"/>
        <v>0</v>
      </c>
      <c r="L95" s="40">
        <f t="shared" si="10"/>
        <v>0</v>
      </c>
    </row>
    <row r="96" spans="1:12" x14ac:dyDescent="0.2">
      <c r="A96" s="23" t="s">
        <v>122</v>
      </c>
      <c r="B96" s="13" t="s">
        <v>16</v>
      </c>
      <c r="C96" s="13"/>
      <c r="D96" s="74" t="s">
        <v>72</v>
      </c>
      <c r="E96" s="13">
        <v>52402000</v>
      </c>
      <c r="F96" s="29" t="s">
        <v>17</v>
      </c>
      <c r="G96" s="14"/>
      <c r="H96" s="16"/>
      <c r="I96" s="15">
        <v>5106</v>
      </c>
      <c r="J96" s="109"/>
      <c r="K96" s="40">
        <f t="shared" si="13"/>
        <v>0</v>
      </c>
      <c r="L96" s="40">
        <f t="shared" si="10"/>
        <v>0</v>
      </c>
    </row>
    <row r="97" spans="1:12" x14ac:dyDescent="0.2">
      <c r="A97" s="23" t="s">
        <v>128</v>
      </c>
      <c r="B97" s="13" t="s">
        <v>18</v>
      </c>
      <c r="C97" s="13"/>
      <c r="D97" s="74" t="s">
        <v>72</v>
      </c>
      <c r="E97" s="13">
        <v>52401000</v>
      </c>
      <c r="F97" s="29" t="s">
        <v>19</v>
      </c>
      <c r="G97" s="14"/>
      <c r="H97" s="16"/>
      <c r="I97" s="15">
        <v>5106</v>
      </c>
      <c r="J97" s="109"/>
      <c r="K97" s="40">
        <f t="shared" si="13"/>
        <v>0</v>
      </c>
      <c r="L97" s="40">
        <f t="shared" si="10"/>
        <v>0</v>
      </c>
    </row>
    <row r="98" spans="1:12" ht="13.5" thickBot="1" x14ac:dyDescent="0.25">
      <c r="A98" s="24" t="s">
        <v>129</v>
      </c>
      <c r="B98" s="19" t="s">
        <v>9</v>
      </c>
      <c r="C98" s="19"/>
      <c r="D98" s="75" t="s">
        <v>72</v>
      </c>
      <c r="E98" s="19">
        <v>52710001</v>
      </c>
      <c r="F98" s="30" t="s">
        <v>9</v>
      </c>
      <c r="G98" s="21"/>
      <c r="H98" s="31"/>
      <c r="I98" s="57">
        <v>5106</v>
      </c>
      <c r="J98" s="110"/>
      <c r="K98" s="42">
        <f>0.25*G98</f>
        <v>0</v>
      </c>
      <c r="L98" s="42">
        <f t="shared" si="10"/>
        <v>0</v>
      </c>
    </row>
  </sheetData>
  <autoFilter ref="A3:I31"/>
  <mergeCells count="20">
    <mergeCell ref="J22:J26"/>
    <mergeCell ref="A1:C1"/>
    <mergeCell ref="H1:I1"/>
    <mergeCell ref="J7:J11"/>
    <mergeCell ref="J12:J16"/>
    <mergeCell ref="J17:J21"/>
    <mergeCell ref="J89:J93"/>
    <mergeCell ref="J94:J98"/>
    <mergeCell ref="J68:J72"/>
    <mergeCell ref="J73:J77"/>
    <mergeCell ref="J78:J82"/>
    <mergeCell ref="J52:J56"/>
    <mergeCell ref="J57:J61"/>
    <mergeCell ref="J62:J66"/>
    <mergeCell ref="J27:J31"/>
    <mergeCell ref="J83:J88"/>
    <mergeCell ref="J32:J36"/>
    <mergeCell ref="J37:J41"/>
    <mergeCell ref="J42:J46"/>
    <mergeCell ref="J47:J51"/>
  </mergeCells>
  <phoneticPr fontId="0" type="noConversion"/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'zbývá k čerpání'!$B$4:$B$7</xm:f>
          </x14:formula1>
          <xm:sqref>D4:D5 D7:D66 D68:D98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workbookViewId="0">
      <selection activeCell="H18" sqref="H18"/>
    </sheetView>
  </sheetViews>
  <sheetFormatPr defaultRowHeight="15" x14ac:dyDescent="0.25"/>
  <cols>
    <col min="1" max="1" width="28.28515625" customWidth="1"/>
    <col min="2" max="2" width="29.28515625" customWidth="1"/>
    <col min="3" max="3" width="12.42578125" customWidth="1"/>
    <col min="4" max="4" width="13.5703125" customWidth="1"/>
    <col min="5" max="5" width="14.7109375" customWidth="1"/>
    <col min="6" max="6" width="14.28515625" customWidth="1"/>
  </cols>
  <sheetData>
    <row r="1" spans="1:18" x14ac:dyDescent="0.25">
      <c r="B1" s="113" t="s">
        <v>51</v>
      </c>
      <c r="C1" s="114"/>
      <c r="D1" s="11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x14ac:dyDescent="0.25">
      <c r="B2" s="63"/>
      <c r="C2" s="63"/>
      <c r="D2" s="63"/>
      <c r="E2" s="62" t="s">
        <v>140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x14ac:dyDescent="0.25">
      <c r="A3" s="81" t="s">
        <v>106</v>
      </c>
      <c r="B3" s="81" t="s">
        <v>107</v>
      </c>
      <c r="C3" s="82" t="s">
        <v>108</v>
      </c>
      <c r="D3" s="82" t="s">
        <v>11</v>
      </c>
      <c r="E3" s="82" t="s">
        <v>109</v>
      </c>
      <c r="F3" s="82" t="s">
        <v>44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25">
      <c r="A4" s="88" t="s">
        <v>101</v>
      </c>
      <c r="B4" s="69" t="s">
        <v>72</v>
      </c>
      <c r="C4" s="90">
        <v>346500</v>
      </c>
      <c r="D4" s="70">
        <f>C4*25.785</f>
        <v>8934502.5</v>
      </c>
      <c r="E4" s="71">
        <f>SUMIF(čerpání!D:D,"A.1 Employees (or equivalent)",čerpání!G:G)</f>
        <v>2204926.0100000002</v>
      </c>
      <c r="F4" s="70">
        <f>D4-E4</f>
        <v>6729576.4900000002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25">
      <c r="A5" s="116" t="s">
        <v>131</v>
      </c>
      <c r="B5" s="69" t="s">
        <v>73</v>
      </c>
      <c r="C5" s="90">
        <v>25000</v>
      </c>
      <c r="D5" s="70">
        <f t="shared" ref="D5:D9" si="0">C5*25.785</f>
        <v>644625</v>
      </c>
      <c r="E5" s="71">
        <f>SUMIF(čerpání!D:D,"D.1 Travel",čerpání!G:G)</f>
        <v>31708.74</v>
      </c>
      <c r="F5" s="70">
        <f t="shared" ref="F5:F7" si="1">D5-E5</f>
        <v>612916.26</v>
      </c>
      <c r="G5" s="63" t="s">
        <v>133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x14ac:dyDescent="0.25">
      <c r="A6" s="117"/>
      <c r="B6" s="69" t="s">
        <v>103</v>
      </c>
      <c r="C6" s="90">
        <v>68000</v>
      </c>
      <c r="D6" s="70">
        <f t="shared" si="0"/>
        <v>1753380</v>
      </c>
      <c r="E6" s="71">
        <f>SUMIF(čerpání!D:D,"D.2 Equipment",čerpání!G:G)</f>
        <v>0</v>
      </c>
      <c r="F6" s="70">
        <f t="shared" si="1"/>
        <v>1753380</v>
      </c>
      <c r="G6" s="89" t="s">
        <v>135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x14ac:dyDescent="0.25">
      <c r="A7" s="118"/>
      <c r="B7" s="69" t="s">
        <v>102</v>
      </c>
      <c r="C7" s="90">
        <v>3000</v>
      </c>
      <c r="D7" s="70">
        <f t="shared" si="0"/>
        <v>77355</v>
      </c>
      <c r="E7" s="71">
        <f>SUMIF(čerpání!D:D,"D.3 Other goods and services",čerpání!G:G)</f>
        <v>22035.09</v>
      </c>
      <c r="F7" s="70">
        <f t="shared" si="1"/>
        <v>55319.91</v>
      </c>
      <c r="G7" s="63" t="s">
        <v>134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x14ac:dyDescent="0.25">
      <c r="A8" s="78" t="s">
        <v>132</v>
      </c>
      <c r="B8" s="79"/>
      <c r="C8" s="91">
        <f>SUM(C4:C7)</f>
        <v>442500</v>
      </c>
      <c r="D8" s="80">
        <f>SUM(D4:D7)</f>
        <v>11409862.5</v>
      </c>
      <c r="E8" s="106">
        <f>SUM(E4:E7)</f>
        <v>2258669.8400000003</v>
      </c>
      <c r="F8" s="70">
        <f>D8-E8</f>
        <v>9151192.6600000001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x14ac:dyDescent="0.25">
      <c r="A9" s="88" t="s">
        <v>104</v>
      </c>
      <c r="B9" s="72">
        <v>0.25</v>
      </c>
      <c r="C9" s="90">
        <f>0.25*SUM(C4:C7)</f>
        <v>110625</v>
      </c>
      <c r="D9" s="70">
        <f t="shared" si="0"/>
        <v>2852465.625</v>
      </c>
      <c r="E9" s="71">
        <f>0.25*SUM(E4:E7)</f>
        <v>564667.46000000008</v>
      </c>
      <c r="F9" s="70">
        <f>D9-E9</f>
        <v>2287798.165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x14ac:dyDescent="0.25">
      <c r="A10" s="83" t="s">
        <v>105</v>
      </c>
      <c r="B10" s="83"/>
      <c r="C10" s="84">
        <f>SUM(C4:C7)+C9</f>
        <v>553125</v>
      </c>
      <c r="D10" s="85">
        <f>C10*25.785</f>
        <v>14262328.125</v>
      </c>
      <c r="E10" s="86">
        <f>SUM(E4:E7)+E9</f>
        <v>2823337.3000000003</v>
      </c>
      <c r="F10" s="87">
        <f>D10-E10</f>
        <v>11438990.824999999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x14ac:dyDescent="0.25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18" ht="14.25" customHeight="1" x14ac:dyDescent="0.25">
      <c r="A12" t="s">
        <v>110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18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x14ac:dyDescent="0.2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2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2:18" x14ac:dyDescent="0.2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2:18" x14ac:dyDescent="0.2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2:18" x14ac:dyDescent="0.2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2:18" x14ac:dyDescent="0.2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2:18" x14ac:dyDescent="0.2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2:18" ht="14.25" customHeight="1" x14ac:dyDescent="0.2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2:18" x14ac:dyDescent="0.2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2:18" x14ac:dyDescent="0.2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2:18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2:18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2:18" x14ac:dyDescent="0.2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2:18" x14ac:dyDescent="0.2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2:18" x14ac:dyDescent="0.2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2:18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2:18" x14ac:dyDescent="0.2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2:18" x14ac:dyDescent="0.25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2:18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2:18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2:18" x14ac:dyDescent="0.25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</row>
    <row r="36" spans="2:18" x14ac:dyDescent="0.25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2:18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</row>
    <row r="38" spans="2:18" x14ac:dyDescent="0.2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</row>
    <row r="39" spans="2:18" x14ac:dyDescent="0.25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</row>
    <row r="40" spans="2:18" x14ac:dyDescent="0.2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2:18" x14ac:dyDescent="0.2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2:18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2:18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2:18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  <row r="45" spans="2:18" x14ac:dyDescent="0.25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</row>
  </sheetData>
  <mergeCells count="2">
    <mergeCell ref="B1:D1"/>
    <mergeCell ref="A5:A7"/>
  </mergeCells>
  <conditionalFormatting sqref="F4:F1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G13" sqref="G13"/>
    </sheetView>
  </sheetViews>
  <sheetFormatPr defaultRowHeight="15" x14ac:dyDescent="0.25"/>
  <cols>
    <col min="1" max="1" width="26.85546875" bestFit="1" customWidth="1"/>
    <col min="2" max="2" width="25.5703125" style="39" bestFit="1" customWidth="1"/>
    <col min="4" max="4" width="14" bestFit="1" customWidth="1"/>
    <col min="5" max="5" width="14.28515625" bestFit="1" customWidth="1"/>
    <col min="7" max="7" width="9.42578125" bestFit="1" customWidth="1"/>
  </cols>
  <sheetData>
    <row r="1" spans="1:7" x14ac:dyDescent="0.25">
      <c r="B1" s="122" t="s">
        <v>142</v>
      </c>
      <c r="C1" s="123"/>
      <c r="D1" s="123"/>
    </row>
    <row r="2" spans="1:7" x14ac:dyDescent="0.25">
      <c r="B2"/>
      <c r="D2" s="98"/>
    </row>
    <row r="3" spans="1:7" x14ac:dyDescent="0.25">
      <c r="A3" s="81" t="s">
        <v>106</v>
      </c>
      <c r="B3" s="81" t="s">
        <v>107</v>
      </c>
      <c r="C3" s="82" t="s">
        <v>108</v>
      </c>
      <c r="D3" s="82" t="s">
        <v>109</v>
      </c>
      <c r="E3" s="82" t="s">
        <v>141</v>
      </c>
    </row>
    <row r="4" spans="1:7" x14ac:dyDescent="0.25">
      <c r="A4" s="88" t="s">
        <v>101</v>
      </c>
      <c r="B4" s="99" t="s">
        <v>72</v>
      </c>
      <c r="C4" s="100">
        <v>346500</v>
      </c>
      <c r="D4" s="101">
        <v>2204926.0100000002</v>
      </c>
      <c r="E4" s="102">
        <f>D4*0.0381</f>
        <v>84007.680981000012</v>
      </c>
    </row>
    <row r="5" spans="1:7" x14ac:dyDescent="0.25">
      <c r="A5" s="119" t="s">
        <v>131</v>
      </c>
      <c r="B5" s="99" t="s">
        <v>73</v>
      </c>
      <c r="C5" s="100">
        <v>25000</v>
      </c>
      <c r="D5" s="101">
        <v>31708.74</v>
      </c>
      <c r="E5" s="102">
        <f t="shared" ref="E5:E7" si="0">D5*0.0381</f>
        <v>1208.1029940000001</v>
      </c>
    </row>
    <row r="6" spans="1:7" x14ac:dyDescent="0.25">
      <c r="A6" s="120"/>
      <c r="B6" s="99" t="s">
        <v>103</v>
      </c>
      <c r="C6" s="100">
        <v>68000</v>
      </c>
      <c r="D6" s="101">
        <v>0</v>
      </c>
      <c r="E6" s="102">
        <f t="shared" si="0"/>
        <v>0</v>
      </c>
    </row>
    <row r="7" spans="1:7" x14ac:dyDescent="0.25">
      <c r="A7" s="121"/>
      <c r="B7" s="99" t="s">
        <v>102</v>
      </c>
      <c r="C7" s="100">
        <v>3000</v>
      </c>
      <c r="D7" s="101">
        <v>22035.09</v>
      </c>
      <c r="E7" s="102">
        <f t="shared" si="0"/>
        <v>839.5369290000001</v>
      </c>
      <c r="G7" s="124"/>
    </row>
    <row r="8" spans="1:7" x14ac:dyDescent="0.25">
      <c r="A8" s="78" t="s">
        <v>132</v>
      </c>
      <c r="B8" s="79"/>
      <c r="C8" s="91">
        <f>SUM(C4:C7)</f>
        <v>442500</v>
      </c>
      <c r="D8" s="106">
        <v>2258669.84</v>
      </c>
      <c r="E8" s="103">
        <f>D8*0.0381</f>
        <v>86055.320903999993</v>
      </c>
    </row>
    <row r="9" spans="1:7" x14ac:dyDescent="0.25">
      <c r="A9" s="88" t="s">
        <v>104</v>
      </c>
      <c r="B9" s="104">
        <v>0.25</v>
      </c>
      <c r="C9" s="100">
        <f>0.25*SUM(C4:C7)</f>
        <v>110625</v>
      </c>
      <c r="D9" s="101">
        <v>564667.46000000008</v>
      </c>
      <c r="E9" s="102">
        <f>D9*0.0381</f>
        <v>21513.830226000005</v>
      </c>
    </row>
    <row r="10" spans="1:7" x14ac:dyDescent="0.25">
      <c r="A10" s="83" t="s">
        <v>105</v>
      </c>
      <c r="B10" s="83"/>
      <c r="C10" s="84">
        <f>SUM(C4:C7)+C9</f>
        <v>553125</v>
      </c>
      <c r="D10" s="86">
        <v>2823337.3000000003</v>
      </c>
      <c r="E10" s="105">
        <f>D10*0.0381</f>
        <v>107569.15113000001</v>
      </c>
    </row>
  </sheetData>
  <mergeCells count="2">
    <mergeCell ref="A5:A7"/>
    <mergeCell ref="B1:D1"/>
  </mergeCells>
  <pageMargins left="0.7" right="0.7" top="0.78740157499999996" bottom="0.78740157499999996" header="0.3" footer="0.3"/>
  <pageSetup paperSize="9" scale="8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čerpání</vt:lpstr>
      <vt:lpstr>zbývá k čerpání</vt:lpstr>
      <vt:lpstr>Periodic report M1-M18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Foukalová Petra, Mgr.</cp:lastModifiedBy>
  <cp:lastPrinted>2021-05-27T10:09:51Z</cp:lastPrinted>
  <dcterms:created xsi:type="dcterms:W3CDTF">2016-03-14T09:46:00Z</dcterms:created>
  <dcterms:modified xsi:type="dcterms:W3CDTF">2021-05-27T10:11:23Z</dcterms:modified>
</cp:coreProperties>
</file>