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P:\Projekty\NTMC\projekty\mezinárodní\niCE-life\čerpání\"/>
    </mc:Choice>
  </mc:AlternateContent>
  <xr:revisionPtr revIDLastSave="0" documentId="13_ncr:1_{A88E7268-A3BF-4547-9589-46BD8C0F0626}" xr6:coauthVersionLast="36" xr6:coauthVersionMax="46" xr10:uidLastSave="{00000000-0000-0000-0000-000000000000}"/>
  <bookViews>
    <workbookView xWindow="-105" yWindow="-105" windowWidth="23250" windowHeight="12570" xr2:uid="{00000000-000D-0000-FFFF-FFFF00000000}"/>
  </bookViews>
  <sheets>
    <sheet name="čerpání" sheetId="1" r:id="rId1"/>
    <sheet name="zbývá k čerpání" sheetId="2" r:id="rId2"/>
    <sheet name="vyúčtování" sheetId="4" r:id="rId3"/>
    <sheet name="List1" sheetId="3" r:id="rId4"/>
  </sheets>
  <definedNames>
    <definedName name="_xlnm._FilterDatabase" localSheetId="0" hidden="1">čerpání!$A$3:$I$25</definedName>
  </definedNames>
  <calcPr calcId="191029" refMode="R1C1"/>
</workbook>
</file>

<file path=xl/calcChain.xml><?xml version="1.0" encoding="utf-8"?>
<calcChain xmlns="http://schemas.openxmlformats.org/spreadsheetml/2006/main">
  <c r="L88" i="1" l="1"/>
  <c r="K88" i="1"/>
  <c r="J88" i="1"/>
  <c r="I88" i="1"/>
  <c r="K87" i="1"/>
  <c r="J87" i="1"/>
  <c r="I87" i="1"/>
  <c r="K86" i="1"/>
  <c r="J86" i="1"/>
  <c r="I86" i="1"/>
  <c r="K85" i="1"/>
  <c r="J85" i="1"/>
  <c r="I85" i="1"/>
  <c r="C31" i="4"/>
  <c r="L84" i="1" l="1"/>
  <c r="L76" i="1"/>
  <c r="L80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 l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L71" i="1" l="1"/>
  <c r="K71" i="1" l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L66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7" i="1" l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4" i="1"/>
  <c r="C4" i="2"/>
  <c r="D4" i="2"/>
  <c r="D5" i="2"/>
  <c r="D6" i="2"/>
  <c r="D7" i="2"/>
  <c r="C5" i="2"/>
  <c r="C6" i="2"/>
  <c r="C7" i="2"/>
  <c r="B8" i="2"/>
  <c r="D3" i="2"/>
  <c r="C3" i="2"/>
  <c r="D2" i="2"/>
  <c r="C2" i="2"/>
  <c r="C8" i="2" l="1"/>
  <c r="L16" i="1"/>
  <c r="D8" i="2"/>
  <c r="L51" i="1"/>
  <c r="L21" i="1"/>
  <c r="L26" i="1"/>
  <c r="L8" i="1"/>
  <c r="K61" i="1"/>
  <c r="L31" i="1"/>
  <c r="L4" i="1"/>
  <c r="L56" i="1"/>
  <c r="L46" i="1"/>
  <c r="L12" i="1"/>
  <c r="L36" i="1"/>
  <c r="L41" i="1"/>
  <c r="G6" i="4"/>
  <c r="M4" i="1" l="1"/>
  <c r="L61" i="1"/>
  <c r="M26" i="1"/>
  <c r="F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D15" i="4" l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I61" i="1" l="1"/>
  <c r="J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E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Překročena maximální hodinová sazba
Osobní náklady - 57,37 EUR
Režijní náklady - 8,61 EUR</t>
        </r>
      </text>
    </comment>
  </commentList>
</comments>
</file>

<file path=xl/sharedStrings.xml><?xml version="1.0" encoding="utf-8"?>
<sst xmlns="http://schemas.openxmlformats.org/spreadsheetml/2006/main" count="378" uniqueCount="170">
  <si>
    <t>Celkem vč. DPH</t>
  </si>
  <si>
    <t>Datum úhrady</t>
  </si>
  <si>
    <t>NS</t>
  </si>
  <si>
    <t>Faktura č.</t>
  </si>
  <si>
    <t>Firma</t>
  </si>
  <si>
    <t>Smlouva (obj.)</t>
  </si>
  <si>
    <t xml:space="preserve"> účet</t>
  </si>
  <si>
    <t>název účtu</t>
  </si>
  <si>
    <t>celkem</t>
  </si>
  <si>
    <t>hrubá mzda</t>
  </si>
  <si>
    <t>FKSP</t>
  </si>
  <si>
    <t>Celkem za rok 2020</t>
  </si>
  <si>
    <t>Kč</t>
  </si>
  <si>
    <t>datum</t>
  </si>
  <si>
    <t>Čerpání</t>
  </si>
  <si>
    <t>Projekt niceLIfe NS 5108</t>
  </si>
  <si>
    <t>100%</t>
  </si>
  <si>
    <t>grant</t>
  </si>
  <si>
    <t>VZ</t>
  </si>
  <si>
    <t>mzda 1/2020</t>
  </si>
  <si>
    <t xml:space="preserve"> </t>
  </si>
  <si>
    <t>soc. poj. 1/2020</t>
  </si>
  <si>
    <t>sociální pojištění</t>
  </si>
  <si>
    <t>soc.poj.organizace</t>
  </si>
  <si>
    <t>zdrav. poj.1/2020</t>
  </si>
  <si>
    <t>zdravotní pojištění</t>
  </si>
  <si>
    <t>zdrav.poj.-organizace</t>
  </si>
  <si>
    <t>FKSP1/2020</t>
  </si>
  <si>
    <t>mzda 2/2020</t>
  </si>
  <si>
    <t>hrubá mzda + DPP Král</t>
  </si>
  <si>
    <t>soc. poj. 2/2020</t>
  </si>
  <si>
    <t>zdrav. poj.2/2020</t>
  </si>
  <si>
    <t>FKSP22020</t>
  </si>
  <si>
    <t>mzda 3/2020</t>
  </si>
  <si>
    <t>hrubá mzda + DPP Doleček, Král</t>
  </si>
  <si>
    <t>soc. poj.3/2020</t>
  </si>
  <si>
    <t>zdrav. poj.3/2020</t>
  </si>
  <si>
    <t>FKSP3/2020</t>
  </si>
  <si>
    <t>mzda 4/2020</t>
  </si>
  <si>
    <t>soc. poj.4/2020</t>
  </si>
  <si>
    <t>zdrav. poj.4/2020</t>
  </si>
  <si>
    <t>FKSP 4/2020</t>
  </si>
  <si>
    <t>CP</t>
  </si>
  <si>
    <t>cestovní tuzemské Norbertová, Praha</t>
  </si>
  <si>
    <t>cestovné z mezd</t>
  </si>
  <si>
    <t>mzda 5/2020</t>
  </si>
  <si>
    <t>DPP Doleček, Král 5/2020</t>
  </si>
  <si>
    <t>dohody</t>
  </si>
  <si>
    <t>soc. poj.5/2020</t>
  </si>
  <si>
    <t>zdrav. poj.5/2020</t>
  </si>
  <si>
    <t>FKSP 5/2020</t>
  </si>
  <si>
    <t>Projekt niceLife NS 5108</t>
  </si>
  <si>
    <t>mzda 6/2020</t>
  </si>
  <si>
    <t>soc. poj.6/2020</t>
  </si>
  <si>
    <t>zdrav. poj.6/2020</t>
  </si>
  <si>
    <t>FKSP 6/2020</t>
  </si>
  <si>
    <t>mzda 7/2020</t>
  </si>
  <si>
    <t>soc. poj.7/2020</t>
  </si>
  <si>
    <t>zdrav. poj.7/2020</t>
  </si>
  <si>
    <t>FKSP 7/2020</t>
  </si>
  <si>
    <t>&lt; 1.7.2019</t>
  </si>
  <si>
    <t>1.7.2019 - 31.12.2019</t>
  </si>
  <si>
    <t>1.1.2020 - 30.6.2020</t>
  </si>
  <si>
    <t>1.7.2020 - 31.12.2020</t>
  </si>
  <si>
    <t>1.1.2021 - 30.6.2021</t>
  </si>
  <si>
    <t>1.7.2021 - 31.12.2021</t>
  </si>
  <si>
    <t>1.1.2022 - 30.6.2022</t>
  </si>
  <si>
    <t>Položka</t>
  </si>
  <si>
    <t>Období 0</t>
  </si>
  <si>
    <t>Období 1</t>
  </si>
  <si>
    <t>Období 2</t>
  </si>
  <si>
    <t>Období 3</t>
  </si>
  <si>
    <t>Období 4</t>
  </si>
  <si>
    <t>Období 5</t>
  </si>
  <si>
    <t>Období 6</t>
  </si>
  <si>
    <t>Celkem</t>
  </si>
  <si>
    <t>Mzdové výdaje</t>
  </si>
  <si>
    <t>Režijní výdaje*</t>
  </si>
  <si>
    <t>Cestovní výdaje</t>
  </si>
  <si>
    <t>Externí služby**</t>
  </si>
  <si>
    <t>Vybavení</t>
  </si>
  <si>
    <t>Výdaje za infrastrukturu</t>
  </si>
  <si>
    <t>Spolufinancování 15 %</t>
  </si>
  <si>
    <t>* 15 % z mzdových výdajů, nedokladuje se, počítáno automaticky, pokud se nedočerpají mzdové náklady, krátí se i výše režijních nákladů</t>
  </si>
  <si>
    <t>** organizace meetingů a workshopů, cestovné pro externí subjekty</t>
  </si>
  <si>
    <t>Financování ex-post, po každé monitorovací periodě je sepsána monitorovací zpráva s žádostí o platbu, tato zpráva je spolu s doklady zaslána na CRR ke kontrole, poté vedoucí partner projektu obdrží celkovouu platbu a distibuuje příslušnou část mezi partnery</t>
  </si>
  <si>
    <t>mzda 8/2020</t>
  </si>
  <si>
    <t>DPP Doleček  8/2020</t>
  </si>
  <si>
    <t>soc. poj.8/2020</t>
  </si>
  <si>
    <t>zdrav. poj.8/2020</t>
  </si>
  <si>
    <t>FKSP 8/2020</t>
  </si>
  <si>
    <t xml:space="preserve">čerpání </t>
  </si>
  <si>
    <t>mzda 9/2020</t>
  </si>
  <si>
    <t>DPP Doleček  9/2020</t>
  </si>
  <si>
    <t>soc. poj.9/2020</t>
  </si>
  <si>
    <t>zdrav. poj.9/2020</t>
  </si>
  <si>
    <t>FKSP 9/2020</t>
  </si>
  <si>
    <t>mzda 10/2020</t>
  </si>
  <si>
    <t>DPP Doleček  10/2020</t>
  </si>
  <si>
    <t>soc. poj.10/2020</t>
  </si>
  <si>
    <t>zdrav. poj.10/2020</t>
  </si>
  <si>
    <t>FKSP 10/2020</t>
  </si>
  <si>
    <t>mzda 11/2020</t>
  </si>
  <si>
    <t>DPP Doleček  11/2020</t>
  </si>
  <si>
    <t>soc. poj.11/2020</t>
  </si>
  <si>
    <t>zdrav. poj.11/2020</t>
  </si>
  <si>
    <t>FKSP 11/2020</t>
  </si>
  <si>
    <t>EU</t>
  </si>
  <si>
    <t>Vyúčtování projektu-r.2020</t>
  </si>
  <si>
    <t>neuznané náklady 85% NS 5108</t>
  </si>
  <si>
    <t>nice Life NS 5108</t>
  </si>
  <si>
    <t>Celková dotace</t>
  </si>
  <si>
    <t>85% dotace</t>
  </si>
  <si>
    <t>niCE-life 5108 rozpočet FNOL, program Interreg Central Europe</t>
  </si>
  <si>
    <t>mzda 12/2020</t>
  </si>
  <si>
    <t>DPP Doleček  12/2020</t>
  </si>
  <si>
    <t>soc. poj.12/2020</t>
  </si>
  <si>
    <t>zdrav. poj.12/2020</t>
  </si>
  <si>
    <t>FKSP 12/2020</t>
  </si>
  <si>
    <t>stav k 31.12.2020</t>
  </si>
  <si>
    <t>vyúčtování k 31.12.2020</t>
  </si>
  <si>
    <t>schválená úhrada za období 1-6/2020- očekávaná</t>
  </si>
  <si>
    <t>čerpání 1-6/2020 - 85% grant</t>
  </si>
  <si>
    <t>čerpáno - za období 7-12/2020</t>
  </si>
  <si>
    <t>podíl 85% EU</t>
  </si>
  <si>
    <t>podíl 15% FNOL</t>
  </si>
  <si>
    <t>schváleno za období 1-6/2020 - 85%</t>
  </si>
  <si>
    <t>15% FNOL</t>
  </si>
  <si>
    <t>Nezpůsobilé</t>
  </si>
  <si>
    <t>MZ1+2 -  1.1.20 - 31.5.20</t>
  </si>
  <si>
    <t>MZ3 1.6.20 - 30.11.20</t>
  </si>
  <si>
    <t>Datum přijetí</t>
  </si>
  <si>
    <t>Zbývá k čerpání</t>
  </si>
  <si>
    <t>MZ4 1.12.20 - 31.5.21</t>
  </si>
  <si>
    <t>MZ5 1.6.21 - 30.11.21</t>
  </si>
  <si>
    <t>MZ6 1.12.21 - 30.6.22</t>
  </si>
  <si>
    <t>Režie</t>
  </si>
  <si>
    <t>Rozpočet celkem</t>
  </si>
  <si>
    <t>Celkem CZK</t>
  </si>
  <si>
    <t>Celkem EUR způsobilé</t>
  </si>
  <si>
    <t>Celkem EUR nezpůsobilé</t>
  </si>
  <si>
    <t>Obdrženo</t>
  </si>
  <si>
    <t>mzda 01/2021</t>
  </si>
  <si>
    <t>DPP Doleček  01/2021</t>
  </si>
  <si>
    <t>soc. poj.01/2021</t>
  </si>
  <si>
    <t>zdrav. poj.01/2021</t>
  </si>
  <si>
    <t>FKSP 01/2021</t>
  </si>
  <si>
    <t>mzda 02/2021</t>
  </si>
  <si>
    <t>DPP Doleček  02/2021</t>
  </si>
  <si>
    <t>soc. poj.02/2021</t>
  </si>
  <si>
    <t>zdrav. poj.02/2021</t>
  </si>
  <si>
    <t>FKSP 02/2021</t>
  </si>
  <si>
    <t>19 984,29 EUR</t>
  </si>
  <si>
    <t>žádost o platbu za období 7-12/2020 - celkem</t>
  </si>
  <si>
    <t>žádost o platbu za období 1-6/2020 - celkem</t>
  </si>
  <si>
    <t>přeúčtování do výnosů k 31.3.2021</t>
  </si>
  <si>
    <t>520.171,08Kč</t>
  </si>
  <si>
    <t>soc. poj.03/2021</t>
  </si>
  <si>
    <t>zdrav. poj.03/2021</t>
  </si>
  <si>
    <t>FKSP 03/2021</t>
  </si>
  <si>
    <t>mzda 04/2021</t>
  </si>
  <si>
    <t>soc. poj.04/2021</t>
  </si>
  <si>
    <t>zdrav. poj.04/2021</t>
  </si>
  <si>
    <t>FKSP 04/2021</t>
  </si>
  <si>
    <t>mzda 03/2021</t>
  </si>
  <si>
    <t>čerpání</t>
  </si>
  <si>
    <t>mzda 05/2021</t>
  </si>
  <si>
    <t>soc. poj.05/2021</t>
  </si>
  <si>
    <t>zdrav. poj.05/2021</t>
  </si>
  <si>
    <t>FKSP 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</si>
</sst>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K_č_-;\-* #,##0.00\ _K_č_-;_-* &quot;-&quot;??\ _K_č_-;_-@_-"/>
    <numFmt numFmtId="164" formatCode="#,##0.00\ &quot;Kč&quot;"/>
    <numFmt numFmtId="165" formatCode="#,##0.00\ [$€-1]"/>
    <numFmt numFmtId="166" formatCode="_-* #,##0.00\ [$Kč-405]_-;\-* #,##0.00\ [$Kč-405]_-;_-* &quot;-&quot;??\ [$Kč-405]_-;_-@_-"/>
    <numFmt numFmtId="167" formatCode="_-* #,##0.00\ [$€-1]_-;\-* #,##0.00\ [$€-1]_-;_-* &quot;-&quot;??\ [$€-1]_-;_-@_-"/>
    <numFmt numFmtId="168" formatCode="#,##0.00\ [$EUR]"/>
    <numFmt numFmtId="169" formatCode="#,##0.00\ [$EUR];[Red]#,##0.00\ [$EUR]"/>
    <numFmt numFmtId="170" formatCode="[$-405]mmmm\ 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F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9"/>
      </bottom>
      <diagonal/>
    </border>
    <border>
      <left style="thin">
        <color indexed="64"/>
      </left>
      <right style="thin">
        <color indexed="64"/>
      </right>
      <top/>
      <bottom style="thick">
        <color theme="9"/>
      </bottom>
      <diagonal/>
    </border>
    <border>
      <left style="thin">
        <color indexed="64"/>
      </left>
      <right style="thin">
        <color indexed="64"/>
      </right>
      <top style="thick">
        <color theme="9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2" fillId="4" borderId="0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/>
    <xf numFmtId="49" fontId="2" fillId="5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1" xfId="0" applyFont="1" applyBorder="1"/>
    <xf numFmtId="164" fontId="3" fillId="5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3" fillId="0" borderId="6" xfId="0" applyFont="1" applyBorder="1"/>
    <xf numFmtId="0" fontId="3" fillId="0" borderId="10" xfId="0" applyFont="1" applyBorder="1"/>
    <xf numFmtId="0" fontId="3" fillId="0" borderId="6" xfId="0" applyFont="1" applyBorder="1" applyAlignment="1">
      <alignment horizontal="center"/>
    </xf>
    <xf numFmtId="164" fontId="3" fillId="5" borderId="10" xfId="0" applyNumberFormat="1" applyFont="1" applyFill="1" applyBorder="1"/>
    <xf numFmtId="164" fontId="3" fillId="5" borderId="6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2" fillId="2" borderId="14" xfId="0" applyFont="1" applyFill="1" applyBorder="1"/>
    <xf numFmtId="14" fontId="2" fillId="0" borderId="1" xfId="0" applyNumberFormat="1" applyFont="1" applyBorder="1"/>
    <xf numFmtId="4" fontId="2" fillId="0" borderId="1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0" fontId="2" fillId="2" borderId="2" xfId="0" applyFont="1" applyFill="1" applyBorder="1"/>
    <xf numFmtId="9" fontId="2" fillId="6" borderId="1" xfId="0" applyNumberFormat="1" applyFont="1" applyFill="1" applyBorder="1" applyAlignment="1">
      <alignment horizontal="center"/>
    </xf>
    <xf numFmtId="9" fontId="2" fillId="7" borderId="1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6" xfId="0" applyFont="1" applyFill="1" applyBorder="1"/>
    <xf numFmtId="14" fontId="3" fillId="0" borderId="6" xfId="0" applyNumberFormat="1" applyFont="1" applyBorder="1" applyAlignment="1">
      <alignment horizontal="right"/>
    </xf>
    <xf numFmtId="0" fontId="3" fillId="0" borderId="1" xfId="0" applyFont="1" applyFill="1" applyBorder="1"/>
    <xf numFmtId="164" fontId="3" fillId="6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3" fillId="0" borderId="10" xfId="0" applyFont="1" applyBorder="1" applyAlignment="1">
      <alignment horizontal="right"/>
    </xf>
    <xf numFmtId="164" fontId="3" fillId="6" borderId="10" xfId="0" applyNumberFormat="1" applyFont="1" applyFill="1" applyBorder="1" applyAlignment="1">
      <alignment horizontal="right"/>
    </xf>
    <xf numFmtId="164" fontId="3" fillId="7" borderId="10" xfId="0" applyNumberFormat="1" applyFont="1" applyFill="1" applyBorder="1" applyAlignment="1">
      <alignment horizontal="right"/>
    </xf>
    <xf numFmtId="0" fontId="3" fillId="0" borderId="19" xfId="0" applyFont="1" applyBorder="1"/>
    <xf numFmtId="0" fontId="3" fillId="0" borderId="20" xfId="0" applyFont="1" applyBorder="1"/>
    <xf numFmtId="0" fontId="5" fillId="0" borderId="20" xfId="0" applyFont="1" applyBorder="1"/>
    <xf numFmtId="0" fontId="5" fillId="0" borderId="20" xfId="0" applyFont="1" applyFill="1" applyBorder="1"/>
    <xf numFmtId="164" fontId="3" fillId="5" borderId="20" xfId="0" applyNumberFormat="1" applyFont="1" applyFill="1" applyBorder="1"/>
    <xf numFmtId="14" fontId="3" fillId="0" borderId="20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164" fontId="3" fillId="6" borderId="20" xfId="0" applyNumberFormat="1" applyFont="1" applyFill="1" applyBorder="1" applyAlignment="1">
      <alignment horizontal="right"/>
    </xf>
    <xf numFmtId="164" fontId="3" fillId="7" borderId="20" xfId="0" applyNumberFormat="1" applyFont="1" applyFill="1" applyBorder="1" applyAlignment="1">
      <alignment horizontal="right"/>
    </xf>
    <xf numFmtId="0" fontId="0" fillId="0" borderId="0" xfId="0" applyAlignment="1">
      <alignment horizontal="justify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9" borderId="0" xfId="0" applyFont="1" applyFill="1"/>
    <xf numFmtId="4" fontId="6" fillId="0" borderId="0" xfId="0" applyNumberFormat="1" applyFont="1" applyAlignment="1">
      <alignment horizontal="right"/>
    </xf>
    <xf numFmtId="4" fontId="6" fillId="9" borderId="0" xfId="0" applyNumberFormat="1" applyFont="1" applyFill="1" applyAlignment="1">
      <alignment horizontal="right"/>
    </xf>
    <xf numFmtId="4" fontId="0" fillId="0" borderId="0" xfId="0" applyNumberFormat="1"/>
    <xf numFmtId="4" fontId="6" fillId="0" borderId="0" xfId="0" applyNumberFormat="1" applyFont="1" applyAlignment="1">
      <alignment wrapText="1"/>
    </xf>
    <xf numFmtId="0" fontId="0" fillId="2" borderId="1" xfId="0" applyFill="1" applyBorder="1"/>
    <xf numFmtId="165" fontId="0" fillId="2" borderId="1" xfId="0" applyNumberFormat="1" applyFill="1" applyBorder="1"/>
    <xf numFmtId="14" fontId="0" fillId="0" borderId="1" xfId="0" applyNumberFormat="1" applyBorder="1"/>
    <xf numFmtId="167" fontId="0" fillId="0" borderId="1" xfId="0" applyNumberFormat="1" applyBorder="1"/>
    <xf numFmtId="0" fontId="0" fillId="0" borderId="1" xfId="0" applyBorder="1"/>
    <xf numFmtId="4" fontId="3" fillId="0" borderId="0" xfId="0" applyNumberFormat="1" applyFont="1"/>
    <xf numFmtId="0" fontId="7" fillId="10" borderId="21" xfId="0" applyFont="1" applyFill="1" applyBorder="1"/>
    <xf numFmtId="0" fontId="8" fillId="4" borderId="0" xfId="0" applyFont="1" applyFill="1" applyBorder="1"/>
    <xf numFmtId="0" fontId="8" fillId="4" borderId="11" xfId="0" applyFont="1" applyFill="1" applyBorder="1"/>
    <xf numFmtId="164" fontId="8" fillId="0" borderId="12" xfId="0" applyNumberFormat="1" applyFont="1" applyBorder="1" applyAlignment="1">
      <alignment horizontal="right"/>
    </xf>
    <xf numFmtId="0" fontId="8" fillId="4" borderId="7" xfId="0" applyFont="1" applyFill="1" applyBorder="1"/>
    <xf numFmtId="164" fontId="8" fillId="0" borderId="8" xfId="0" applyNumberFormat="1" applyFont="1" applyBorder="1" applyAlignment="1">
      <alignment horizontal="right"/>
    </xf>
    <xf numFmtId="0" fontId="8" fillId="11" borderId="7" xfId="0" applyFont="1" applyFill="1" applyBorder="1"/>
    <xf numFmtId="164" fontId="8" fillId="11" borderId="8" xfId="0" applyNumberFormat="1" applyFont="1" applyFill="1" applyBorder="1"/>
    <xf numFmtId="0" fontId="8" fillId="12" borderId="7" xfId="0" applyFont="1" applyFill="1" applyBorder="1"/>
    <xf numFmtId="164" fontId="8" fillId="12" borderId="8" xfId="0" applyNumberFormat="1" applyFont="1" applyFill="1" applyBorder="1"/>
    <xf numFmtId="166" fontId="8" fillId="12" borderId="8" xfId="0" applyNumberFormat="1" applyFont="1" applyFill="1" applyBorder="1"/>
    <xf numFmtId="0" fontId="8" fillId="12" borderId="9" xfId="0" applyFont="1" applyFill="1" applyBorder="1"/>
    <xf numFmtId="166" fontId="8" fillId="12" borderId="13" xfId="0" applyNumberFormat="1" applyFont="1" applyFill="1" applyBorder="1"/>
    <xf numFmtId="164" fontId="0" fillId="0" borderId="0" xfId="0" applyNumberFormat="1"/>
    <xf numFmtId="168" fontId="8" fillId="0" borderId="8" xfId="0" applyNumberFormat="1" applyFont="1" applyBorder="1" applyAlignment="1">
      <alignment horizontal="right"/>
    </xf>
    <xf numFmtId="169" fontId="8" fillId="0" borderId="8" xfId="0" applyNumberFormat="1" applyFont="1" applyBorder="1" applyAlignment="1">
      <alignment horizontal="right"/>
    </xf>
    <xf numFmtId="4" fontId="8" fillId="0" borderId="12" xfId="0" applyNumberFormat="1" applyFont="1" applyBorder="1"/>
    <xf numFmtId="0" fontId="8" fillId="0" borderId="9" xfId="0" applyFont="1" applyBorder="1"/>
    <xf numFmtId="4" fontId="8" fillId="0" borderId="13" xfId="0" applyNumberFormat="1" applyFont="1" applyBorder="1"/>
    <xf numFmtId="0" fontId="7" fillId="10" borderId="22" xfId="0" applyFont="1" applyFill="1" applyBorder="1"/>
    <xf numFmtId="4" fontId="7" fillId="10" borderId="23" xfId="0" applyNumberFormat="1" applyFont="1" applyFill="1" applyBorder="1"/>
    <xf numFmtId="0" fontId="9" fillId="4" borderId="7" xfId="0" applyFont="1" applyFill="1" applyBorder="1"/>
    <xf numFmtId="164" fontId="9" fillId="4" borderId="8" xfId="0" applyNumberFormat="1" applyFont="1" applyFill="1" applyBorder="1"/>
    <xf numFmtId="164" fontId="9" fillId="0" borderId="8" xfId="0" applyNumberFormat="1" applyFont="1" applyBorder="1" applyAlignment="1">
      <alignment horizontal="right"/>
    </xf>
    <xf numFmtId="0" fontId="0" fillId="10" borderId="1" xfId="0" applyFill="1" applyBorder="1"/>
    <xf numFmtId="9" fontId="0" fillId="10" borderId="1" xfId="0" applyNumberFormat="1" applyFill="1" applyBorder="1"/>
    <xf numFmtId="0" fontId="0" fillId="3" borderId="1" xfId="0" applyFill="1" applyBorder="1"/>
    <xf numFmtId="165" fontId="0" fillId="0" borderId="1" xfId="0" applyNumberFormat="1" applyFill="1" applyBorder="1"/>
    <xf numFmtId="14" fontId="0" fillId="2" borderId="1" xfId="0" applyNumberFormat="1" applyFill="1" applyBorder="1"/>
    <xf numFmtId="170" fontId="0" fillId="0" borderId="0" xfId="0" applyNumberFormat="1"/>
    <xf numFmtId="164" fontId="5" fillId="0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/>
    </xf>
    <xf numFmtId="9" fontId="4" fillId="2" borderId="25" xfId="0" applyNumberFormat="1" applyFont="1" applyFill="1" applyBorder="1" applyAlignment="1">
      <alignment horizontal="center"/>
    </xf>
    <xf numFmtId="164" fontId="5" fillId="0" borderId="20" xfId="0" applyNumberFormat="1" applyFont="1" applyFill="1" applyBorder="1"/>
    <xf numFmtId="164" fontId="5" fillId="0" borderId="10" xfId="0" applyNumberFormat="1" applyFont="1" applyFill="1" applyBorder="1"/>
    <xf numFmtId="0" fontId="2" fillId="5" borderId="22" xfId="0" applyFont="1" applyFill="1" applyBorder="1"/>
    <xf numFmtId="0" fontId="2" fillId="5" borderId="26" xfId="0" applyFont="1" applyFill="1" applyBorder="1"/>
    <xf numFmtId="164" fontId="2" fillId="5" borderId="26" xfId="1" applyNumberFormat="1" applyFont="1" applyFill="1" applyBorder="1"/>
    <xf numFmtId="43" fontId="2" fillId="5" borderId="26" xfId="1" applyFont="1" applyFill="1" applyBorder="1"/>
    <xf numFmtId="164" fontId="2" fillId="5" borderId="26" xfId="0" applyNumberFormat="1" applyFont="1" applyFill="1" applyBorder="1"/>
    <xf numFmtId="0" fontId="3" fillId="0" borderId="27" xfId="0" applyFont="1" applyBorder="1"/>
    <xf numFmtId="0" fontId="3" fillId="0" borderId="27" xfId="0" applyFont="1" applyFill="1" applyBorder="1"/>
    <xf numFmtId="164" fontId="3" fillId="5" borderId="27" xfId="0" applyNumberFormat="1" applyFont="1" applyFill="1" applyBorder="1"/>
    <xf numFmtId="0" fontId="3" fillId="0" borderId="27" xfId="0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164" fontId="3" fillId="6" borderId="27" xfId="0" applyNumberFormat="1" applyFont="1" applyFill="1" applyBorder="1" applyAlignment="1">
      <alignment horizontal="right"/>
    </xf>
    <xf numFmtId="164" fontId="3" fillId="7" borderId="27" xfId="0" applyNumberFormat="1" applyFont="1" applyFill="1" applyBorder="1" applyAlignment="1">
      <alignment horizontal="right"/>
    </xf>
    <xf numFmtId="164" fontId="5" fillId="0" borderId="27" xfId="0" applyNumberFormat="1" applyFont="1" applyFill="1" applyBorder="1"/>
    <xf numFmtId="0" fontId="3" fillId="0" borderId="28" xfId="0" applyFont="1" applyBorder="1"/>
    <xf numFmtId="0" fontId="3" fillId="0" borderId="24" xfId="0" applyFont="1" applyBorder="1"/>
    <xf numFmtId="0" fontId="2" fillId="0" borderId="24" xfId="0" applyFont="1" applyBorder="1"/>
    <xf numFmtId="0" fontId="4" fillId="2" borderId="1" xfId="0" applyFont="1" applyFill="1" applyBorder="1" applyAlignment="1">
      <alignment horizontal="center" wrapText="1"/>
    </xf>
    <xf numFmtId="0" fontId="12" fillId="10" borderId="1" xfId="0" applyFont="1" applyFill="1" applyBorder="1"/>
    <xf numFmtId="0" fontId="12" fillId="0" borderId="0" xfId="0" applyFont="1"/>
    <xf numFmtId="165" fontId="3" fillId="0" borderId="18" xfId="0" applyNumberFormat="1" applyFont="1" applyBorder="1" applyAlignment="1">
      <alignment horizontal="right"/>
    </xf>
    <xf numFmtId="165" fontId="3" fillId="0" borderId="24" xfId="0" applyNumberFormat="1" applyFont="1" applyBorder="1" applyAlignment="1">
      <alignment horizontal="right"/>
    </xf>
    <xf numFmtId="165" fontId="3" fillId="0" borderId="29" xfId="0" applyNumberFormat="1" applyFont="1" applyBorder="1" applyAlignment="1">
      <alignment horizontal="right"/>
    </xf>
    <xf numFmtId="165" fontId="3" fillId="0" borderId="30" xfId="0" applyNumberFormat="1" applyFont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4" fontId="3" fillId="0" borderId="2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164" fontId="3" fillId="0" borderId="3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5" fillId="0" borderId="18" xfId="0" applyNumberFormat="1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164" fontId="5" fillId="0" borderId="24" xfId="0" applyNumberFormat="1" applyFont="1" applyBorder="1" applyAlignment="1">
      <alignment horizontal="right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C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zoomScaleNormal="100" workbookViewId="0">
      <pane ySplit="3" topLeftCell="A58" activePane="bottomLeft" state="frozen"/>
      <selection pane="bottomLeft" activeCell="L89" sqref="L89"/>
    </sheetView>
  </sheetViews>
  <sheetFormatPr defaultColWidth="9.140625" defaultRowHeight="12.75" x14ac:dyDescent="0.2"/>
  <cols>
    <col min="1" max="1" width="21.7109375" style="1" customWidth="1"/>
    <col min="2" max="2" width="14.7109375" style="1" customWidth="1"/>
    <col min="3" max="3" width="17.28515625" style="1" customWidth="1"/>
    <col min="4" max="4" width="10.140625" style="1" customWidth="1"/>
    <col min="5" max="5" width="17.5703125" style="1" customWidth="1"/>
    <col min="6" max="6" width="15.140625" style="17" customWidth="1"/>
    <col min="7" max="7" width="13.7109375" style="1" customWidth="1"/>
    <col min="8" max="8" width="6.7109375" style="7" customWidth="1"/>
    <col min="9" max="9" width="19.85546875" style="1" customWidth="1"/>
    <col min="10" max="10" width="17.85546875" style="1" customWidth="1"/>
    <col min="11" max="11" width="15.42578125" style="1" customWidth="1"/>
    <col min="12" max="12" width="22.7109375" style="1" customWidth="1"/>
    <col min="13" max="13" width="12.140625" style="1" bestFit="1" customWidth="1"/>
    <col min="14" max="14" width="10.85546875" style="1" customWidth="1"/>
    <col min="15" max="15" width="11" style="1" customWidth="1"/>
    <col min="16" max="16" width="10.5703125" style="1" customWidth="1"/>
    <col min="17" max="16384" width="9.140625" style="1"/>
  </cols>
  <sheetData>
    <row r="1" spans="1:16" ht="13.5" thickBot="1" x14ac:dyDescent="0.25">
      <c r="B1" s="34" t="s">
        <v>15</v>
      </c>
      <c r="C1" s="2"/>
      <c r="D1" s="2"/>
      <c r="E1" s="2"/>
      <c r="F1" s="3"/>
      <c r="G1" s="144"/>
      <c r="H1" s="144"/>
      <c r="I1" s="33"/>
      <c r="J1" s="33"/>
      <c r="K1" s="4"/>
    </row>
    <row r="2" spans="1:16" ht="13.5" thickBot="1" x14ac:dyDescent="0.25">
      <c r="A2" s="5"/>
      <c r="F2" s="6" t="s">
        <v>16</v>
      </c>
      <c r="I2" s="35">
        <v>0.85</v>
      </c>
      <c r="J2" s="36">
        <v>0.15</v>
      </c>
      <c r="K2" s="103">
        <v>0.15</v>
      </c>
    </row>
    <row r="3" spans="1:16" ht="33.6" customHeight="1" thickBot="1" x14ac:dyDescent="0.25">
      <c r="A3" s="8" t="s">
        <v>5</v>
      </c>
      <c r="B3" s="9" t="s">
        <v>4</v>
      </c>
      <c r="C3" s="10" t="s">
        <v>3</v>
      </c>
      <c r="D3" s="10" t="s">
        <v>6</v>
      </c>
      <c r="E3" s="10" t="s">
        <v>7</v>
      </c>
      <c r="F3" s="11" t="s">
        <v>0</v>
      </c>
      <c r="G3" s="10" t="s">
        <v>1</v>
      </c>
      <c r="H3" s="12" t="s">
        <v>2</v>
      </c>
      <c r="I3" s="104" t="s">
        <v>17</v>
      </c>
      <c r="J3" s="104" t="s">
        <v>18</v>
      </c>
      <c r="K3" s="102" t="s">
        <v>136</v>
      </c>
      <c r="L3" s="102" t="s">
        <v>137</v>
      </c>
      <c r="M3" s="102" t="s">
        <v>138</v>
      </c>
      <c r="N3" s="123" t="s">
        <v>139</v>
      </c>
      <c r="O3" s="123" t="s">
        <v>140</v>
      </c>
      <c r="P3" s="102" t="s">
        <v>141</v>
      </c>
    </row>
    <row r="4" spans="1:16" x14ac:dyDescent="0.2">
      <c r="A4" s="18" t="s">
        <v>19</v>
      </c>
      <c r="B4" s="18" t="s">
        <v>9</v>
      </c>
      <c r="C4" s="37" t="s">
        <v>20</v>
      </c>
      <c r="D4" s="37">
        <v>52121000</v>
      </c>
      <c r="E4" s="38" t="s">
        <v>9</v>
      </c>
      <c r="F4" s="22">
        <v>45818</v>
      </c>
      <c r="G4" s="39"/>
      <c r="H4" s="20">
        <v>5108</v>
      </c>
      <c r="I4" s="41">
        <f>F4*0.85</f>
        <v>38945.299999999996</v>
      </c>
      <c r="J4" s="42">
        <f>F4*0.15</f>
        <v>6872.7</v>
      </c>
      <c r="K4" s="101">
        <f>0.15*F4</f>
        <v>6872.7</v>
      </c>
      <c r="L4" s="145">
        <f>SUM(F4:F7)+SUM(K4:K7)</f>
        <v>71552.942500000005</v>
      </c>
      <c r="M4" s="140">
        <f>SUM(L4:L25)</f>
        <v>633117.05000000005</v>
      </c>
      <c r="N4" s="126">
        <v>23510.93</v>
      </c>
      <c r="O4" s="126">
        <v>65.98</v>
      </c>
      <c r="P4" s="132"/>
    </row>
    <row r="5" spans="1:16" ht="14.45" customHeight="1" x14ac:dyDescent="0.2">
      <c r="A5" s="13" t="s">
        <v>21</v>
      </c>
      <c r="B5" s="13" t="s">
        <v>22</v>
      </c>
      <c r="C5" s="13"/>
      <c r="D5" s="13">
        <v>52402000</v>
      </c>
      <c r="E5" s="40" t="s">
        <v>23</v>
      </c>
      <c r="F5" s="14">
        <v>11362.87</v>
      </c>
      <c r="G5" s="16"/>
      <c r="H5" s="15">
        <v>5108</v>
      </c>
      <c r="I5" s="41">
        <f t="shared" ref="I5:I7" si="0">F5*0.85</f>
        <v>9658.4395000000004</v>
      </c>
      <c r="J5" s="42">
        <f t="shared" ref="J5:J7" si="1">F5*0.15</f>
        <v>1704.4305000000002</v>
      </c>
      <c r="K5" s="101">
        <f t="shared" ref="K5:K60" si="2">0.15*F5</f>
        <v>1704.4305000000002</v>
      </c>
      <c r="L5" s="146"/>
      <c r="M5" s="141"/>
      <c r="N5" s="127"/>
      <c r="O5" s="127"/>
      <c r="P5" s="133"/>
    </row>
    <row r="6" spans="1:16" ht="14.45" customHeight="1" x14ac:dyDescent="0.2">
      <c r="A6" s="13" t="s">
        <v>24</v>
      </c>
      <c r="B6" s="13" t="s">
        <v>25</v>
      </c>
      <c r="C6" s="13"/>
      <c r="D6" s="13">
        <v>52401000</v>
      </c>
      <c r="E6" s="40" t="s">
        <v>26</v>
      </c>
      <c r="F6" s="14">
        <v>4124.1000000000004</v>
      </c>
      <c r="G6" s="16"/>
      <c r="H6" s="15">
        <v>5108</v>
      </c>
      <c r="I6" s="41">
        <f t="shared" si="0"/>
        <v>3505.4850000000001</v>
      </c>
      <c r="J6" s="42">
        <f t="shared" si="1"/>
        <v>618.61500000000001</v>
      </c>
      <c r="K6" s="101">
        <f t="shared" si="2"/>
        <v>618.61500000000001</v>
      </c>
      <c r="L6" s="146"/>
      <c r="M6" s="141"/>
      <c r="N6" s="127"/>
      <c r="O6" s="127"/>
      <c r="P6" s="133"/>
    </row>
    <row r="7" spans="1:16" ht="15" customHeight="1" thickBot="1" x14ac:dyDescent="0.25">
      <c r="A7" s="19" t="s">
        <v>27</v>
      </c>
      <c r="B7" s="19" t="s">
        <v>10</v>
      </c>
      <c r="C7" s="19"/>
      <c r="D7" s="19">
        <v>52710001</v>
      </c>
      <c r="E7" s="43" t="s">
        <v>10</v>
      </c>
      <c r="F7" s="21">
        <v>914.98</v>
      </c>
      <c r="G7" s="44"/>
      <c r="H7" s="25">
        <v>5108</v>
      </c>
      <c r="I7" s="45">
        <f t="shared" si="0"/>
        <v>777.73299999999995</v>
      </c>
      <c r="J7" s="46">
        <f t="shared" si="1"/>
        <v>137.24699999999999</v>
      </c>
      <c r="K7" s="106">
        <f>0.15*F7</f>
        <v>137.24699999999999</v>
      </c>
      <c r="L7" s="147"/>
      <c r="M7" s="141"/>
      <c r="N7" s="127"/>
      <c r="O7" s="127"/>
      <c r="P7" s="133"/>
    </row>
    <row r="8" spans="1:16" ht="14.45" customHeight="1" x14ac:dyDescent="0.2">
      <c r="A8" s="47" t="s">
        <v>28</v>
      </c>
      <c r="B8" s="48" t="s">
        <v>29</v>
      </c>
      <c r="C8" s="49" t="s">
        <v>20</v>
      </c>
      <c r="D8" s="49">
        <v>52121000</v>
      </c>
      <c r="E8" s="50" t="s">
        <v>9</v>
      </c>
      <c r="F8" s="51">
        <v>67577</v>
      </c>
      <c r="G8" s="52"/>
      <c r="H8" s="53">
        <v>5108</v>
      </c>
      <c r="I8" s="54">
        <f>F8*0.85</f>
        <v>57440.45</v>
      </c>
      <c r="J8" s="55">
        <f>F8*0.15</f>
        <v>10136.549999999999</v>
      </c>
      <c r="K8" s="105">
        <f t="shared" si="2"/>
        <v>10136.549999999999</v>
      </c>
      <c r="L8" s="148">
        <f>SUM(F8:F11)+SUM(K8:K11)</f>
        <v>103477.78200000001</v>
      </c>
      <c r="M8" s="141"/>
      <c r="N8" s="127"/>
      <c r="O8" s="127"/>
      <c r="P8" s="133"/>
    </row>
    <row r="9" spans="1:16" ht="14.45" customHeight="1" x14ac:dyDescent="0.2">
      <c r="A9" s="23" t="s">
        <v>30</v>
      </c>
      <c r="B9" s="13" t="s">
        <v>22</v>
      </c>
      <c r="C9" s="13"/>
      <c r="D9" s="13">
        <v>52402000</v>
      </c>
      <c r="E9" s="40" t="s">
        <v>23</v>
      </c>
      <c r="F9" s="14">
        <v>15519.1</v>
      </c>
      <c r="G9" s="16"/>
      <c r="H9" s="15">
        <v>5108</v>
      </c>
      <c r="I9" s="41">
        <f t="shared" ref="I9:I11" si="3">F9*0.85</f>
        <v>13191.235000000001</v>
      </c>
      <c r="J9" s="42">
        <f t="shared" ref="J9:J11" si="4">F9*0.15</f>
        <v>2327.8649999999998</v>
      </c>
      <c r="K9" s="101">
        <f t="shared" si="2"/>
        <v>2327.8649999999998</v>
      </c>
      <c r="L9" s="146"/>
      <c r="M9" s="141"/>
      <c r="N9" s="127"/>
      <c r="O9" s="127"/>
      <c r="P9" s="133"/>
    </row>
    <row r="10" spans="1:16" ht="14.45" customHeight="1" x14ac:dyDescent="0.2">
      <c r="A10" s="23" t="s">
        <v>31</v>
      </c>
      <c r="B10" s="13" t="s">
        <v>25</v>
      </c>
      <c r="C10" s="13"/>
      <c r="D10" s="13">
        <v>52401000</v>
      </c>
      <c r="E10" s="40" t="s">
        <v>26</v>
      </c>
      <c r="F10" s="14">
        <v>5632</v>
      </c>
      <c r="G10" s="16"/>
      <c r="H10" s="15">
        <v>5108</v>
      </c>
      <c r="I10" s="41">
        <f t="shared" si="3"/>
        <v>4787.2</v>
      </c>
      <c r="J10" s="42">
        <f t="shared" si="4"/>
        <v>844.8</v>
      </c>
      <c r="K10" s="101">
        <f t="shared" si="2"/>
        <v>844.8</v>
      </c>
      <c r="L10" s="146"/>
      <c r="M10" s="141"/>
      <c r="N10" s="127"/>
      <c r="O10" s="127"/>
      <c r="P10" s="133"/>
    </row>
    <row r="11" spans="1:16" ht="15" customHeight="1" thickBot="1" x14ac:dyDescent="0.25">
      <c r="A11" s="24" t="s">
        <v>32</v>
      </c>
      <c r="B11" s="19" t="s">
        <v>10</v>
      </c>
      <c r="C11" s="19"/>
      <c r="D11" s="19">
        <v>52710001</v>
      </c>
      <c r="E11" s="43" t="s">
        <v>10</v>
      </c>
      <c r="F11" s="21">
        <v>1252.58</v>
      </c>
      <c r="G11" s="44"/>
      <c r="H11" s="25">
        <v>5108</v>
      </c>
      <c r="I11" s="45">
        <f t="shared" si="3"/>
        <v>1064.693</v>
      </c>
      <c r="J11" s="46">
        <f t="shared" si="4"/>
        <v>187.88699999999997</v>
      </c>
      <c r="K11" s="106">
        <f t="shared" si="2"/>
        <v>187.88699999999997</v>
      </c>
      <c r="L11" s="147"/>
      <c r="M11" s="141"/>
      <c r="N11" s="127"/>
      <c r="O11" s="127"/>
      <c r="P11" s="133"/>
    </row>
    <row r="12" spans="1:16" ht="14.45" customHeight="1" x14ac:dyDescent="0.2">
      <c r="A12" s="47" t="s">
        <v>33</v>
      </c>
      <c r="B12" s="48" t="s">
        <v>34</v>
      </c>
      <c r="C12" s="49" t="s">
        <v>20</v>
      </c>
      <c r="D12" s="49">
        <v>52121000</v>
      </c>
      <c r="E12" s="50" t="s">
        <v>9</v>
      </c>
      <c r="F12" s="51">
        <v>109909</v>
      </c>
      <c r="G12" s="52"/>
      <c r="H12" s="53">
        <v>5108</v>
      </c>
      <c r="I12" s="54">
        <f>F12*0.85</f>
        <v>93422.65</v>
      </c>
      <c r="J12" s="55">
        <f>F12*0.15</f>
        <v>16486.349999999999</v>
      </c>
      <c r="K12" s="105">
        <f t="shared" si="2"/>
        <v>16486.349999999999</v>
      </c>
      <c r="L12" s="148">
        <f>SUM(F12:F15)+SUM(K12:K15)</f>
        <v>165466.82999999999</v>
      </c>
      <c r="M12" s="141"/>
      <c r="N12" s="127"/>
      <c r="O12" s="127"/>
      <c r="P12" s="133"/>
    </row>
    <row r="13" spans="1:16" ht="14.45" customHeight="1" x14ac:dyDescent="0.2">
      <c r="A13" s="23" t="s">
        <v>35</v>
      </c>
      <c r="B13" s="13" t="s">
        <v>22</v>
      </c>
      <c r="C13" s="13"/>
      <c r="D13" s="13">
        <v>52402000</v>
      </c>
      <c r="E13" s="40" t="s">
        <v>23</v>
      </c>
      <c r="F13" s="14">
        <v>23537.43</v>
      </c>
      <c r="G13" s="16"/>
      <c r="H13" s="15">
        <v>5108</v>
      </c>
      <c r="I13" s="41">
        <f t="shared" ref="I13:I15" si="5">F13*0.85</f>
        <v>20006.815500000001</v>
      </c>
      <c r="J13" s="42">
        <f t="shared" ref="J13:J15" si="6">F13*0.15</f>
        <v>3530.6145000000001</v>
      </c>
      <c r="K13" s="101">
        <f t="shared" si="2"/>
        <v>3530.6145000000001</v>
      </c>
      <c r="L13" s="146"/>
      <c r="M13" s="141"/>
      <c r="N13" s="127"/>
      <c r="O13" s="127"/>
      <c r="P13" s="133"/>
    </row>
    <row r="14" spans="1:16" ht="14.45" customHeight="1" x14ac:dyDescent="0.2">
      <c r="A14" s="23" t="s">
        <v>36</v>
      </c>
      <c r="B14" s="13" t="s">
        <v>25</v>
      </c>
      <c r="C14" s="13"/>
      <c r="D14" s="13">
        <v>52401000</v>
      </c>
      <c r="E14" s="40" t="s">
        <v>26</v>
      </c>
      <c r="F14" s="14">
        <v>8541.5</v>
      </c>
      <c r="G14" s="16"/>
      <c r="H14" s="15">
        <v>5108</v>
      </c>
      <c r="I14" s="41">
        <f t="shared" si="5"/>
        <v>7260.2749999999996</v>
      </c>
      <c r="J14" s="42">
        <f t="shared" si="6"/>
        <v>1281.2249999999999</v>
      </c>
      <c r="K14" s="101">
        <f t="shared" si="2"/>
        <v>1281.2249999999999</v>
      </c>
      <c r="L14" s="146"/>
      <c r="M14" s="141"/>
      <c r="N14" s="127"/>
      <c r="O14" s="127"/>
      <c r="P14" s="133"/>
    </row>
    <row r="15" spans="1:16" ht="15" customHeight="1" thickBot="1" x14ac:dyDescent="0.25">
      <c r="A15" s="24" t="s">
        <v>37</v>
      </c>
      <c r="B15" s="19" t="s">
        <v>10</v>
      </c>
      <c r="C15" s="19"/>
      <c r="D15" s="19">
        <v>52710001</v>
      </c>
      <c r="E15" s="43" t="s">
        <v>10</v>
      </c>
      <c r="F15" s="21">
        <v>1896.27</v>
      </c>
      <c r="G15" s="44"/>
      <c r="H15" s="25">
        <v>5108</v>
      </c>
      <c r="I15" s="45">
        <f t="shared" si="5"/>
        <v>1611.8295000000001</v>
      </c>
      <c r="J15" s="46">
        <f t="shared" si="6"/>
        <v>284.44049999999999</v>
      </c>
      <c r="K15" s="106">
        <f t="shared" si="2"/>
        <v>284.44049999999999</v>
      </c>
      <c r="L15" s="147"/>
      <c r="M15" s="141"/>
      <c r="N15" s="127"/>
      <c r="O15" s="127"/>
      <c r="P15" s="133"/>
    </row>
    <row r="16" spans="1:16" ht="14.45" customHeight="1" x14ac:dyDescent="0.2">
      <c r="A16" s="47" t="s">
        <v>38</v>
      </c>
      <c r="B16" s="48" t="s">
        <v>9</v>
      </c>
      <c r="C16" s="49" t="s">
        <v>20</v>
      </c>
      <c r="D16" s="49">
        <v>52121000</v>
      </c>
      <c r="E16" s="50" t="s">
        <v>9</v>
      </c>
      <c r="F16" s="51">
        <v>109017</v>
      </c>
      <c r="G16" s="52"/>
      <c r="H16" s="53">
        <v>5108</v>
      </c>
      <c r="I16" s="54">
        <f>F16*0.85</f>
        <v>92664.45</v>
      </c>
      <c r="J16" s="55">
        <f>F16*0.15</f>
        <v>16352.55</v>
      </c>
      <c r="K16" s="105">
        <f t="shared" si="2"/>
        <v>16352.55</v>
      </c>
      <c r="L16" s="136">
        <f>SUM(F16:F20)+SUM(K16:K20)</f>
        <v>165160.614</v>
      </c>
      <c r="M16" s="141"/>
      <c r="N16" s="127"/>
      <c r="O16" s="127"/>
      <c r="P16" s="133"/>
    </row>
    <row r="17" spans="1:16" ht="14.45" customHeight="1" x14ac:dyDescent="0.2">
      <c r="A17" s="23" t="s">
        <v>39</v>
      </c>
      <c r="B17" s="13" t="s">
        <v>22</v>
      </c>
      <c r="C17" s="13"/>
      <c r="D17" s="13">
        <v>52402000</v>
      </c>
      <c r="E17" s="40" t="s">
        <v>23</v>
      </c>
      <c r="F17" s="14">
        <v>23546.85</v>
      </c>
      <c r="G17" s="16"/>
      <c r="H17" s="15">
        <v>5108</v>
      </c>
      <c r="I17" s="41">
        <f t="shared" ref="I17:I18" si="7">F17*0.85</f>
        <v>20014.822499999998</v>
      </c>
      <c r="J17" s="42">
        <f t="shared" ref="J17:J18" si="8">F17*0.15</f>
        <v>3532.0274999999997</v>
      </c>
      <c r="K17" s="101">
        <f t="shared" si="2"/>
        <v>3532.0274999999997</v>
      </c>
      <c r="L17" s="137"/>
      <c r="M17" s="141"/>
      <c r="N17" s="127"/>
      <c r="O17" s="127"/>
      <c r="P17" s="133"/>
    </row>
    <row r="18" spans="1:16" ht="14.45" customHeight="1" x14ac:dyDescent="0.2">
      <c r="A18" s="23" t="s">
        <v>40</v>
      </c>
      <c r="B18" s="13" t="s">
        <v>25</v>
      </c>
      <c r="C18" s="13"/>
      <c r="D18" s="13">
        <v>52401000</v>
      </c>
      <c r="E18" s="40" t="s">
        <v>26</v>
      </c>
      <c r="F18" s="14">
        <v>8545</v>
      </c>
      <c r="G18" s="16"/>
      <c r="H18" s="15">
        <v>5108</v>
      </c>
      <c r="I18" s="41">
        <f t="shared" si="7"/>
        <v>7263.25</v>
      </c>
      <c r="J18" s="42">
        <f t="shared" si="8"/>
        <v>1281.75</v>
      </c>
      <c r="K18" s="101">
        <f t="shared" si="2"/>
        <v>1281.75</v>
      </c>
      <c r="L18" s="137"/>
      <c r="M18" s="141"/>
      <c r="N18" s="127"/>
      <c r="O18" s="127"/>
      <c r="P18" s="133"/>
    </row>
    <row r="19" spans="1:16" ht="14.45" customHeight="1" x14ac:dyDescent="0.2">
      <c r="A19" s="23" t="s">
        <v>41</v>
      </c>
      <c r="B19" s="13" t="s">
        <v>10</v>
      </c>
      <c r="C19" s="13"/>
      <c r="D19" s="13">
        <v>52710001</v>
      </c>
      <c r="E19" s="40" t="s">
        <v>10</v>
      </c>
      <c r="F19" s="14">
        <v>1899.51</v>
      </c>
      <c r="G19" s="16"/>
      <c r="H19" s="15">
        <v>5108</v>
      </c>
      <c r="I19" s="41">
        <f>F19*0.85</f>
        <v>1614.5835</v>
      </c>
      <c r="J19" s="42">
        <f>F19*0.15</f>
        <v>284.92649999999998</v>
      </c>
      <c r="K19" s="101">
        <f t="shared" si="2"/>
        <v>284.92649999999998</v>
      </c>
      <c r="L19" s="137"/>
      <c r="M19" s="141"/>
      <c r="N19" s="127"/>
      <c r="O19" s="127"/>
      <c r="P19" s="133"/>
    </row>
    <row r="20" spans="1:16" ht="15" customHeight="1" thickBot="1" x14ac:dyDescent="0.25">
      <c r="A20" s="24" t="s">
        <v>42</v>
      </c>
      <c r="B20" s="19" t="s">
        <v>43</v>
      </c>
      <c r="C20" s="19"/>
      <c r="D20" s="19">
        <v>51201000</v>
      </c>
      <c r="E20" s="43" t="s">
        <v>44</v>
      </c>
      <c r="F20" s="21">
        <v>701</v>
      </c>
      <c r="G20" s="44"/>
      <c r="H20" s="25">
        <v>5108</v>
      </c>
      <c r="I20" s="45">
        <f>F20*0.85</f>
        <v>595.85</v>
      </c>
      <c r="J20" s="46">
        <f>F20*0.15</f>
        <v>105.14999999999999</v>
      </c>
      <c r="K20" s="106"/>
      <c r="L20" s="138"/>
      <c r="M20" s="141"/>
      <c r="N20" s="127"/>
      <c r="O20" s="127"/>
      <c r="P20" s="133"/>
    </row>
    <row r="21" spans="1:16" ht="14.45" customHeight="1" x14ac:dyDescent="0.2">
      <c r="A21" s="47" t="s">
        <v>45</v>
      </c>
      <c r="B21" s="48" t="s">
        <v>9</v>
      </c>
      <c r="C21" s="49" t="s">
        <v>20</v>
      </c>
      <c r="D21" s="49">
        <v>52121000</v>
      </c>
      <c r="E21" s="50" t="s">
        <v>9</v>
      </c>
      <c r="F21" s="51">
        <v>71255</v>
      </c>
      <c r="G21" s="52"/>
      <c r="H21" s="53">
        <v>5108</v>
      </c>
      <c r="I21" s="54">
        <f>F21*0.85</f>
        <v>60566.75</v>
      </c>
      <c r="J21" s="55">
        <f>F21*0.15</f>
        <v>10688.25</v>
      </c>
      <c r="K21" s="105">
        <f t="shared" si="2"/>
        <v>10688.25</v>
      </c>
      <c r="L21" s="136">
        <f>SUM(F21:F25)+SUM(K21:K25)</f>
        <v>127458.88150000002</v>
      </c>
      <c r="M21" s="141"/>
      <c r="N21" s="127"/>
      <c r="O21" s="127"/>
      <c r="P21" s="133"/>
    </row>
    <row r="22" spans="1:16" ht="14.45" customHeight="1" x14ac:dyDescent="0.2">
      <c r="A22" s="47" t="s">
        <v>46</v>
      </c>
      <c r="B22" s="48" t="s">
        <v>47</v>
      </c>
      <c r="C22" s="49"/>
      <c r="D22" s="49">
        <v>52121000</v>
      </c>
      <c r="E22" s="50" t="s">
        <v>47</v>
      </c>
      <c r="F22" s="51">
        <v>14070</v>
      </c>
      <c r="G22" s="52"/>
      <c r="H22" s="53">
        <v>5108</v>
      </c>
      <c r="I22" s="54">
        <f>F22*0.85</f>
        <v>11959.5</v>
      </c>
      <c r="J22" s="55">
        <f>F22*0.15</f>
        <v>2110.5</v>
      </c>
      <c r="K22" s="101">
        <f t="shared" si="2"/>
        <v>2110.5</v>
      </c>
      <c r="L22" s="137"/>
      <c r="M22" s="141"/>
      <c r="N22" s="127"/>
      <c r="O22" s="127"/>
      <c r="P22" s="133"/>
    </row>
    <row r="23" spans="1:16" ht="14.45" customHeight="1" x14ac:dyDescent="0.2">
      <c r="A23" s="23" t="s">
        <v>48</v>
      </c>
      <c r="B23" s="13" t="s">
        <v>22</v>
      </c>
      <c r="C23" s="13"/>
      <c r="D23" s="13">
        <v>52402000</v>
      </c>
      <c r="E23" s="40" t="s">
        <v>23</v>
      </c>
      <c r="F23" s="14">
        <v>17671.240000000002</v>
      </c>
      <c r="G23" s="16"/>
      <c r="H23" s="15">
        <v>5108</v>
      </c>
      <c r="I23" s="41">
        <f t="shared" ref="I23:I25" si="9">F23*0.85</f>
        <v>15020.554</v>
      </c>
      <c r="J23" s="42">
        <f t="shared" ref="J23:J25" si="10">F23*0.15</f>
        <v>2650.6860000000001</v>
      </c>
      <c r="K23" s="101">
        <f t="shared" si="2"/>
        <v>2650.6860000000001</v>
      </c>
      <c r="L23" s="137"/>
      <c r="M23" s="141"/>
      <c r="N23" s="127"/>
      <c r="O23" s="127"/>
      <c r="P23" s="133"/>
    </row>
    <row r="24" spans="1:16" ht="14.45" customHeight="1" x14ac:dyDescent="0.2">
      <c r="A24" s="23" t="s">
        <v>49</v>
      </c>
      <c r="B24" s="13" t="s">
        <v>25</v>
      </c>
      <c r="C24" s="13"/>
      <c r="D24" s="13">
        <v>52401000</v>
      </c>
      <c r="E24" s="40" t="s">
        <v>26</v>
      </c>
      <c r="F24" s="14">
        <v>6412.6</v>
      </c>
      <c r="G24" s="16"/>
      <c r="H24" s="15">
        <v>5108</v>
      </c>
      <c r="I24" s="41">
        <f t="shared" si="9"/>
        <v>5450.71</v>
      </c>
      <c r="J24" s="42">
        <f t="shared" si="10"/>
        <v>961.89</v>
      </c>
      <c r="K24" s="101">
        <f t="shared" si="2"/>
        <v>961.89</v>
      </c>
      <c r="L24" s="137"/>
      <c r="M24" s="141"/>
      <c r="N24" s="127"/>
      <c r="O24" s="127"/>
      <c r="P24" s="133"/>
    </row>
    <row r="25" spans="1:16" ht="15" customHeight="1" thickBot="1" x14ac:dyDescent="0.25">
      <c r="A25" s="120" t="s">
        <v>50</v>
      </c>
      <c r="B25" s="112" t="s">
        <v>10</v>
      </c>
      <c r="C25" s="112"/>
      <c r="D25" s="112">
        <v>52710001</v>
      </c>
      <c r="E25" s="113" t="s">
        <v>10</v>
      </c>
      <c r="F25" s="114">
        <v>1424.97</v>
      </c>
      <c r="G25" s="115"/>
      <c r="H25" s="116">
        <v>5108</v>
      </c>
      <c r="I25" s="117">
        <f t="shared" si="9"/>
        <v>1211.2245</v>
      </c>
      <c r="J25" s="118">
        <f t="shared" si="10"/>
        <v>213.74549999999999</v>
      </c>
      <c r="K25" s="119">
        <f t="shared" si="2"/>
        <v>213.74549999999999</v>
      </c>
      <c r="L25" s="139"/>
      <c r="M25" s="142"/>
      <c r="N25" s="128"/>
      <c r="O25" s="128"/>
      <c r="P25" s="134"/>
    </row>
    <row r="26" spans="1:16" ht="13.5" thickTop="1" x14ac:dyDescent="0.2">
      <c r="A26" s="47" t="s">
        <v>52</v>
      </c>
      <c r="B26" s="48" t="s">
        <v>9</v>
      </c>
      <c r="C26" s="49" t="s">
        <v>20</v>
      </c>
      <c r="D26" s="49">
        <v>52121000</v>
      </c>
      <c r="E26" s="50" t="s">
        <v>9</v>
      </c>
      <c r="F26" s="51">
        <v>71293</v>
      </c>
      <c r="G26" s="52"/>
      <c r="H26" s="53">
        <v>5108</v>
      </c>
      <c r="I26" s="54">
        <f>F26*0.85</f>
        <v>60599.049999999996</v>
      </c>
      <c r="J26" s="55">
        <f>F26*0.15</f>
        <v>10693.949999999999</v>
      </c>
      <c r="K26" s="105">
        <f t="shared" si="2"/>
        <v>10693.949999999999</v>
      </c>
      <c r="L26" s="136">
        <f>SUM(F26:F30)+SUM(K26:K30)</f>
        <v>128059.48050000001</v>
      </c>
      <c r="M26" s="143">
        <f>SUM(L26:L55)</f>
        <v>833863.09100000001</v>
      </c>
      <c r="N26" s="129">
        <v>31617.77</v>
      </c>
      <c r="O26" s="135"/>
      <c r="P26" s="135"/>
    </row>
    <row r="27" spans="1:16" ht="14.45" customHeight="1" x14ac:dyDescent="0.2">
      <c r="A27" s="47" t="s">
        <v>46</v>
      </c>
      <c r="B27" s="48" t="s">
        <v>47</v>
      </c>
      <c r="C27" s="49"/>
      <c r="D27" s="49">
        <v>52121000</v>
      </c>
      <c r="E27" s="50" t="s">
        <v>47</v>
      </c>
      <c r="F27" s="51">
        <v>14539</v>
      </c>
      <c r="G27" s="52"/>
      <c r="H27" s="53">
        <v>5108</v>
      </c>
      <c r="I27" s="54">
        <f>F27*0.85</f>
        <v>12358.15</v>
      </c>
      <c r="J27" s="55">
        <f>F27*0.15</f>
        <v>2180.85</v>
      </c>
      <c r="K27" s="101">
        <f t="shared" si="2"/>
        <v>2180.85</v>
      </c>
      <c r="L27" s="137"/>
      <c r="M27" s="133"/>
      <c r="N27" s="130"/>
      <c r="O27" s="133"/>
      <c r="P27" s="133"/>
    </row>
    <row r="28" spans="1:16" ht="14.45" customHeight="1" x14ac:dyDescent="0.2">
      <c r="A28" s="23" t="s">
        <v>53</v>
      </c>
      <c r="B28" s="13" t="s">
        <v>22</v>
      </c>
      <c r="C28" s="13"/>
      <c r="D28" s="13">
        <v>52402000</v>
      </c>
      <c r="E28" s="40" t="s">
        <v>23</v>
      </c>
      <c r="F28" s="14">
        <v>17680.66</v>
      </c>
      <c r="G28" s="16"/>
      <c r="H28" s="15">
        <v>5108</v>
      </c>
      <c r="I28" s="41">
        <f t="shared" ref="I28:I30" si="11">F28*0.85</f>
        <v>15028.561</v>
      </c>
      <c r="J28" s="42">
        <f t="shared" ref="J28:J30" si="12">F28*0.15</f>
        <v>2652.0989999999997</v>
      </c>
      <c r="K28" s="101">
        <f t="shared" si="2"/>
        <v>2652.0989999999997</v>
      </c>
      <c r="L28" s="137"/>
      <c r="M28" s="133"/>
      <c r="N28" s="130"/>
      <c r="O28" s="133"/>
      <c r="P28" s="133"/>
    </row>
    <row r="29" spans="1:16" ht="14.45" customHeight="1" x14ac:dyDescent="0.2">
      <c r="A29" s="23" t="s">
        <v>54</v>
      </c>
      <c r="B29" s="13" t="s">
        <v>25</v>
      </c>
      <c r="C29" s="13"/>
      <c r="D29" s="13">
        <v>52401000</v>
      </c>
      <c r="E29" s="40" t="s">
        <v>26</v>
      </c>
      <c r="F29" s="14">
        <v>6416.2</v>
      </c>
      <c r="G29" s="16"/>
      <c r="H29" s="15">
        <v>5108</v>
      </c>
      <c r="I29" s="41">
        <f t="shared" si="11"/>
        <v>5453.7699999999995</v>
      </c>
      <c r="J29" s="42">
        <f t="shared" si="12"/>
        <v>962.43</v>
      </c>
      <c r="K29" s="101">
        <f t="shared" si="2"/>
        <v>962.43</v>
      </c>
      <c r="L29" s="137"/>
      <c r="M29" s="133"/>
      <c r="N29" s="130"/>
      <c r="O29" s="133"/>
      <c r="P29" s="133"/>
    </row>
    <row r="30" spans="1:16" ht="15" customHeight="1" thickBot="1" x14ac:dyDescent="0.25">
      <c r="A30" s="24" t="s">
        <v>55</v>
      </c>
      <c r="B30" s="19" t="s">
        <v>10</v>
      </c>
      <c r="C30" s="19"/>
      <c r="D30" s="19">
        <v>52710001</v>
      </c>
      <c r="E30" s="43" t="s">
        <v>10</v>
      </c>
      <c r="F30" s="21">
        <v>1427.21</v>
      </c>
      <c r="G30" s="44"/>
      <c r="H30" s="25">
        <v>5108</v>
      </c>
      <c r="I30" s="45">
        <f t="shared" si="11"/>
        <v>1213.1285</v>
      </c>
      <c r="J30" s="46">
        <f t="shared" si="12"/>
        <v>214.08150000000001</v>
      </c>
      <c r="K30" s="106">
        <f t="shared" si="2"/>
        <v>214.08150000000001</v>
      </c>
      <c r="L30" s="138"/>
      <c r="M30" s="133"/>
      <c r="N30" s="130"/>
      <c r="O30" s="133"/>
      <c r="P30" s="133"/>
    </row>
    <row r="31" spans="1:16" ht="14.45" customHeight="1" x14ac:dyDescent="0.2">
      <c r="A31" s="47" t="s">
        <v>56</v>
      </c>
      <c r="B31" s="48" t="s">
        <v>9</v>
      </c>
      <c r="C31" s="49" t="s">
        <v>20</v>
      </c>
      <c r="D31" s="49">
        <v>52121000</v>
      </c>
      <c r="E31" s="50" t="s">
        <v>9</v>
      </c>
      <c r="F31" s="51">
        <v>72012</v>
      </c>
      <c r="G31" s="52"/>
      <c r="H31" s="53">
        <v>5108</v>
      </c>
      <c r="I31" s="54">
        <f>F31*0.85</f>
        <v>61210.2</v>
      </c>
      <c r="J31" s="55">
        <f>F31*0.15</f>
        <v>10801.8</v>
      </c>
      <c r="K31" s="105">
        <f t="shared" si="2"/>
        <v>10801.8</v>
      </c>
      <c r="L31" s="136">
        <f>SUM(F31:F35)+SUM(K31:K35)</f>
        <v>129181.5125</v>
      </c>
      <c r="M31" s="133"/>
      <c r="N31" s="130"/>
      <c r="O31" s="133"/>
      <c r="P31" s="133"/>
    </row>
    <row r="32" spans="1:16" ht="14.45" customHeight="1" x14ac:dyDescent="0.2">
      <c r="A32" s="47" t="s">
        <v>46</v>
      </c>
      <c r="B32" s="48" t="s">
        <v>47</v>
      </c>
      <c r="C32" s="49"/>
      <c r="D32" s="49">
        <v>52121000</v>
      </c>
      <c r="E32" s="50" t="s">
        <v>47</v>
      </c>
      <c r="F32" s="51">
        <v>14539</v>
      </c>
      <c r="G32" s="52"/>
      <c r="H32" s="53">
        <v>5108</v>
      </c>
      <c r="I32" s="54">
        <f>F32*0.85</f>
        <v>12358.15</v>
      </c>
      <c r="J32" s="55">
        <f>F32*0.15</f>
        <v>2180.85</v>
      </c>
      <c r="K32" s="101">
        <f t="shared" si="2"/>
        <v>2180.85</v>
      </c>
      <c r="L32" s="137"/>
      <c r="M32" s="133"/>
      <c r="N32" s="130"/>
      <c r="O32" s="133"/>
      <c r="P32" s="133"/>
    </row>
    <row r="33" spans="1:16" ht="14.45" customHeight="1" x14ac:dyDescent="0.2">
      <c r="A33" s="23" t="s">
        <v>57</v>
      </c>
      <c r="B33" s="13" t="s">
        <v>22</v>
      </c>
      <c r="C33" s="13"/>
      <c r="D33" s="13">
        <v>52402000</v>
      </c>
      <c r="E33" s="40" t="s">
        <v>23</v>
      </c>
      <c r="F33" s="14">
        <v>17858.98</v>
      </c>
      <c r="G33" s="16"/>
      <c r="H33" s="15">
        <v>5108</v>
      </c>
      <c r="I33" s="41">
        <f t="shared" ref="I33:I35" si="13">F33*0.85</f>
        <v>15180.133</v>
      </c>
      <c r="J33" s="42">
        <f t="shared" ref="J33:J35" si="14">F33*0.15</f>
        <v>2678.8469999999998</v>
      </c>
      <c r="K33" s="101">
        <f t="shared" si="2"/>
        <v>2678.8469999999998</v>
      </c>
      <c r="L33" s="137"/>
      <c r="M33" s="133"/>
      <c r="N33" s="130"/>
      <c r="O33" s="133"/>
      <c r="P33" s="133"/>
    </row>
    <row r="34" spans="1:16" ht="14.45" customHeight="1" x14ac:dyDescent="0.2">
      <c r="A34" s="23" t="s">
        <v>58</v>
      </c>
      <c r="B34" s="13" t="s">
        <v>25</v>
      </c>
      <c r="C34" s="13"/>
      <c r="D34" s="13">
        <v>52401000</v>
      </c>
      <c r="E34" s="40" t="s">
        <v>26</v>
      </c>
      <c r="F34" s="14">
        <v>6481.2</v>
      </c>
      <c r="G34" s="16"/>
      <c r="H34" s="15">
        <v>5108</v>
      </c>
      <c r="I34" s="41">
        <f t="shared" si="13"/>
        <v>5509.0199999999995</v>
      </c>
      <c r="J34" s="42">
        <f t="shared" si="14"/>
        <v>972.18</v>
      </c>
      <c r="K34" s="101">
        <f t="shared" si="2"/>
        <v>972.18</v>
      </c>
      <c r="L34" s="137"/>
      <c r="M34" s="133"/>
      <c r="N34" s="130"/>
      <c r="O34" s="133"/>
      <c r="P34" s="133"/>
    </row>
    <row r="35" spans="1:16" ht="15" customHeight="1" thickBot="1" x14ac:dyDescent="0.25">
      <c r="A35" s="24" t="s">
        <v>59</v>
      </c>
      <c r="B35" s="19" t="s">
        <v>10</v>
      </c>
      <c r="C35" s="19"/>
      <c r="D35" s="19">
        <v>52710001</v>
      </c>
      <c r="E35" s="43" t="s">
        <v>10</v>
      </c>
      <c r="F35" s="21">
        <v>1440.57</v>
      </c>
      <c r="G35" s="44"/>
      <c r="H35" s="25">
        <v>5108</v>
      </c>
      <c r="I35" s="45">
        <f t="shared" si="13"/>
        <v>1224.4845</v>
      </c>
      <c r="J35" s="46">
        <f t="shared" si="14"/>
        <v>216.0855</v>
      </c>
      <c r="K35" s="106">
        <f t="shared" si="2"/>
        <v>216.0855</v>
      </c>
      <c r="L35" s="138"/>
      <c r="M35" s="133"/>
      <c r="N35" s="130"/>
      <c r="O35" s="133"/>
      <c r="P35" s="133"/>
    </row>
    <row r="36" spans="1:16" ht="14.45" customHeight="1" x14ac:dyDescent="0.2">
      <c r="A36" s="47" t="s">
        <v>86</v>
      </c>
      <c r="B36" s="48" t="s">
        <v>9</v>
      </c>
      <c r="C36" s="49" t="s">
        <v>20</v>
      </c>
      <c r="D36" s="49">
        <v>52121000</v>
      </c>
      <c r="E36" s="50" t="s">
        <v>9</v>
      </c>
      <c r="F36" s="51">
        <v>71136</v>
      </c>
      <c r="G36" s="52"/>
      <c r="H36" s="53">
        <v>5108</v>
      </c>
      <c r="I36" s="54">
        <f>F36*0.85</f>
        <v>60465.599999999999</v>
      </c>
      <c r="J36" s="55">
        <f>F36*0.15</f>
        <v>10670.4</v>
      </c>
      <c r="K36" s="105">
        <f t="shared" si="2"/>
        <v>10670.4</v>
      </c>
      <c r="L36" s="136">
        <f>SUM(F36:F40)+SUM(K36:K40)</f>
        <v>122420.4785</v>
      </c>
      <c r="M36" s="133"/>
      <c r="N36" s="130"/>
      <c r="O36" s="133"/>
      <c r="P36" s="133"/>
    </row>
    <row r="37" spans="1:16" ht="14.45" customHeight="1" x14ac:dyDescent="0.2">
      <c r="A37" s="47" t="s">
        <v>87</v>
      </c>
      <c r="B37" s="48" t="s">
        <v>47</v>
      </c>
      <c r="C37" s="49"/>
      <c r="D37" s="49">
        <v>52121000</v>
      </c>
      <c r="E37" s="50" t="s">
        <v>47</v>
      </c>
      <c r="F37" s="51">
        <v>9849</v>
      </c>
      <c r="G37" s="52"/>
      <c r="H37" s="53">
        <v>5108</v>
      </c>
      <c r="I37" s="54">
        <f>F37*0.85</f>
        <v>8371.65</v>
      </c>
      <c r="J37" s="55">
        <f>F37*0.15</f>
        <v>1477.35</v>
      </c>
      <c r="K37" s="101">
        <f t="shared" si="2"/>
        <v>1477.35</v>
      </c>
      <c r="L37" s="137"/>
      <c r="M37" s="133"/>
      <c r="N37" s="130"/>
      <c r="O37" s="133"/>
      <c r="P37" s="133"/>
    </row>
    <row r="38" spans="1:16" ht="14.45" customHeight="1" x14ac:dyDescent="0.2">
      <c r="A38" s="23" t="s">
        <v>88</v>
      </c>
      <c r="B38" s="13" t="s">
        <v>22</v>
      </c>
      <c r="C38" s="13"/>
      <c r="D38" s="13">
        <v>52402000</v>
      </c>
      <c r="E38" s="40" t="s">
        <v>23</v>
      </c>
      <c r="F38" s="14">
        <v>17641.73</v>
      </c>
      <c r="G38" s="16"/>
      <c r="H38" s="15">
        <v>5108</v>
      </c>
      <c r="I38" s="41">
        <f t="shared" ref="I38:I40" si="15">F38*0.85</f>
        <v>14995.470499999999</v>
      </c>
      <c r="J38" s="42">
        <f t="shared" ref="J38:J40" si="16">F38*0.15</f>
        <v>2646.2594999999997</v>
      </c>
      <c r="K38" s="101">
        <f t="shared" si="2"/>
        <v>2646.2594999999997</v>
      </c>
      <c r="L38" s="137"/>
      <c r="M38" s="133"/>
      <c r="N38" s="130"/>
      <c r="O38" s="133"/>
      <c r="P38" s="133"/>
    </row>
    <row r="39" spans="1:16" ht="14.45" customHeight="1" x14ac:dyDescent="0.2">
      <c r="A39" s="23" t="s">
        <v>89</v>
      </c>
      <c r="B39" s="13" t="s">
        <v>25</v>
      </c>
      <c r="C39" s="13"/>
      <c r="D39" s="13">
        <v>52401000</v>
      </c>
      <c r="E39" s="40" t="s">
        <v>26</v>
      </c>
      <c r="F39" s="14">
        <v>6402.1</v>
      </c>
      <c r="G39" s="16"/>
      <c r="H39" s="15">
        <v>5108</v>
      </c>
      <c r="I39" s="41">
        <f t="shared" si="15"/>
        <v>5441.7849999999999</v>
      </c>
      <c r="J39" s="42">
        <f t="shared" si="16"/>
        <v>960.31500000000005</v>
      </c>
      <c r="K39" s="101">
        <f t="shared" si="2"/>
        <v>960.31500000000005</v>
      </c>
      <c r="L39" s="137"/>
      <c r="M39" s="133"/>
      <c r="N39" s="130"/>
      <c r="O39" s="133"/>
      <c r="P39" s="133"/>
    </row>
    <row r="40" spans="1:16" ht="15" customHeight="1" thickBot="1" x14ac:dyDescent="0.25">
      <c r="A40" s="24" t="s">
        <v>90</v>
      </c>
      <c r="B40" s="19" t="s">
        <v>10</v>
      </c>
      <c r="C40" s="19"/>
      <c r="D40" s="19">
        <v>52710001</v>
      </c>
      <c r="E40" s="43" t="s">
        <v>10</v>
      </c>
      <c r="F40" s="21">
        <v>1423.76</v>
      </c>
      <c r="G40" s="44"/>
      <c r="H40" s="25">
        <v>5108</v>
      </c>
      <c r="I40" s="45">
        <f t="shared" si="15"/>
        <v>1210.1959999999999</v>
      </c>
      <c r="J40" s="46">
        <f t="shared" si="16"/>
        <v>213.56399999999999</v>
      </c>
      <c r="K40" s="106">
        <f t="shared" si="2"/>
        <v>213.56399999999999</v>
      </c>
      <c r="L40" s="138"/>
      <c r="M40" s="133"/>
      <c r="N40" s="130"/>
      <c r="O40" s="133"/>
      <c r="P40" s="133"/>
    </row>
    <row r="41" spans="1:16" ht="14.45" customHeight="1" x14ac:dyDescent="0.2">
      <c r="A41" s="47" t="s">
        <v>92</v>
      </c>
      <c r="B41" s="48" t="s">
        <v>9</v>
      </c>
      <c r="C41" s="49" t="s">
        <v>20</v>
      </c>
      <c r="D41" s="49">
        <v>52121000</v>
      </c>
      <c r="E41" s="50" t="s">
        <v>9</v>
      </c>
      <c r="F41" s="51">
        <v>89056</v>
      </c>
      <c r="G41" s="52"/>
      <c r="H41" s="53">
        <v>5108</v>
      </c>
      <c r="I41" s="54">
        <f>F41*0.85</f>
        <v>75697.599999999991</v>
      </c>
      <c r="J41" s="55">
        <f>F41*0.15</f>
        <v>13358.4</v>
      </c>
      <c r="K41" s="105">
        <f t="shared" si="2"/>
        <v>13358.4</v>
      </c>
      <c r="L41" s="136">
        <f>SUM(F41:F45)+SUM(K41:K45)</f>
        <v>150405.99299999999</v>
      </c>
      <c r="M41" s="133"/>
      <c r="N41" s="130"/>
      <c r="O41" s="133"/>
      <c r="P41" s="133"/>
    </row>
    <row r="42" spans="1:16" ht="14.45" customHeight="1" x14ac:dyDescent="0.2">
      <c r="A42" s="47" t="s">
        <v>93</v>
      </c>
      <c r="B42" s="48" t="s">
        <v>47</v>
      </c>
      <c r="C42" s="49"/>
      <c r="D42" s="49">
        <v>52121000</v>
      </c>
      <c r="E42" s="50" t="s">
        <v>47</v>
      </c>
      <c r="F42" s="51">
        <v>9849</v>
      </c>
      <c r="G42" s="52"/>
      <c r="H42" s="53">
        <v>5108</v>
      </c>
      <c r="I42" s="54">
        <f>F42*0.85</f>
        <v>8371.65</v>
      </c>
      <c r="J42" s="55">
        <f>F42*0.15</f>
        <v>1477.35</v>
      </c>
      <c r="K42" s="101">
        <f t="shared" si="2"/>
        <v>1477.35</v>
      </c>
      <c r="L42" s="137"/>
      <c r="M42" s="133"/>
      <c r="N42" s="130"/>
      <c r="O42" s="133"/>
      <c r="P42" s="133"/>
    </row>
    <row r="43" spans="1:16" ht="14.45" customHeight="1" x14ac:dyDescent="0.2">
      <c r="A43" s="23" t="s">
        <v>94</v>
      </c>
      <c r="B43" s="13" t="s">
        <v>22</v>
      </c>
      <c r="C43" s="13"/>
      <c r="D43" s="13">
        <v>52402000</v>
      </c>
      <c r="E43" s="40" t="s">
        <v>23</v>
      </c>
      <c r="F43" s="14">
        <v>22085.89</v>
      </c>
      <c r="G43" s="16"/>
      <c r="H43" s="15">
        <v>5108</v>
      </c>
      <c r="I43" s="41">
        <f t="shared" ref="I43:I45" si="17">F43*0.85</f>
        <v>18773.0065</v>
      </c>
      <c r="J43" s="42">
        <f t="shared" ref="J43:J45" si="18">F43*0.15</f>
        <v>3312.8834999999999</v>
      </c>
      <c r="K43" s="101">
        <f t="shared" si="2"/>
        <v>3312.8834999999999</v>
      </c>
      <c r="L43" s="137"/>
      <c r="M43" s="133"/>
      <c r="N43" s="130"/>
      <c r="O43" s="133"/>
      <c r="P43" s="133"/>
    </row>
    <row r="44" spans="1:16" ht="14.45" customHeight="1" x14ac:dyDescent="0.2">
      <c r="A44" s="23" t="s">
        <v>95</v>
      </c>
      <c r="B44" s="13" t="s">
        <v>25</v>
      </c>
      <c r="C44" s="13"/>
      <c r="D44" s="13">
        <v>52401000</v>
      </c>
      <c r="E44" s="40" t="s">
        <v>26</v>
      </c>
      <c r="F44" s="14">
        <v>8014.9</v>
      </c>
      <c r="G44" s="16"/>
      <c r="H44" s="15">
        <v>5108</v>
      </c>
      <c r="I44" s="41">
        <f t="shared" si="17"/>
        <v>6812.665</v>
      </c>
      <c r="J44" s="42">
        <f t="shared" si="18"/>
        <v>1202.2349999999999</v>
      </c>
      <c r="K44" s="101">
        <f t="shared" si="2"/>
        <v>1202.2349999999999</v>
      </c>
      <c r="L44" s="137"/>
      <c r="M44" s="133"/>
      <c r="N44" s="130"/>
      <c r="O44" s="133"/>
      <c r="P44" s="133"/>
    </row>
    <row r="45" spans="1:16" ht="15" customHeight="1" thickBot="1" x14ac:dyDescent="0.25">
      <c r="A45" s="24" t="s">
        <v>96</v>
      </c>
      <c r="B45" s="19" t="s">
        <v>10</v>
      </c>
      <c r="C45" s="19"/>
      <c r="D45" s="19">
        <v>52710001</v>
      </c>
      <c r="E45" s="43" t="s">
        <v>10</v>
      </c>
      <c r="F45" s="21">
        <v>1782.03</v>
      </c>
      <c r="G45" s="44"/>
      <c r="H45" s="25">
        <v>5108</v>
      </c>
      <c r="I45" s="45">
        <f t="shared" si="17"/>
        <v>1514.7255</v>
      </c>
      <c r="J45" s="46">
        <f t="shared" si="18"/>
        <v>267.30449999999996</v>
      </c>
      <c r="K45" s="106">
        <f t="shared" si="2"/>
        <v>267.30449999999996</v>
      </c>
      <c r="L45" s="138"/>
      <c r="M45" s="133"/>
      <c r="N45" s="130"/>
      <c r="O45" s="133"/>
      <c r="P45" s="133"/>
    </row>
    <row r="46" spans="1:16" ht="14.45" customHeight="1" x14ac:dyDescent="0.2">
      <c r="A46" s="47" t="s">
        <v>97</v>
      </c>
      <c r="B46" s="48" t="s">
        <v>9</v>
      </c>
      <c r="C46" s="49" t="s">
        <v>20</v>
      </c>
      <c r="D46" s="49">
        <v>52121000</v>
      </c>
      <c r="E46" s="50" t="s">
        <v>9</v>
      </c>
      <c r="F46" s="51">
        <v>89093</v>
      </c>
      <c r="G46" s="52"/>
      <c r="H46" s="53">
        <v>5108</v>
      </c>
      <c r="I46" s="54">
        <f>F46*0.85</f>
        <v>75729.05</v>
      </c>
      <c r="J46" s="55">
        <f>F46*0.15</f>
        <v>13363.949999999999</v>
      </c>
      <c r="K46" s="105">
        <f t="shared" si="2"/>
        <v>13363.949999999999</v>
      </c>
      <c r="L46" s="136">
        <f>SUM(F46:F50)+SUM(K46:K50)</f>
        <v>154292.39499999999</v>
      </c>
      <c r="M46" s="133"/>
      <c r="N46" s="130"/>
      <c r="O46" s="133"/>
      <c r="P46" s="133"/>
    </row>
    <row r="47" spans="1:16" ht="14.45" customHeight="1" x14ac:dyDescent="0.2">
      <c r="A47" s="47" t="s">
        <v>98</v>
      </c>
      <c r="B47" s="48" t="s">
        <v>47</v>
      </c>
      <c r="C47" s="49"/>
      <c r="D47" s="49">
        <v>52121000</v>
      </c>
      <c r="E47" s="50" t="s">
        <v>47</v>
      </c>
      <c r="F47" s="51">
        <v>9849</v>
      </c>
      <c r="G47" s="52"/>
      <c r="H47" s="53">
        <v>5108</v>
      </c>
      <c r="I47" s="54">
        <f>F47*0.85</f>
        <v>8371.65</v>
      </c>
      <c r="J47" s="55">
        <f>F47*0.15</f>
        <v>1477.35</v>
      </c>
      <c r="K47" s="101">
        <f t="shared" si="2"/>
        <v>1477.35</v>
      </c>
      <c r="L47" s="137"/>
      <c r="M47" s="133"/>
      <c r="N47" s="130"/>
      <c r="O47" s="133"/>
      <c r="P47" s="133"/>
    </row>
    <row r="48" spans="1:16" ht="14.45" customHeight="1" x14ac:dyDescent="0.2">
      <c r="A48" s="23" t="s">
        <v>99</v>
      </c>
      <c r="B48" s="13" t="s">
        <v>22</v>
      </c>
      <c r="C48" s="13"/>
      <c r="D48" s="13">
        <v>52402000</v>
      </c>
      <c r="E48" s="40" t="s">
        <v>23</v>
      </c>
      <c r="F48" s="14">
        <v>24537.62</v>
      </c>
      <c r="G48" s="16"/>
      <c r="H48" s="15">
        <v>5108</v>
      </c>
      <c r="I48" s="41">
        <f t="shared" ref="I48:I50" si="19">F48*0.85</f>
        <v>20856.976999999999</v>
      </c>
      <c r="J48" s="42">
        <f t="shared" ref="J48:J50" si="20">F48*0.15</f>
        <v>3680.6429999999996</v>
      </c>
      <c r="K48" s="101">
        <f t="shared" si="2"/>
        <v>3680.6429999999996</v>
      </c>
      <c r="L48" s="137"/>
      <c r="M48" s="133"/>
      <c r="N48" s="130"/>
      <c r="O48" s="133"/>
      <c r="P48" s="133"/>
    </row>
    <row r="49" spans="1:16" ht="14.45" customHeight="1" x14ac:dyDescent="0.2">
      <c r="A49" s="23" t="s">
        <v>100</v>
      </c>
      <c r="B49" s="13" t="s">
        <v>25</v>
      </c>
      <c r="C49" s="13"/>
      <c r="D49" s="13">
        <v>52401000</v>
      </c>
      <c r="E49" s="40" t="s">
        <v>26</v>
      </c>
      <c r="F49" s="14">
        <v>8904.5499999999993</v>
      </c>
      <c r="G49" s="16"/>
      <c r="H49" s="15">
        <v>5108</v>
      </c>
      <c r="I49" s="41">
        <f t="shared" si="19"/>
        <v>7568.8674999999994</v>
      </c>
      <c r="J49" s="42">
        <f t="shared" si="20"/>
        <v>1335.6824999999999</v>
      </c>
      <c r="K49" s="101">
        <f t="shared" si="2"/>
        <v>1335.6824999999999</v>
      </c>
      <c r="L49" s="137"/>
      <c r="M49" s="133"/>
      <c r="N49" s="130"/>
      <c r="O49" s="133"/>
      <c r="P49" s="133"/>
    </row>
    <row r="50" spans="1:16" ht="15" customHeight="1" thickBot="1" x14ac:dyDescent="0.25">
      <c r="A50" s="24" t="s">
        <v>101</v>
      </c>
      <c r="B50" s="19" t="s">
        <v>10</v>
      </c>
      <c r="C50" s="19"/>
      <c r="D50" s="19">
        <v>52710001</v>
      </c>
      <c r="E50" s="43" t="s">
        <v>10</v>
      </c>
      <c r="F50" s="21">
        <v>1783.13</v>
      </c>
      <c r="G50" s="44"/>
      <c r="H50" s="25">
        <v>5108</v>
      </c>
      <c r="I50" s="45">
        <f t="shared" si="19"/>
        <v>1515.6605</v>
      </c>
      <c r="J50" s="46">
        <f t="shared" si="20"/>
        <v>267.46949999999998</v>
      </c>
      <c r="K50" s="106">
        <f t="shared" si="2"/>
        <v>267.46949999999998</v>
      </c>
      <c r="L50" s="138"/>
      <c r="M50" s="133"/>
      <c r="N50" s="130"/>
      <c r="O50" s="133"/>
      <c r="P50" s="133"/>
    </row>
    <row r="51" spans="1:16" ht="14.45" customHeight="1" x14ac:dyDescent="0.2">
      <c r="A51" s="47" t="s">
        <v>102</v>
      </c>
      <c r="B51" s="48" t="s">
        <v>9</v>
      </c>
      <c r="C51" s="49" t="s">
        <v>20</v>
      </c>
      <c r="D51" s="49">
        <v>52121000</v>
      </c>
      <c r="E51" s="50" t="s">
        <v>9</v>
      </c>
      <c r="F51" s="51">
        <v>88479</v>
      </c>
      <c r="G51" s="52"/>
      <c r="H51" s="53">
        <v>5108</v>
      </c>
      <c r="I51" s="54">
        <f>F51*0.85</f>
        <v>75207.149999999994</v>
      </c>
      <c r="J51" s="55">
        <f>F51*0.15</f>
        <v>13271.85</v>
      </c>
      <c r="K51" s="105">
        <f t="shared" si="2"/>
        <v>13271.85</v>
      </c>
      <c r="L51" s="136">
        <f>SUM(F51:F55)+SUM(K51:K55)</f>
        <v>149503.23149999999</v>
      </c>
      <c r="M51" s="133"/>
      <c r="N51" s="130"/>
      <c r="O51" s="133"/>
      <c r="P51" s="133"/>
    </row>
    <row r="52" spans="1:16" ht="14.45" customHeight="1" x14ac:dyDescent="0.2">
      <c r="A52" s="47" t="s">
        <v>103</v>
      </c>
      <c r="B52" s="48" t="s">
        <v>47</v>
      </c>
      <c r="C52" s="49"/>
      <c r="D52" s="49">
        <v>52121000</v>
      </c>
      <c r="E52" s="50" t="s">
        <v>47</v>
      </c>
      <c r="F52" s="51">
        <v>9849</v>
      </c>
      <c r="G52" s="52"/>
      <c r="H52" s="53">
        <v>5108</v>
      </c>
      <c r="I52" s="54">
        <f>F52*0.85</f>
        <v>8371.65</v>
      </c>
      <c r="J52" s="55">
        <f>F52*0.15</f>
        <v>1477.35</v>
      </c>
      <c r="K52" s="101">
        <f t="shared" si="2"/>
        <v>1477.35</v>
      </c>
      <c r="L52" s="137"/>
      <c r="M52" s="133"/>
      <c r="N52" s="130"/>
      <c r="O52" s="133"/>
      <c r="P52" s="133"/>
    </row>
    <row r="53" spans="1:16" ht="14.25" customHeight="1" x14ac:dyDescent="0.2">
      <c r="A53" s="23" t="s">
        <v>104</v>
      </c>
      <c r="B53" s="13" t="s">
        <v>22</v>
      </c>
      <c r="C53" s="13"/>
      <c r="D53" s="13">
        <v>52402000</v>
      </c>
      <c r="E53" s="40" t="s">
        <v>23</v>
      </c>
      <c r="F53" s="14">
        <v>21942.78</v>
      </c>
      <c r="G53" s="16"/>
      <c r="H53" s="15">
        <v>5108</v>
      </c>
      <c r="I53" s="41">
        <f t="shared" ref="I53:I55" si="21">F53*0.85</f>
        <v>18651.362999999998</v>
      </c>
      <c r="J53" s="42">
        <f t="shared" ref="J53:J55" si="22">F53*0.15</f>
        <v>3291.4169999999999</v>
      </c>
      <c r="K53" s="101">
        <f t="shared" si="2"/>
        <v>3291.4169999999999</v>
      </c>
      <c r="L53" s="137"/>
      <c r="M53" s="133"/>
      <c r="N53" s="130"/>
      <c r="O53" s="133"/>
      <c r="P53" s="133"/>
    </row>
    <row r="54" spans="1:16" ht="15" customHeight="1" x14ac:dyDescent="0.2">
      <c r="A54" s="23" t="s">
        <v>105</v>
      </c>
      <c r="B54" s="13" t="s">
        <v>25</v>
      </c>
      <c r="C54" s="13"/>
      <c r="D54" s="13">
        <v>52401000</v>
      </c>
      <c r="E54" s="40" t="s">
        <v>26</v>
      </c>
      <c r="F54" s="14">
        <v>7963.2</v>
      </c>
      <c r="G54" s="16"/>
      <c r="H54" s="15">
        <v>5108</v>
      </c>
      <c r="I54" s="41">
        <f t="shared" si="21"/>
        <v>6768.7199999999993</v>
      </c>
      <c r="J54" s="42">
        <f t="shared" si="22"/>
        <v>1194.48</v>
      </c>
      <c r="K54" s="101">
        <f t="shared" si="2"/>
        <v>1194.48</v>
      </c>
      <c r="L54" s="137"/>
      <c r="M54" s="133"/>
      <c r="N54" s="130"/>
      <c r="O54" s="133"/>
      <c r="P54" s="133"/>
    </row>
    <row r="55" spans="1:16" ht="15" customHeight="1" thickBot="1" x14ac:dyDescent="0.25">
      <c r="A55" s="120" t="s">
        <v>106</v>
      </c>
      <c r="B55" s="112" t="s">
        <v>10</v>
      </c>
      <c r="C55" s="112"/>
      <c r="D55" s="112">
        <v>52710001</v>
      </c>
      <c r="E55" s="113" t="s">
        <v>10</v>
      </c>
      <c r="F55" s="114">
        <v>1768.83</v>
      </c>
      <c r="G55" s="115"/>
      <c r="H55" s="116">
        <v>5108</v>
      </c>
      <c r="I55" s="117">
        <f t="shared" si="21"/>
        <v>1503.5055</v>
      </c>
      <c r="J55" s="118">
        <f t="shared" si="22"/>
        <v>265.3245</v>
      </c>
      <c r="K55" s="119">
        <f t="shared" si="2"/>
        <v>265.3245</v>
      </c>
      <c r="L55" s="139"/>
      <c r="M55" s="134"/>
      <c r="N55" s="131"/>
      <c r="O55" s="134"/>
      <c r="P55" s="134"/>
    </row>
    <row r="56" spans="1:16" ht="13.5" thickTop="1" x14ac:dyDescent="0.2">
      <c r="A56" s="47" t="s">
        <v>114</v>
      </c>
      <c r="B56" s="48" t="s">
        <v>9</v>
      </c>
      <c r="C56" s="49" t="s">
        <v>20</v>
      </c>
      <c r="D56" s="49">
        <v>52121000</v>
      </c>
      <c r="E56" s="50" t="s">
        <v>9</v>
      </c>
      <c r="F56" s="51">
        <v>90666</v>
      </c>
      <c r="G56" s="52"/>
      <c r="H56" s="53">
        <v>5108</v>
      </c>
      <c r="I56" s="54">
        <f>F56*0.85</f>
        <v>77066.099999999991</v>
      </c>
      <c r="J56" s="55">
        <f>F56*0.15</f>
        <v>13599.9</v>
      </c>
      <c r="K56" s="105">
        <f t="shared" si="2"/>
        <v>13599.9</v>
      </c>
      <c r="L56" s="136">
        <f>SUM(F56:F60)+SUM(K56:K60)</f>
        <v>152922.84849999999</v>
      </c>
      <c r="M56" s="121"/>
      <c r="N56" s="121"/>
      <c r="O56" s="121"/>
      <c r="P56" s="121"/>
    </row>
    <row r="57" spans="1:16" s="5" customFormat="1" x14ac:dyDescent="0.2">
      <c r="A57" s="47" t="s">
        <v>115</v>
      </c>
      <c r="B57" s="48" t="s">
        <v>47</v>
      </c>
      <c r="C57" s="49"/>
      <c r="D57" s="49">
        <v>52121000</v>
      </c>
      <c r="E57" s="50" t="s">
        <v>47</v>
      </c>
      <c r="F57" s="51">
        <v>9849</v>
      </c>
      <c r="G57" s="52"/>
      <c r="H57" s="53">
        <v>5108</v>
      </c>
      <c r="I57" s="54">
        <f>F57*0.85</f>
        <v>8371.65</v>
      </c>
      <c r="J57" s="55">
        <f>F57*0.15</f>
        <v>1477.35</v>
      </c>
      <c r="K57" s="101">
        <f t="shared" si="2"/>
        <v>1477.35</v>
      </c>
      <c r="L57" s="137"/>
      <c r="M57" s="122"/>
      <c r="N57" s="122"/>
      <c r="O57" s="122"/>
      <c r="P57" s="122"/>
    </row>
    <row r="58" spans="1:16" x14ac:dyDescent="0.2">
      <c r="A58" s="23" t="s">
        <v>116</v>
      </c>
      <c r="B58" s="13" t="s">
        <v>22</v>
      </c>
      <c r="C58" s="13"/>
      <c r="D58" s="13">
        <v>52402000</v>
      </c>
      <c r="E58" s="40" t="s">
        <v>23</v>
      </c>
      <c r="F58" s="14">
        <v>22485.17</v>
      </c>
      <c r="G58" s="16"/>
      <c r="H58" s="15">
        <v>5108</v>
      </c>
      <c r="I58" s="41">
        <f t="shared" ref="I58:I60" si="23">F58*0.85</f>
        <v>19112.394499999999</v>
      </c>
      <c r="J58" s="42">
        <f t="shared" ref="J58:J60" si="24">F58*0.15</f>
        <v>3372.7754999999997</v>
      </c>
      <c r="K58" s="101">
        <f t="shared" si="2"/>
        <v>3372.7754999999997</v>
      </c>
      <c r="L58" s="137"/>
      <c r="M58" s="121"/>
      <c r="N58" s="121"/>
      <c r="O58" s="121"/>
      <c r="P58" s="121"/>
    </row>
    <row r="59" spans="1:16" x14ac:dyDescent="0.2">
      <c r="A59" s="23" t="s">
        <v>117</v>
      </c>
      <c r="B59" s="13" t="s">
        <v>25</v>
      </c>
      <c r="C59" s="13"/>
      <c r="D59" s="13">
        <v>52401000</v>
      </c>
      <c r="E59" s="40" t="s">
        <v>26</v>
      </c>
      <c r="F59" s="14">
        <v>8160.1</v>
      </c>
      <c r="G59" s="16"/>
      <c r="H59" s="15">
        <v>5108</v>
      </c>
      <c r="I59" s="41">
        <f t="shared" si="23"/>
        <v>6936.085</v>
      </c>
      <c r="J59" s="42">
        <f t="shared" si="24"/>
        <v>1224.0150000000001</v>
      </c>
      <c r="K59" s="101">
        <f t="shared" si="2"/>
        <v>1224.0150000000001</v>
      </c>
      <c r="L59" s="137"/>
      <c r="M59" s="121"/>
      <c r="N59" s="121"/>
      <c r="O59" s="121"/>
      <c r="P59" s="121"/>
    </row>
    <row r="60" spans="1:16" ht="13.5" thickBot="1" x14ac:dyDescent="0.25">
      <c r="A60" s="24" t="s">
        <v>118</v>
      </c>
      <c r="B60" s="19" t="s">
        <v>10</v>
      </c>
      <c r="C60" s="19"/>
      <c r="D60" s="19">
        <v>52710001</v>
      </c>
      <c r="E60" s="43" t="s">
        <v>10</v>
      </c>
      <c r="F60" s="21">
        <v>1816.12</v>
      </c>
      <c r="G60" s="44"/>
      <c r="H60" s="25">
        <v>5108</v>
      </c>
      <c r="I60" s="45">
        <f t="shared" si="23"/>
        <v>1543.7019999999998</v>
      </c>
      <c r="J60" s="46">
        <f t="shared" si="24"/>
        <v>272.41799999999995</v>
      </c>
      <c r="K60" s="106">
        <f t="shared" si="2"/>
        <v>272.41799999999995</v>
      </c>
      <c r="L60" s="138"/>
      <c r="M60" s="121"/>
      <c r="N60" s="121"/>
      <c r="O60" s="121"/>
      <c r="P60" s="121"/>
    </row>
    <row r="61" spans="1:16" ht="13.5" thickBot="1" x14ac:dyDescent="0.25">
      <c r="A61" s="107" t="s">
        <v>11</v>
      </c>
      <c r="B61" s="108"/>
      <c r="C61" s="108"/>
      <c r="D61" s="108"/>
      <c r="E61" s="108"/>
      <c r="F61" s="109">
        <f>SUM(F4:F60)</f>
        <v>1408702.73</v>
      </c>
      <c r="G61" s="110"/>
      <c r="H61" s="110"/>
      <c r="I61" s="111">
        <f>SUM(I4:I60)</f>
        <v>1197397.3204999999</v>
      </c>
      <c r="J61" s="111">
        <f>SUM(J4:J60)</f>
        <v>211305.40950000001</v>
      </c>
      <c r="K61" s="111">
        <f>SUM(K4:K60)</f>
        <v>211200.25950000001</v>
      </c>
      <c r="L61" s="111">
        <f>SUM(L4:L60)</f>
        <v>1619902.9895000001</v>
      </c>
      <c r="M61" s="121"/>
      <c r="N61" s="121"/>
      <c r="O61" s="121"/>
      <c r="P61" s="121"/>
    </row>
    <row r="62" spans="1:16" x14ac:dyDescent="0.2">
      <c r="A62" s="47" t="s">
        <v>142</v>
      </c>
      <c r="B62" s="48" t="s">
        <v>9</v>
      </c>
      <c r="C62" s="49" t="s">
        <v>20</v>
      </c>
      <c r="D62" s="49">
        <v>52121000</v>
      </c>
      <c r="E62" s="50" t="s">
        <v>9</v>
      </c>
      <c r="F62" s="51">
        <v>90151</v>
      </c>
      <c r="G62" s="52"/>
      <c r="H62" s="53">
        <v>5108</v>
      </c>
      <c r="I62" s="54">
        <f>F62*0.85</f>
        <v>76628.349999999991</v>
      </c>
      <c r="J62" s="55">
        <f>F62*0.15</f>
        <v>13522.65</v>
      </c>
      <c r="K62" s="105">
        <f t="shared" ref="K62:K66" si="25">0.15*F62</f>
        <v>13522.65</v>
      </c>
    </row>
    <row r="63" spans="1:16" x14ac:dyDescent="0.2">
      <c r="A63" s="47" t="s">
        <v>143</v>
      </c>
      <c r="B63" s="48" t="s">
        <v>47</v>
      </c>
      <c r="C63" s="49"/>
      <c r="D63" s="49">
        <v>52121000</v>
      </c>
      <c r="E63" s="50" t="s">
        <v>47</v>
      </c>
      <c r="F63" s="51">
        <v>9849</v>
      </c>
      <c r="G63" s="52"/>
      <c r="H63" s="53">
        <v>5108</v>
      </c>
      <c r="I63" s="54">
        <f>F63*0.85</f>
        <v>8371.65</v>
      </c>
      <c r="J63" s="55">
        <f>F63*0.15</f>
        <v>1477.35</v>
      </c>
      <c r="K63" s="101">
        <f t="shared" si="25"/>
        <v>1477.35</v>
      </c>
    </row>
    <row r="64" spans="1:16" x14ac:dyDescent="0.2">
      <c r="A64" s="23" t="s">
        <v>144</v>
      </c>
      <c r="B64" s="13" t="s">
        <v>22</v>
      </c>
      <c r="C64" s="13"/>
      <c r="D64" s="13">
        <v>52402000</v>
      </c>
      <c r="E64" s="40" t="s">
        <v>23</v>
      </c>
      <c r="F64" s="14">
        <v>22357.45</v>
      </c>
      <c r="G64" s="16"/>
      <c r="H64" s="15">
        <v>5108</v>
      </c>
      <c r="I64" s="41">
        <f t="shared" ref="I64:I66" si="26">F64*0.85</f>
        <v>19003.8325</v>
      </c>
      <c r="J64" s="42">
        <f t="shared" ref="J64:J66" si="27">F64*0.15</f>
        <v>3353.6174999999998</v>
      </c>
      <c r="K64" s="101">
        <f t="shared" si="25"/>
        <v>3353.6174999999998</v>
      </c>
    </row>
    <row r="65" spans="1:12" x14ac:dyDescent="0.2">
      <c r="A65" s="23" t="s">
        <v>145</v>
      </c>
      <c r="B65" s="13" t="s">
        <v>25</v>
      </c>
      <c r="C65" s="13"/>
      <c r="D65" s="13">
        <v>52401000</v>
      </c>
      <c r="E65" s="40" t="s">
        <v>26</v>
      </c>
      <c r="F65" s="14">
        <v>8114.2</v>
      </c>
      <c r="G65" s="16"/>
      <c r="H65" s="15">
        <v>5108</v>
      </c>
      <c r="I65" s="41">
        <f t="shared" si="26"/>
        <v>6897.07</v>
      </c>
      <c r="J65" s="42">
        <f t="shared" si="27"/>
        <v>1217.1299999999999</v>
      </c>
      <c r="K65" s="101">
        <f t="shared" si="25"/>
        <v>1217.1299999999999</v>
      </c>
    </row>
    <row r="66" spans="1:12" ht="13.5" thickBot="1" x14ac:dyDescent="0.25">
      <c r="A66" s="24" t="s">
        <v>146</v>
      </c>
      <c r="B66" s="19" t="s">
        <v>10</v>
      </c>
      <c r="C66" s="19"/>
      <c r="D66" s="19">
        <v>52710001</v>
      </c>
      <c r="E66" s="43" t="s">
        <v>10</v>
      </c>
      <c r="F66" s="21">
        <v>1801.69</v>
      </c>
      <c r="G66" s="44"/>
      <c r="H66" s="25">
        <v>5108</v>
      </c>
      <c r="I66" s="45">
        <f t="shared" si="26"/>
        <v>1531.4365</v>
      </c>
      <c r="J66" s="46">
        <f t="shared" si="27"/>
        <v>270.25349999999997</v>
      </c>
      <c r="K66" s="106">
        <f t="shared" si="25"/>
        <v>270.25349999999997</v>
      </c>
      <c r="L66" s="17">
        <f>SUM(F62:F66)</f>
        <v>132273.34</v>
      </c>
    </row>
    <row r="67" spans="1:12" x14ac:dyDescent="0.2">
      <c r="A67" s="47" t="s">
        <v>147</v>
      </c>
      <c r="B67" s="48" t="s">
        <v>9</v>
      </c>
      <c r="C67" s="49" t="s">
        <v>20</v>
      </c>
      <c r="D67" s="49">
        <v>52121000</v>
      </c>
      <c r="E67" s="50" t="s">
        <v>9</v>
      </c>
      <c r="F67" s="51">
        <v>89324</v>
      </c>
      <c r="G67" s="52"/>
      <c r="H67" s="53">
        <v>5108</v>
      </c>
      <c r="I67" s="54">
        <f>F67*0.85</f>
        <v>75925.399999999994</v>
      </c>
      <c r="J67" s="55">
        <f>F67*0.15</f>
        <v>13398.6</v>
      </c>
      <c r="K67" s="105">
        <f t="shared" ref="K67:K71" si="28">0.15*F67</f>
        <v>13398.6</v>
      </c>
    </row>
    <row r="68" spans="1:12" x14ac:dyDescent="0.2">
      <c r="A68" s="47" t="s">
        <v>148</v>
      </c>
      <c r="B68" s="48" t="s">
        <v>47</v>
      </c>
      <c r="C68" s="49"/>
      <c r="D68" s="49">
        <v>52121000</v>
      </c>
      <c r="E68" s="50" t="s">
        <v>47</v>
      </c>
      <c r="F68" s="51">
        <v>9849</v>
      </c>
      <c r="G68" s="52"/>
      <c r="H68" s="53">
        <v>5108</v>
      </c>
      <c r="I68" s="54">
        <f>F68*0.85</f>
        <v>8371.65</v>
      </c>
      <c r="J68" s="55">
        <f>F68*0.15</f>
        <v>1477.35</v>
      </c>
      <c r="K68" s="101">
        <f t="shared" si="28"/>
        <v>1477.35</v>
      </c>
    </row>
    <row r="69" spans="1:12" x14ac:dyDescent="0.2">
      <c r="A69" s="23" t="s">
        <v>149</v>
      </c>
      <c r="B69" s="13" t="s">
        <v>22</v>
      </c>
      <c r="C69" s="13"/>
      <c r="D69" s="13">
        <v>52402000</v>
      </c>
      <c r="E69" s="40" t="s">
        <v>23</v>
      </c>
      <c r="F69" s="14">
        <v>22152.36</v>
      </c>
      <c r="G69" s="16"/>
      <c r="H69" s="15">
        <v>5108</v>
      </c>
      <c r="I69" s="41">
        <f t="shared" ref="I69:I71" si="29">F69*0.85</f>
        <v>18829.506000000001</v>
      </c>
      <c r="J69" s="42">
        <f t="shared" ref="J69:J71" si="30">F69*0.15</f>
        <v>3322.8539999999998</v>
      </c>
      <c r="K69" s="101">
        <f t="shared" si="28"/>
        <v>3322.8539999999998</v>
      </c>
    </row>
    <row r="70" spans="1:12" x14ac:dyDescent="0.2">
      <c r="A70" s="23" t="s">
        <v>150</v>
      </c>
      <c r="B70" s="13" t="s">
        <v>25</v>
      </c>
      <c r="C70" s="13"/>
      <c r="D70" s="13">
        <v>52401000</v>
      </c>
      <c r="E70" s="40" t="s">
        <v>26</v>
      </c>
      <c r="F70" s="14">
        <v>8039.8</v>
      </c>
      <c r="G70" s="16"/>
      <c r="H70" s="15">
        <v>5108</v>
      </c>
      <c r="I70" s="41">
        <f t="shared" si="29"/>
        <v>6833.83</v>
      </c>
      <c r="J70" s="42">
        <f t="shared" si="30"/>
        <v>1205.97</v>
      </c>
      <c r="K70" s="101">
        <f t="shared" si="28"/>
        <v>1205.97</v>
      </c>
    </row>
    <row r="71" spans="1:12" ht="13.5" thickBot="1" x14ac:dyDescent="0.25">
      <c r="A71" s="24" t="s">
        <v>151</v>
      </c>
      <c r="B71" s="19" t="s">
        <v>10</v>
      </c>
      <c r="C71" s="19"/>
      <c r="D71" s="19">
        <v>52710001</v>
      </c>
      <c r="E71" s="43" t="s">
        <v>10</v>
      </c>
      <c r="F71" s="21">
        <v>1787.43</v>
      </c>
      <c r="G71" s="44"/>
      <c r="H71" s="25">
        <v>5108</v>
      </c>
      <c r="I71" s="45">
        <f t="shared" si="29"/>
        <v>1519.3154999999999</v>
      </c>
      <c r="J71" s="46">
        <f t="shared" si="30"/>
        <v>268.11450000000002</v>
      </c>
      <c r="K71" s="106">
        <f t="shared" si="28"/>
        <v>268.11450000000002</v>
      </c>
      <c r="L71" s="17">
        <f>SUM(F67:F71)</f>
        <v>131152.59</v>
      </c>
    </row>
    <row r="72" spans="1:12" x14ac:dyDescent="0.2">
      <c r="A72" s="47" t="s">
        <v>147</v>
      </c>
      <c r="B72" s="48" t="s">
        <v>9</v>
      </c>
      <c r="C72" s="49" t="s">
        <v>20</v>
      </c>
      <c r="D72" s="49">
        <v>52121000</v>
      </c>
      <c r="E72" s="50" t="s">
        <v>9</v>
      </c>
      <c r="F72" s="51">
        <v>89324</v>
      </c>
      <c r="G72" s="52"/>
      <c r="H72" s="53">
        <v>5108</v>
      </c>
      <c r="I72" s="54">
        <f>F72*0.85</f>
        <v>75925.399999999994</v>
      </c>
      <c r="J72" s="55">
        <f>F72*0.15</f>
        <v>13398.6</v>
      </c>
      <c r="K72" s="105">
        <f t="shared" ref="K72:K76" si="31">0.15*F72</f>
        <v>13398.6</v>
      </c>
    </row>
    <row r="73" spans="1:12" x14ac:dyDescent="0.2">
      <c r="A73" s="47" t="s">
        <v>148</v>
      </c>
      <c r="B73" s="48" t="s">
        <v>47</v>
      </c>
      <c r="C73" s="49"/>
      <c r="D73" s="49">
        <v>52121000</v>
      </c>
      <c r="E73" s="50" t="s">
        <v>47</v>
      </c>
      <c r="F73" s="51">
        <v>9849</v>
      </c>
      <c r="G73" s="52"/>
      <c r="H73" s="53">
        <v>5108</v>
      </c>
      <c r="I73" s="54">
        <f>F73*0.85</f>
        <v>8371.65</v>
      </c>
      <c r="J73" s="55">
        <f>F73*0.15</f>
        <v>1477.35</v>
      </c>
      <c r="K73" s="101">
        <f t="shared" si="31"/>
        <v>1477.35</v>
      </c>
    </row>
    <row r="74" spans="1:12" x14ac:dyDescent="0.2">
      <c r="A74" s="23" t="s">
        <v>149</v>
      </c>
      <c r="B74" s="13" t="s">
        <v>22</v>
      </c>
      <c r="C74" s="13"/>
      <c r="D74" s="13">
        <v>52402000</v>
      </c>
      <c r="E74" s="40" t="s">
        <v>23</v>
      </c>
      <c r="F74" s="14">
        <v>22152.36</v>
      </c>
      <c r="G74" s="16"/>
      <c r="H74" s="15">
        <v>5108</v>
      </c>
      <c r="I74" s="41">
        <f t="shared" ref="I74:I76" si="32">F74*0.85</f>
        <v>18829.506000000001</v>
      </c>
      <c r="J74" s="42">
        <f t="shared" ref="J74:J76" si="33">F74*0.15</f>
        <v>3322.8539999999998</v>
      </c>
      <c r="K74" s="101">
        <f t="shared" si="31"/>
        <v>3322.8539999999998</v>
      </c>
    </row>
    <row r="75" spans="1:12" x14ac:dyDescent="0.2">
      <c r="A75" s="23" t="s">
        <v>150</v>
      </c>
      <c r="B75" s="13" t="s">
        <v>25</v>
      </c>
      <c r="C75" s="13"/>
      <c r="D75" s="13">
        <v>52401000</v>
      </c>
      <c r="E75" s="40" t="s">
        <v>26</v>
      </c>
      <c r="F75" s="14">
        <v>8039.8</v>
      </c>
      <c r="G75" s="16"/>
      <c r="H75" s="15">
        <v>5108</v>
      </c>
      <c r="I75" s="41">
        <f t="shared" si="32"/>
        <v>6833.83</v>
      </c>
      <c r="J75" s="42">
        <f t="shared" si="33"/>
        <v>1205.97</v>
      </c>
      <c r="K75" s="101">
        <f t="shared" si="31"/>
        <v>1205.97</v>
      </c>
    </row>
    <row r="76" spans="1:12" ht="13.5" thickBot="1" x14ac:dyDescent="0.25">
      <c r="A76" s="24" t="s">
        <v>151</v>
      </c>
      <c r="B76" s="19" t="s">
        <v>10</v>
      </c>
      <c r="C76" s="19"/>
      <c r="D76" s="19">
        <v>52710001</v>
      </c>
      <c r="E76" s="43" t="s">
        <v>10</v>
      </c>
      <c r="F76" s="21">
        <v>1787.43</v>
      </c>
      <c r="G76" s="44"/>
      <c r="H76" s="25">
        <v>5108</v>
      </c>
      <c r="I76" s="45">
        <f t="shared" si="32"/>
        <v>1519.3154999999999</v>
      </c>
      <c r="J76" s="46">
        <f t="shared" si="33"/>
        <v>268.11450000000002</v>
      </c>
      <c r="K76" s="106">
        <f t="shared" si="31"/>
        <v>268.11450000000002</v>
      </c>
      <c r="L76" s="17">
        <f>SUM(F72:F76)</f>
        <v>131152.59</v>
      </c>
    </row>
    <row r="77" spans="1:12" x14ac:dyDescent="0.2">
      <c r="A77" s="47" t="s">
        <v>164</v>
      </c>
      <c r="B77" s="48" t="s">
        <v>9</v>
      </c>
      <c r="C77" s="49" t="s">
        <v>20</v>
      </c>
      <c r="D77" s="49">
        <v>52121000</v>
      </c>
      <c r="E77" s="50" t="s">
        <v>9</v>
      </c>
      <c r="F77" s="51">
        <v>103241</v>
      </c>
      <c r="G77" s="52"/>
      <c r="H77" s="53">
        <v>5108</v>
      </c>
      <c r="I77" s="54">
        <f>F77*0.85</f>
        <v>87754.849999999991</v>
      </c>
      <c r="J77" s="55">
        <f>F77*0.15</f>
        <v>15486.15</v>
      </c>
      <c r="K77" s="105">
        <f t="shared" ref="K77:K84" si="34">0.15*F77</f>
        <v>15486.15</v>
      </c>
    </row>
    <row r="78" spans="1:12" x14ac:dyDescent="0.2">
      <c r="A78" s="23" t="s">
        <v>157</v>
      </c>
      <c r="B78" s="13" t="s">
        <v>22</v>
      </c>
      <c r="C78" s="13"/>
      <c r="D78" s="13">
        <v>52402000</v>
      </c>
      <c r="E78" s="40" t="s">
        <v>23</v>
      </c>
      <c r="F78" s="14">
        <v>25603.77</v>
      </c>
      <c r="G78" s="16"/>
      <c r="H78" s="15">
        <v>5108</v>
      </c>
      <c r="I78" s="41">
        <f t="shared" ref="I78:I80" si="35">F78*0.85</f>
        <v>21763.2045</v>
      </c>
      <c r="J78" s="42">
        <f t="shared" ref="J78:J80" si="36">F78*0.15</f>
        <v>3840.5654999999997</v>
      </c>
      <c r="K78" s="101">
        <f t="shared" si="34"/>
        <v>3840.5654999999997</v>
      </c>
    </row>
    <row r="79" spans="1:12" x14ac:dyDescent="0.2">
      <c r="A79" s="23" t="s">
        <v>158</v>
      </c>
      <c r="B79" s="13" t="s">
        <v>25</v>
      </c>
      <c r="C79" s="13"/>
      <c r="D79" s="13">
        <v>52401000</v>
      </c>
      <c r="E79" s="40" t="s">
        <v>26</v>
      </c>
      <c r="F79" s="14">
        <v>9292.2000000000007</v>
      </c>
      <c r="G79" s="16"/>
      <c r="H79" s="15">
        <v>5108</v>
      </c>
      <c r="I79" s="41">
        <f t="shared" si="35"/>
        <v>7898.3700000000008</v>
      </c>
      <c r="J79" s="42">
        <f t="shared" si="36"/>
        <v>1393.8300000000002</v>
      </c>
      <c r="K79" s="101">
        <f t="shared" si="34"/>
        <v>1393.8300000000002</v>
      </c>
    </row>
    <row r="80" spans="1:12" ht="13.5" thickBot="1" x14ac:dyDescent="0.25">
      <c r="A80" s="24" t="s">
        <v>159</v>
      </c>
      <c r="B80" s="19" t="s">
        <v>10</v>
      </c>
      <c r="C80" s="19"/>
      <c r="D80" s="19">
        <v>52710001</v>
      </c>
      <c r="E80" s="43" t="s">
        <v>10</v>
      </c>
      <c r="F80" s="21">
        <v>2067.5100000000002</v>
      </c>
      <c r="G80" s="44"/>
      <c r="H80" s="25">
        <v>5108</v>
      </c>
      <c r="I80" s="45">
        <f t="shared" si="35"/>
        <v>1757.3835000000001</v>
      </c>
      <c r="J80" s="46">
        <f t="shared" si="36"/>
        <v>310.12650000000002</v>
      </c>
      <c r="K80" s="106">
        <f t="shared" si="34"/>
        <v>310.12650000000002</v>
      </c>
      <c r="L80" s="17">
        <f>SUM(F77:F80)</f>
        <v>140204.48000000001</v>
      </c>
    </row>
    <row r="81" spans="1:12" x14ac:dyDescent="0.2">
      <c r="A81" s="47" t="s">
        <v>160</v>
      </c>
      <c r="B81" s="48" t="s">
        <v>9</v>
      </c>
      <c r="C81" s="49" t="s">
        <v>20</v>
      </c>
      <c r="D81" s="49">
        <v>52121000</v>
      </c>
      <c r="E81" s="50" t="s">
        <v>9</v>
      </c>
      <c r="F81" s="51">
        <v>103281</v>
      </c>
      <c r="G81" s="52"/>
      <c r="H81" s="53">
        <v>5108</v>
      </c>
      <c r="I81" s="54">
        <f>F81*0.85</f>
        <v>87788.849999999991</v>
      </c>
      <c r="J81" s="55">
        <f>F81*0.15</f>
        <v>15492.15</v>
      </c>
      <c r="K81" s="105">
        <f t="shared" si="34"/>
        <v>15492.15</v>
      </c>
    </row>
    <row r="82" spans="1:12" x14ac:dyDescent="0.2">
      <c r="A82" s="23" t="s">
        <v>161</v>
      </c>
      <c r="B82" s="13" t="s">
        <v>22</v>
      </c>
      <c r="C82" s="13"/>
      <c r="D82" s="13">
        <v>52402000</v>
      </c>
      <c r="E82" s="40" t="s">
        <v>23</v>
      </c>
      <c r="F82" s="14">
        <v>25613.69</v>
      </c>
      <c r="G82" s="16"/>
      <c r="H82" s="15">
        <v>5108</v>
      </c>
      <c r="I82" s="41">
        <f t="shared" ref="I82:I84" si="37">F82*0.85</f>
        <v>21771.636499999997</v>
      </c>
      <c r="J82" s="42">
        <f t="shared" ref="J82:J84" si="38">F82*0.15</f>
        <v>3842.0534999999995</v>
      </c>
      <c r="K82" s="101">
        <f t="shared" si="34"/>
        <v>3842.0534999999995</v>
      </c>
    </row>
    <row r="83" spans="1:12" x14ac:dyDescent="0.2">
      <c r="A83" s="23" t="s">
        <v>162</v>
      </c>
      <c r="B83" s="13" t="s">
        <v>25</v>
      </c>
      <c r="C83" s="13"/>
      <c r="D83" s="13">
        <v>52401000</v>
      </c>
      <c r="E83" s="40" t="s">
        <v>26</v>
      </c>
      <c r="F83" s="14">
        <v>9295.5</v>
      </c>
      <c r="G83" s="16"/>
      <c r="H83" s="15">
        <v>5108</v>
      </c>
      <c r="I83" s="41">
        <f t="shared" si="37"/>
        <v>7901.1750000000002</v>
      </c>
      <c r="J83" s="42">
        <f t="shared" si="38"/>
        <v>1394.325</v>
      </c>
      <c r="K83" s="101">
        <f t="shared" si="34"/>
        <v>1394.325</v>
      </c>
    </row>
    <row r="84" spans="1:12" ht="13.5" thickBot="1" x14ac:dyDescent="0.25">
      <c r="A84" s="24" t="s">
        <v>163</v>
      </c>
      <c r="B84" s="19" t="s">
        <v>10</v>
      </c>
      <c r="C84" s="19"/>
      <c r="D84" s="19">
        <v>52710001</v>
      </c>
      <c r="E84" s="43" t="s">
        <v>10</v>
      </c>
      <c r="F84" s="21">
        <v>2065.14</v>
      </c>
      <c r="G84" s="44"/>
      <c r="H84" s="25">
        <v>5108</v>
      </c>
      <c r="I84" s="45">
        <f t="shared" si="37"/>
        <v>1755.3689999999999</v>
      </c>
      <c r="J84" s="46">
        <f t="shared" si="38"/>
        <v>309.77099999999996</v>
      </c>
      <c r="K84" s="106">
        <f t="shared" si="34"/>
        <v>309.77099999999996</v>
      </c>
      <c r="L84" s="17">
        <f>SUM(F81:F84)</f>
        <v>140255.33000000002</v>
      </c>
    </row>
    <row r="85" spans="1:12" x14ac:dyDescent="0.2">
      <c r="A85" s="47" t="s">
        <v>166</v>
      </c>
      <c r="B85" s="48" t="s">
        <v>9</v>
      </c>
      <c r="C85" s="49" t="s">
        <v>20</v>
      </c>
      <c r="D85" s="49">
        <v>52121000</v>
      </c>
      <c r="E85" s="50" t="s">
        <v>9</v>
      </c>
      <c r="F85" s="51">
        <v>103248</v>
      </c>
      <c r="G85" s="52"/>
      <c r="H85" s="53">
        <v>5108</v>
      </c>
      <c r="I85" s="54">
        <f>F85*0.85</f>
        <v>87760.8</v>
      </c>
      <c r="J85" s="55">
        <f>F85*0.15</f>
        <v>15487.199999999999</v>
      </c>
      <c r="K85" s="105">
        <f t="shared" ref="K85:K88" si="39">0.15*F85</f>
        <v>15487.199999999999</v>
      </c>
    </row>
    <row r="86" spans="1:12" x14ac:dyDescent="0.2">
      <c r="A86" s="23" t="s">
        <v>167</v>
      </c>
      <c r="B86" s="13" t="s">
        <v>22</v>
      </c>
      <c r="C86" s="13"/>
      <c r="D86" s="13">
        <v>52402000</v>
      </c>
      <c r="E86" s="40" t="s">
        <v>23</v>
      </c>
      <c r="F86" s="14">
        <v>25605.51</v>
      </c>
      <c r="G86" s="16"/>
      <c r="H86" s="15">
        <v>5108</v>
      </c>
      <c r="I86" s="41">
        <f t="shared" ref="I86:I88" si="40">F86*0.85</f>
        <v>21764.683499999999</v>
      </c>
      <c r="J86" s="42">
        <f t="shared" ref="J86:J88" si="41">F86*0.15</f>
        <v>3840.8264999999997</v>
      </c>
      <c r="K86" s="101">
        <f t="shared" si="39"/>
        <v>3840.8264999999997</v>
      </c>
    </row>
    <row r="87" spans="1:12" x14ac:dyDescent="0.2">
      <c r="A87" s="23" t="s">
        <v>168</v>
      </c>
      <c r="B87" s="13" t="s">
        <v>25</v>
      </c>
      <c r="C87" s="13"/>
      <c r="D87" s="13">
        <v>52401000</v>
      </c>
      <c r="E87" s="40" t="s">
        <v>26</v>
      </c>
      <c r="F87" s="14">
        <v>9292.2999999999993</v>
      </c>
      <c r="G87" s="16"/>
      <c r="H87" s="15">
        <v>5108</v>
      </c>
      <c r="I87" s="41">
        <f t="shared" si="40"/>
        <v>7898.454999999999</v>
      </c>
      <c r="J87" s="42">
        <f t="shared" si="41"/>
        <v>1393.8449999999998</v>
      </c>
      <c r="K87" s="101">
        <f t="shared" si="39"/>
        <v>1393.8449999999998</v>
      </c>
    </row>
    <row r="88" spans="1:12" ht="13.5" thickBot="1" x14ac:dyDescent="0.25">
      <c r="A88" s="24" t="s">
        <v>169</v>
      </c>
      <c r="B88" s="19" t="s">
        <v>10</v>
      </c>
      <c r="C88" s="19"/>
      <c r="D88" s="19">
        <v>52710001</v>
      </c>
      <c r="E88" s="43" t="s">
        <v>10</v>
      </c>
      <c r="F88" s="21">
        <v>2066.14</v>
      </c>
      <c r="G88" s="44"/>
      <c r="H88" s="25">
        <v>5108</v>
      </c>
      <c r="I88" s="45">
        <f t="shared" si="40"/>
        <v>1756.2189999999998</v>
      </c>
      <c r="J88" s="46">
        <f t="shared" si="41"/>
        <v>309.92099999999999</v>
      </c>
      <c r="K88" s="106">
        <f t="shared" si="39"/>
        <v>309.92099999999999</v>
      </c>
      <c r="L88" s="17">
        <f>SUM(F85:F88)</f>
        <v>140211.95000000001</v>
      </c>
    </row>
  </sheetData>
  <autoFilter ref="A3:I25" xr:uid="{00000000-0009-0000-0000-000000000000}"/>
  <mergeCells count="21">
    <mergeCell ref="G1:H1"/>
    <mergeCell ref="L4:L7"/>
    <mergeCell ref="L8:L11"/>
    <mergeCell ref="L12:L15"/>
    <mergeCell ref="L16:L20"/>
    <mergeCell ref="L46:L50"/>
    <mergeCell ref="L51:L55"/>
    <mergeCell ref="L56:L60"/>
    <mergeCell ref="M4:M25"/>
    <mergeCell ref="M26:M55"/>
    <mergeCell ref="L21:L25"/>
    <mergeCell ref="L26:L30"/>
    <mergeCell ref="L31:L35"/>
    <mergeCell ref="L36:L40"/>
    <mergeCell ref="L41:L45"/>
    <mergeCell ref="N4:N25"/>
    <mergeCell ref="N26:N55"/>
    <mergeCell ref="O4:O25"/>
    <mergeCell ref="P4:P25"/>
    <mergeCell ref="O26:O55"/>
    <mergeCell ref="P26:P55"/>
  </mergeCells>
  <phoneticPr fontId="0" type="noConversion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workbookViewId="0">
      <selection activeCell="F4" sqref="F4"/>
    </sheetView>
  </sheetViews>
  <sheetFormatPr defaultRowHeight="15" x14ac:dyDescent="0.25"/>
  <cols>
    <col min="1" max="1" width="45.85546875" bestFit="1" customWidth="1"/>
    <col min="2" max="2" width="17.7109375" customWidth="1"/>
    <col min="3" max="3" width="17.28515625" customWidth="1"/>
    <col min="4" max="4" width="14.28515625" customWidth="1"/>
    <col min="5" max="5" width="16" customWidth="1"/>
    <col min="6" max="6" width="12.28515625" customWidth="1"/>
    <col min="8" max="8" width="19.5703125" customWidth="1"/>
    <col min="9" max="9" width="15.140625" customWidth="1"/>
    <col min="11" max="11" width="27.85546875" customWidth="1"/>
    <col min="12" max="12" width="23" customWidth="1"/>
    <col min="13" max="13" width="13.42578125" customWidth="1"/>
  </cols>
  <sheetData>
    <row r="1" spans="1:8" x14ac:dyDescent="0.25">
      <c r="A1" s="124" t="s">
        <v>110</v>
      </c>
      <c r="B1" s="95" t="s">
        <v>75</v>
      </c>
      <c r="C1" s="96" t="s">
        <v>112</v>
      </c>
      <c r="D1" s="95" t="s">
        <v>127</v>
      </c>
      <c r="E1" s="95" t="s">
        <v>128</v>
      </c>
      <c r="F1" s="95" t="s">
        <v>131</v>
      </c>
      <c r="H1" s="56"/>
    </row>
    <row r="2" spans="1:8" x14ac:dyDescent="0.25">
      <c r="A2" s="65" t="s">
        <v>111</v>
      </c>
      <c r="B2" s="66">
        <v>182886.75</v>
      </c>
      <c r="C2" s="66">
        <f>0.85*B2</f>
        <v>155453.73749999999</v>
      </c>
      <c r="D2" s="66">
        <f>0.15*B2</f>
        <v>27433.012500000001</v>
      </c>
      <c r="E2" s="65"/>
      <c r="F2" s="99"/>
      <c r="H2" s="56"/>
    </row>
    <row r="3" spans="1:8" x14ac:dyDescent="0.25">
      <c r="A3" s="97" t="s">
        <v>129</v>
      </c>
      <c r="B3" s="68">
        <v>23510.93</v>
      </c>
      <c r="C3" s="98">
        <f>0.85*B3</f>
        <v>19984.290499999999</v>
      </c>
      <c r="D3" s="98">
        <f>0.15*B3</f>
        <v>3526.6394999999998</v>
      </c>
      <c r="E3" s="98">
        <v>65.98</v>
      </c>
      <c r="F3" s="67">
        <v>44273</v>
      </c>
    </row>
    <row r="4" spans="1:8" x14ac:dyDescent="0.25">
      <c r="A4" s="97" t="s">
        <v>130</v>
      </c>
      <c r="B4" s="68">
        <v>31617.77</v>
      </c>
      <c r="C4" s="98">
        <f>0.85*B4</f>
        <v>26875.104500000001</v>
      </c>
      <c r="D4" s="98">
        <f t="shared" ref="D4:D7" si="0">0.15*B4</f>
        <v>4742.6655000000001</v>
      </c>
      <c r="E4" s="69">
        <v>0</v>
      </c>
      <c r="F4" s="67"/>
    </row>
    <row r="5" spans="1:8" x14ac:dyDescent="0.25">
      <c r="A5" s="97" t="s">
        <v>133</v>
      </c>
      <c r="B5" s="68"/>
      <c r="C5" s="98">
        <f t="shared" ref="C5:C7" si="1">0.85*B5</f>
        <v>0</v>
      </c>
      <c r="D5" s="98">
        <f t="shared" si="0"/>
        <v>0</v>
      </c>
      <c r="E5" s="69"/>
      <c r="F5" s="67"/>
    </row>
    <row r="6" spans="1:8" x14ac:dyDescent="0.25">
      <c r="A6" s="97" t="s">
        <v>134</v>
      </c>
      <c r="B6" s="68"/>
      <c r="C6" s="98">
        <f t="shared" si="1"/>
        <v>0</v>
      </c>
      <c r="D6" s="98">
        <f t="shared" si="0"/>
        <v>0</v>
      </c>
      <c r="E6" s="69"/>
      <c r="F6" s="67"/>
    </row>
    <row r="7" spans="1:8" x14ac:dyDescent="0.25">
      <c r="A7" s="97" t="s">
        <v>135</v>
      </c>
      <c r="B7" s="68"/>
      <c r="C7" s="98">
        <f t="shared" si="1"/>
        <v>0</v>
      </c>
      <c r="D7" s="98">
        <f t="shared" si="0"/>
        <v>0</v>
      </c>
      <c r="E7" s="69"/>
      <c r="F7" s="67"/>
    </row>
    <row r="8" spans="1:8" x14ac:dyDescent="0.25">
      <c r="A8" s="65" t="s">
        <v>132</v>
      </c>
      <c r="B8" s="66">
        <f>B2-SUM(B3:B7)</f>
        <v>127758.05</v>
      </c>
      <c r="C8" s="66">
        <f>C2-SUM(C3:C7)</f>
        <v>108594.34249999998</v>
      </c>
      <c r="D8" s="66">
        <f t="shared" ref="D8" si="2">D2-SUM(D3:D7)</f>
        <v>19163.7075</v>
      </c>
      <c r="E8" s="69"/>
      <c r="F8" s="67"/>
    </row>
    <row r="10" spans="1:8" ht="15.75" thickBot="1" x14ac:dyDescent="0.3"/>
    <row r="11" spans="1:8" ht="25.5" customHeight="1" thickBot="1" x14ac:dyDescent="0.3">
      <c r="A11" s="71" t="s">
        <v>108</v>
      </c>
      <c r="B11" s="72">
        <v>2020</v>
      </c>
    </row>
    <row r="12" spans="1:8" ht="14.25" customHeight="1" x14ac:dyDescent="0.25">
      <c r="A12" s="73"/>
      <c r="B12" s="74" t="s">
        <v>12</v>
      </c>
      <c r="C12" s="74" t="s">
        <v>107</v>
      </c>
    </row>
    <row r="13" spans="1:8" x14ac:dyDescent="0.25">
      <c r="A13" s="75" t="s">
        <v>154</v>
      </c>
      <c r="B13" s="76">
        <v>661984.06999999995</v>
      </c>
      <c r="C13" s="86">
        <v>23576.91</v>
      </c>
    </row>
    <row r="14" spans="1:8" x14ac:dyDescent="0.25">
      <c r="A14" s="92" t="s">
        <v>124</v>
      </c>
      <c r="B14" s="94">
        <v>562686.46</v>
      </c>
      <c r="C14" s="86"/>
    </row>
    <row r="15" spans="1:8" x14ac:dyDescent="0.25">
      <c r="A15" s="75" t="s">
        <v>125</v>
      </c>
      <c r="B15" s="76">
        <v>99297.61</v>
      </c>
      <c r="C15" s="86"/>
    </row>
    <row r="16" spans="1:8" x14ac:dyDescent="0.25">
      <c r="A16" s="92" t="s">
        <v>126</v>
      </c>
      <c r="B16" s="93">
        <v>520171.08</v>
      </c>
      <c r="C16" s="85" t="s">
        <v>152</v>
      </c>
      <c r="E16" s="125" t="s">
        <v>155</v>
      </c>
      <c r="F16" s="125"/>
      <c r="G16" s="125"/>
      <c r="H16" s="125" t="s">
        <v>156</v>
      </c>
    </row>
    <row r="17" spans="1:12" x14ac:dyDescent="0.25">
      <c r="A17" s="77" t="s">
        <v>109</v>
      </c>
      <c r="B17" s="78"/>
      <c r="C17" s="85">
        <v>57.31</v>
      </c>
    </row>
    <row r="18" spans="1:12" x14ac:dyDescent="0.25">
      <c r="A18" s="79" t="s">
        <v>123</v>
      </c>
      <c r="B18" s="80">
        <v>746718.66</v>
      </c>
      <c r="C18" s="76"/>
    </row>
    <row r="19" spans="1:12" x14ac:dyDescent="0.25">
      <c r="A19" s="79" t="s">
        <v>124</v>
      </c>
      <c r="B19" s="81">
        <v>634710.86</v>
      </c>
      <c r="C19" s="76"/>
    </row>
    <row r="20" spans="1:12" ht="15.75" thickBot="1" x14ac:dyDescent="0.3">
      <c r="A20" s="82" t="s">
        <v>125</v>
      </c>
      <c r="B20" s="83">
        <v>112007.8</v>
      </c>
      <c r="C20" s="76"/>
    </row>
    <row r="21" spans="1:12" ht="15.75" thickBot="1" x14ac:dyDescent="0.3">
      <c r="L21" s="84"/>
    </row>
    <row r="22" spans="1:12" ht="14.25" customHeight="1" x14ac:dyDescent="0.25">
      <c r="A22" s="73"/>
      <c r="B22" s="74" t="s">
        <v>12</v>
      </c>
      <c r="C22" s="74" t="s">
        <v>107</v>
      </c>
    </row>
    <row r="23" spans="1:12" x14ac:dyDescent="0.25">
      <c r="A23" s="75" t="s">
        <v>153</v>
      </c>
      <c r="B23" s="76">
        <v>661984.06999999995</v>
      </c>
      <c r="C23" s="86">
        <v>31617.77</v>
      </c>
    </row>
    <row r="24" spans="1:12" x14ac:dyDescent="0.25">
      <c r="A24" s="92" t="s">
        <v>124</v>
      </c>
      <c r="B24" s="94"/>
      <c r="C24" s="86">
        <v>26875.1</v>
      </c>
    </row>
    <row r="25" spans="1:12" x14ac:dyDescent="0.25">
      <c r="A25" s="75" t="s">
        <v>125</v>
      </c>
      <c r="B25" s="76"/>
      <c r="C25" s="86">
        <v>4762.67</v>
      </c>
    </row>
    <row r="26" spans="1:12" x14ac:dyDescent="0.25">
      <c r="A26" s="92" t="s">
        <v>126</v>
      </c>
      <c r="B26" s="93"/>
      <c r="C26" s="85" t="s">
        <v>152</v>
      </c>
    </row>
    <row r="27" spans="1:12" x14ac:dyDescent="0.25">
      <c r="A27" s="77" t="s">
        <v>109</v>
      </c>
      <c r="B27" s="78"/>
      <c r="C27" s="85">
        <v>0</v>
      </c>
    </row>
    <row r="28" spans="1:12" ht="23.25" customHeight="1" x14ac:dyDescent="0.25"/>
    <row r="30" spans="1:12" x14ac:dyDescent="0.25">
      <c r="A30" s="149" t="s">
        <v>113</v>
      </c>
      <c r="B30" s="149"/>
      <c r="C30" s="149"/>
      <c r="D30" s="149"/>
      <c r="E30" s="149"/>
      <c r="F30" s="149"/>
      <c r="G30" s="149"/>
      <c r="H30" s="149"/>
      <c r="I30" s="149"/>
    </row>
    <row r="31" spans="1:12" ht="39" x14ac:dyDescent="0.25">
      <c r="B31" s="58" t="s">
        <v>60</v>
      </c>
      <c r="C31" s="58" t="s">
        <v>61</v>
      </c>
      <c r="D31" s="58" t="s">
        <v>62</v>
      </c>
      <c r="E31" s="58" t="s">
        <v>63</v>
      </c>
      <c r="F31" s="58" t="s">
        <v>64</v>
      </c>
      <c r="G31" s="58" t="s">
        <v>65</v>
      </c>
      <c r="H31" s="58" t="s">
        <v>66</v>
      </c>
      <c r="I31" s="57"/>
    </row>
    <row r="32" spans="1:12" x14ac:dyDescent="0.25">
      <c r="A32" s="59" t="s">
        <v>67</v>
      </c>
      <c r="B32" s="59" t="s">
        <v>68</v>
      </c>
      <c r="C32" s="59" t="s">
        <v>69</v>
      </c>
      <c r="D32" s="59" t="s">
        <v>70</v>
      </c>
      <c r="E32" s="59" t="s">
        <v>71</v>
      </c>
      <c r="F32" s="59" t="s">
        <v>72</v>
      </c>
      <c r="G32" s="59" t="s">
        <v>73</v>
      </c>
      <c r="H32" s="59" t="s">
        <v>74</v>
      </c>
      <c r="I32" s="59" t="s">
        <v>75</v>
      </c>
    </row>
    <row r="33" spans="1:9" x14ac:dyDescent="0.25">
      <c r="A33" s="59" t="s">
        <v>76</v>
      </c>
      <c r="B33" s="61">
        <v>0</v>
      </c>
      <c r="C33" s="61">
        <v>16670</v>
      </c>
      <c r="D33" s="61">
        <v>21270</v>
      </c>
      <c r="E33" s="61">
        <v>23690</v>
      </c>
      <c r="F33" s="61">
        <v>43990</v>
      </c>
      <c r="G33" s="61">
        <v>27800</v>
      </c>
      <c r="H33" s="61">
        <v>12825</v>
      </c>
      <c r="I33" s="61">
        <v>146245</v>
      </c>
    </row>
    <row r="34" spans="1:9" x14ac:dyDescent="0.25">
      <c r="A34" s="59" t="s">
        <v>77</v>
      </c>
      <c r="B34" s="61">
        <v>0</v>
      </c>
      <c r="C34" s="61">
        <v>2500.5</v>
      </c>
      <c r="D34" s="61">
        <v>3190.5</v>
      </c>
      <c r="E34" s="61">
        <v>3553.5</v>
      </c>
      <c r="F34" s="61">
        <v>6598.5</v>
      </c>
      <c r="G34" s="61">
        <v>4170</v>
      </c>
      <c r="H34" s="61">
        <v>1923.75</v>
      </c>
      <c r="I34" s="61">
        <v>21936.75</v>
      </c>
    </row>
    <row r="35" spans="1:9" x14ac:dyDescent="0.25">
      <c r="A35" s="59" t="s">
        <v>78</v>
      </c>
      <c r="B35" s="61">
        <v>0</v>
      </c>
      <c r="C35" s="61">
        <v>1500</v>
      </c>
      <c r="D35" s="61">
        <v>1500</v>
      </c>
      <c r="E35" s="61">
        <v>1500</v>
      </c>
      <c r="F35" s="61">
        <v>1640</v>
      </c>
      <c r="G35" s="61">
        <v>2005</v>
      </c>
      <c r="H35" s="61">
        <v>1630</v>
      </c>
      <c r="I35" s="61">
        <v>9775</v>
      </c>
    </row>
    <row r="36" spans="1:9" x14ac:dyDescent="0.25">
      <c r="A36" s="59" t="s">
        <v>79</v>
      </c>
      <c r="B36" s="61">
        <v>0</v>
      </c>
      <c r="C36" s="61">
        <v>850</v>
      </c>
      <c r="D36" s="61">
        <v>1350</v>
      </c>
      <c r="E36" s="61">
        <v>330</v>
      </c>
      <c r="F36" s="61">
        <v>800</v>
      </c>
      <c r="G36" s="61">
        <v>800</v>
      </c>
      <c r="H36" s="61">
        <v>800</v>
      </c>
      <c r="I36" s="61">
        <v>4930</v>
      </c>
    </row>
    <row r="37" spans="1:9" x14ac:dyDescent="0.25">
      <c r="A37" s="59" t="s">
        <v>80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</row>
    <row r="38" spans="1:9" x14ac:dyDescent="0.25">
      <c r="A38" s="58" t="s">
        <v>81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</row>
    <row r="39" spans="1:9" x14ac:dyDescent="0.25">
      <c r="A39" s="60" t="s">
        <v>75</v>
      </c>
      <c r="B39" s="62">
        <v>0</v>
      </c>
      <c r="C39" s="62">
        <v>21520.5</v>
      </c>
      <c r="D39" s="62">
        <v>27310.5</v>
      </c>
      <c r="E39" s="62">
        <v>29073.5</v>
      </c>
      <c r="F39" s="62">
        <v>53028.5</v>
      </c>
      <c r="G39" s="62">
        <v>34775</v>
      </c>
      <c r="H39" s="62">
        <v>17178.75</v>
      </c>
      <c r="I39" s="62">
        <v>182886.75</v>
      </c>
    </row>
    <row r="40" spans="1:9" x14ac:dyDescent="0.25">
      <c r="B40" s="63"/>
      <c r="C40" s="63"/>
      <c r="D40" s="63"/>
      <c r="E40" s="63"/>
      <c r="F40" s="63"/>
      <c r="G40" s="63"/>
      <c r="H40" s="63"/>
      <c r="I40" s="63"/>
    </row>
    <row r="41" spans="1:9" x14ac:dyDescent="0.25">
      <c r="B41" s="63"/>
      <c r="C41" s="63"/>
      <c r="D41" s="63"/>
      <c r="E41" s="63"/>
      <c r="F41" s="63"/>
      <c r="G41" s="63"/>
      <c r="H41" s="64" t="s">
        <v>82</v>
      </c>
      <c r="I41" s="61">
        <v>27433.01</v>
      </c>
    </row>
    <row r="42" spans="1:9" x14ac:dyDescent="0.25">
      <c r="A42" s="150" t="s">
        <v>83</v>
      </c>
      <c r="B42" s="150"/>
      <c r="C42" s="150"/>
      <c r="D42" s="150"/>
      <c r="E42" s="150"/>
      <c r="F42" s="150"/>
      <c r="G42" s="150"/>
      <c r="H42" s="150"/>
      <c r="I42" s="150"/>
    </row>
    <row r="43" spans="1:9" x14ac:dyDescent="0.25">
      <c r="A43" s="151" t="s">
        <v>84</v>
      </c>
      <c r="B43" s="151"/>
      <c r="C43" s="151"/>
      <c r="D43" s="151"/>
      <c r="E43" s="151"/>
      <c r="F43" s="151"/>
    </row>
    <row r="45" spans="1:9" x14ac:dyDescent="0.25">
      <c r="A45" s="150" t="s">
        <v>85</v>
      </c>
      <c r="B45" s="150"/>
      <c r="C45" s="150"/>
      <c r="D45" s="150"/>
      <c r="E45" s="150"/>
      <c r="F45" s="150"/>
      <c r="G45" s="150"/>
      <c r="H45" s="150"/>
      <c r="I45" s="150"/>
    </row>
  </sheetData>
  <mergeCells count="4">
    <mergeCell ref="A30:I30"/>
    <mergeCell ref="A42:I42"/>
    <mergeCell ref="A43:F43"/>
    <mergeCell ref="A45:I45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zoomScaleNormal="100" workbookViewId="0">
      <pane ySplit="2" topLeftCell="A3" activePane="bottomLeft" state="frozen"/>
      <selection pane="bottomLeft" activeCell="C26" sqref="C26"/>
    </sheetView>
  </sheetViews>
  <sheetFormatPr defaultColWidth="9.140625" defaultRowHeight="12.75" x14ac:dyDescent="0.2"/>
  <cols>
    <col min="1" max="1" width="15.42578125" style="1" customWidth="1"/>
    <col min="2" max="2" width="12.42578125" style="1" customWidth="1"/>
    <col min="3" max="4" width="12.5703125" style="1" customWidth="1"/>
    <col min="5" max="5" width="13.42578125" style="1" customWidth="1"/>
    <col min="6" max="6" width="39.7109375" style="1" customWidth="1"/>
    <col min="7" max="7" width="13.42578125" style="1" customWidth="1"/>
    <col min="8" max="8" width="10.28515625" style="1" customWidth="1"/>
    <col min="9" max="9" width="10.5703125" style="1" customWidth="1"/>
    <col min="10" max="16384" width="9.140625" style="1"/>
  </cols>
  <sheetData>
    <row r="1" spans="1:9" ht="13.5" thickBot="1" x14ac:dyDescent="0.25">
      <c r="B1" s="26" t="s">
        <v>51</v>
      </c>
      <c r="C1" s="2"/>
    </row>
    <row r="2" spans="1:9" ht="15.75" thickBot="1" x14ac:dyDescent="0.3">
      <c r="A2" s="5"/>
      <c r="D2" s="152"/>
      <c r="E2" s="153"/>
      <c r="F2" s="153"/>
      <c r="G2" s="153"/>
    </row>
    <row r="3" spans="1:9" ht="13.5" thickBot="1" x14ac:dyDescent="0.25">
      <c r="A3" s="29"/>
      <c r="B3" s="30" t="s">
        <v>13</v>
      </c>
      <c r="C3" s="31" t="s">
        <v>12</v>
      </c>
      <c r="F3" s="71" t="s">
        <v>120</v>
      </c>
      <c r="G3" s="72" t="s">
        <v>12</v>
      </c>
    </row>
    <row r="4" spans="1:9" x14ac:dyDescent="0.2">
      <c r="A4" s="32" t="s">
        <v>14</v>
      </c>
      <c r="B4" s="27">
        <v>43861</v>
      </c>
      <c r="C4" s="28">
        <v>62219.95</v>
      </c>
      <c r="D4" s="70"/>
      <c r="E4" s="70"/>
      <c r="F4" s="73" t="s">
        <v>121</v>
      </c>
      <c r="G4" s="87">
        <v>562686.44999999995</v>
      </c>
    </row>
    <row r="5" spans="1:9" ht="13.5" thickBot="1" x14ac:dyDescent="0.25">
      <c r="A5" s="32" t="s">
        <v>14</v>
      </c>
      <c r="B5" s="27">
        <v>43890</v>
      </c>
      <c r="C5" s="28">
        <v>89980.68</v>
      </c>
      <c r="D5" s="70"/>
      <c r="E5" s="70"/>
      <c r="F5" s="88" t="s">
        <v>122</v>
      </c>
      <c r="G5" s="89">
        <v>562686.46</v>
      </c>
    </row>
    <row r="6" spans="1:9" ht="13.5" thickBot="1" x14ac:dyDescent="0.25">
      <c r="A6" s="32" t="s">
        <v>14</v>
      </c>
      <c r="B6" s="27">
        <v>43921</v>
      </c>
      <c r="C6" s="28">
        <v>143884.20000000001</v>
      </c>
      <c r="D6" s="70"/>
      <c r="E6" s="70"/>
      <c r="F6" s="90" t="s">
        <v>119</v>
      </c>
      <c r="G6" s="91">
        <f>SUM(G4-G5)</f>
        <v>-1.0000000009313226E-2</v>
      </c>
    </row>
    <row r="7" spans="1:9" x14ac:dyDescent="0.2">
      <c r="A7" s="32" t="s">
        <v>14</v>
      </c>
      <c r="B7" s="27">
        <v>43951</v>
      </c>
      <c r="C7" s="5">
        <v>143709.35999999999</v>
      </c>
      <c r="D7" s="70"/>
      <c r="E7" s="70"/>
      <c r="F7" s="70"/>
      <c r="G7" s="70"/>
    </row>
    <row r="8" spans="1:9" x14ac:dyDescent="0.2">
      <c r="A8" s="32" t="s">
        <v>14</v>
      </c>
      <c r="B8" s="27">
        <v>43982</v>
      </c>
      <c r="C8" s="28">
        <v>110833.81</v>
      </c>
      <c r="D8" s="70"/>
      <c r="E8" s="70"/>
      <c r="F8" s="70"/>
      <c r="G8" s="70"/>
    </row>
    <row r="9" spans="1:9" x14ac:dyDescent="0.2">
      <c r="A9" s="32" t="s">
        <v>14</v>
      </c>
      <c r="B9" s="27">
        <v>44012</v>
      </c>
      <c r="C9" s="28">
        <v>111356.07</v>
      </c>
      <c r="D9" s="70"/>
      <c r="E9" s="70"/>
      <c r="F9" s="70"/>
      <c r="G9" s="70"/>
      <c r="I9" s="70"/>
    </row>
    <row r="10" spans="1:9" x14ac:dyDescent="0.2">
      <c r="A10" s="32" t="s">
        <v>14</v>
      </c>
      <c r="B10" s="27">
        <v>44043</v>
      </c>
      <c r="C10" s="28">
        <v>112331.75</v>
      </c>
      <c r="D10" s="70"/>
      <c r="E10" s="70"/>
      <c r="F10" s="70"/>
      <c r="G10" s="70"/>
    </row>
    <row r="11" spans="1:9" x14ac:dyDescent="0.2">
      <c r="A11" s="32" t="s">
        <v>91</v>
      </c>
      <c r="B11" s="27">
        <v>44074</v>
      </c>
      <c r="C11" s="28">
        <v>106452.59</v>
      </c>
      <c r="D11" s="70"/>
      <c r="E11" s="70"/>
      <c r="F11" s="70"/>
      <c r="G11" s="70"/>
    </row>
    <row r="12" spans="1:9" x14ac:dyDescent="0.2">
      <c r="A12" s="32" t="s">
        <v>91</v>
      </c>
      <c r="B12" s="27">
        <v>44104</v>
      </c>
      <c r="C12" s="28">
        <v>150405.99</v>
      </c>
      <c r="D12" s="70"/>
      <c r="E12" s="70"/>
      <c r="F12" s="70"/>
      <c r="G12" s="70"/>
    </row>
    <row r="13" spans="1:9" x14ac:dyDescent="0.2">
      <c r="A13" s="32" t="s">
        <v>91</v>
      </c>
      <c r="B13" s="27">
        <v>44135</v>
      </c>
      <c r="C13" s="28">
        <v>134167.29999999999</v>
      </c>
      <c r="D13" s="70"/>
      <c r="E13" s="70"/>
      <c r="F13" s="70"/>
      <c r="G13" s="70"/>
    </row>
    <row r="14" spans="1:9" x14ac:dyDescent="0.2">
      <c r="A14" s="32" t="s">
        <v>91</v>
      </c>
      <c r="B14" s="27">
        <v>44165</v>
      </c>
      <c r="C14" s="28">
        <v>130002.81</v>
      </c>
      <c r="D14" s="70"/>
      <c r="E14" s="70"/>
      <c r="F14" s="70"/>
      <c r="G14" s="70"/>
    </row>
    <row r="15" spans="1:9" x14ac:dyDescent="0.2">
      <c r="A15" s="32" t="s">
        <v>91</v>
      </c>
      <c r="B15" s="27">
        <v>44196</v>
      </c>
      <c r="C15" s="28">
        <v>132976.39000000001</v>
      </c>
      <c r="D15" s="70">
        <f>SUM(C4:C15)</f>
        <v>1428320.9</v>
      </c>
      <c r="E15" s="70"/>
      <c r="F15" s="70"/>
      <c r="G15" s="70"/>
    </row>
    <row r="16" spans="1:9" x14ac:dyDescent="0.2">
      <c r="A16" s="32" t="s">
        <v>91</v>
      </c>
      <c r="B16" s="27">
        <v>44227</v>
      </c>
      <c r="C16" s="28">
        <v>132273.34</v>
      </c>
      <c r="D16" s="70"/>
      <c r="E16" s="70"/>
      <c r="F16" s="70"/>
      <c r="G16" s="70"/>
    </row>
    <row r="17" spans="1:7" x14ac:dyDescent="0.2">
      <c r="A17" s="32" t="s">
        <v>91</v>
      </c>
      <c r="B17" s="27">
        <v>44255</v>
      </c>
      <c r="C17" s="28">
        <v>131152.59</v>
      </c>
      <c r="D17" s="70"/>
      <c r="E17" s="70"/>
      <c r="F17" s="70"/>
      <c r="G17" s="70"/>
    </row>
    <row r="18" spans="1:7" x14ac:dyDescent="0.2">
      <c r="A18" s="32" t="s">
        <v>165</v>
      </c>
      <c r="B18" s="27">
        <v>44286</v>
      </c>
      <c r="C18" s="28">
        <v>140204.48000000001</v>
      </c>
      <c r="D18" s="70"/>
      <c r="E18" s="70"/>
      <c r="F18" s="70"/>
      <c r="G18" s="70"/>
    </row>
    <row r="19" spans="1:7" x14ac:dyDescent="0.2">
      <c r="A19" s="32" t="s">
        <v>165</v>
      </c>
      <c r="B19" s="27">
        <v>44316</v>
      </c>
      <c r="C19" s="28">
        <v>140255.32999999999</v>
      </c>
      <c r="D19" s="70"/>
      <c r="E19" s="70"/>
      <c r="F19" s="70"/>
      <c r="G19" s="70"/>
    </row>
    <row r="20" spans="1:7" x14ac:dyDescent="0.2">
      <c r="A20" s="32" t="s">
        <v>165</v>
      </c>
      <c r="B20" s="27">
        <v>44347</v>
      </c>
      <c r="C20" s="28">
        <v>140211.95000000001</v>
      </c>
      <c r="D20" s="70"/>
      <c r="E20" s="70"/>
      <c r="F20" s="70"/>
      <c r="G20" s="70"/>
    </row>
    <row r="21" spans="1:7" x14ac:dyDescent="0.2">
      <c r="A21" s="32"/>
      <c r="B21" s="27"/>
      <c r="C21" s="28"/>
      <c r="D21" s="70"/>
      <c r="E21" s="70"/>
      <c r="F21" s="70"/>
      <c r="G21" s="70"/>
    </row>
    <row r="22" spans="1:7" x14ac:dyDescent="0.2">
      <c r="A22" s="32"/>
      <c r="B22" s="27"/>
      <c r="C22" s="28"/>
      <c r="D22" s="70"/>
      <c r="E22" s="70"/>
      <c r="F22" s="70"/>
      <c r="G22" s="70"/>
    </row>
    <row r="23" spans="1:7" x14ac:dyDescent="0.2">
      <c r="A23" s="32"/>
      <c r="B23" s="27"/>
      <c r="C23" s="28"/>
      <c r="D23" s="70"/>
      <c r="E23" s="70"/>
      <c r="F23" s="70"/>
      <c r="G23" s="70"/>
    </row>
    <row r="24" spans="1:7" x14ac:dyDescent="0.2">
      <c r="A24" s="32"/>
      <c r="B24" s="27"/>
      <c r="C24" s="28"/>
      <c r="D24" s="70"/>
      <c r="E24" s="70"/>
      <c r="F24" s="70"/>
      <c r="G24" s="70"/>
    </row>
    <row r="25" spans="1:7" x14ac:dyDescent="0.2">
      <c r="A25" s="32"/>
      <c r="B25" s="27"/>
      <c r="C25" s="28"/>
      <c r="D25" s="70"/>
      <c r="E25" s="70"/>
      <c r="F25" s="70"/>
      <c r="G25" s="70"/>
    </row>
    <row r="26" spans="1:7" x14ac:dyDescent="0.2">
      <c r="A26" s="32"/>
      <c r="B26" s="27"/>
      <c r="C26" s="28"/>
      <c r="D26" s="70"/>
      <c r="E26" s="70"/>
      <c r="F26" s="70"/>
      <c r="G26" s="70"/>
    </row>
    <row r="27" spans="1:7" x14ac:dyDescent="0.2">
      <c r="A27" s="32"/>
      <c r="B27" s="27"/>
      <c r="C27" s="28"/>
      <c r="D27" s="70"/>
      <c r="E27" s="70"/>
      <c r="F27" s="70"/>
      <c r="G27" s="70"/>
    </row>
    <row r="28" spans="1:7" x14ac:dyDescent="0.2">
      <c r="A28" s="32"/>
      <c r="B28" s="27"/>
      <c r="C28" s="28"/>
      <c r="D28" s="70"/>
      <c r="E28" s="70"/>
      <c r="F28" s="70"/>
      <c r="G28" s="70"/>
    </row>
    <row r="29" spans="1:7" x14ac:dyDescent="0.2">
      <c r="A29" s="32"/>
      <c r="B29" s="27"/>
      <c r="C29" s="28"/>
      <c r="D29" s="70"/>
      <c r="E29" s="70"/>
      <c r="F29" s="70"/>
      <c r="G29" s="70"/>
    </row>
    <row r="30" spans="1:7" x14ac:dyDescent="0.2">
      <c r="A30" s="32"/>
      <c r="B30" s="27"/>
      <c r="C30" s="28"/>
      <c r="D30" s="70"/>
      <c r="E30" s="70"/>
      <c r="F30" s="70"/>
      <c r="G30" s="70"/>
    </row>
    <row r="31" spans="1:7" x14ac:dyDescent="0.2">
      <c r="A31" s="32" t="s">
        <v>8</v>
      </c>
      <c r="B31" s="27"/>
      <c r="C31" s="28">
        <f>SUM(C4:C20)</f>
        <v>2112418.5900000003</v>
      </c>
      <c r="D31" s="70"/>
      <c r="E31" s="70"/>
      <c r="F31" s="70"/>
      <c r="G31" s="70"/>
    </row>
    <row r="32" spans="1:7" x14ac:dyDescent="0.2">
      <c r="D32" s="70"/>
      <c r="E32" s="70"/>
      <c r="F32" s="70"/>
      <c r="G32" s="70"/>
    </row>
    <row r="33" spans="4:7" x14ac:dyDescent="0.2">
      <c r="D33" s="70"/>
      <c r="E33" s="70"/>
      <c r="F33" s="70"/>
      <c r="G33" s="70"/>
    </row>
    <row r="34" spans="4:7" x14ac:dyDescent="0.2">
      <c r="D34" s="70"/>
      <c r="E34" s="70"/>
      <c r="F34" s="70"/>
      <c r="G34" s="70"/>
    </row>
    <row r="35" spans="4:7" x14ac:dyDescent="0.2">
      <c r="D35" s="70"/>
      <c r="E35" s="70"/>
      <c r="F35" s="70"/>
      <c r="G35" s="70"/>
    </row>
    <row r="36" spans="4:7" x14ac:dyDescent="0.2">
      <c r="D36" s="70"/>
      <c r="E36" s="70"/>
      <c r="F36" s="70"/>
      <c r="G36" s="70"/>
    </row>
    <row r="37" spans="4:7" x14ac:dyDescent="0.2">
      <c r="D37" s="70"/>
      <c r="E37" s="70"/>
      <c r="F37" s="70"/>
      <c r="G37" s="70"/>
    </row>
  </sheetData>
  <mergeCells count="1">
    <mergeCell ref="D2:G2"/>
  </mergeCells>
  <pageMargins left="0.25" right="0.25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"/>
  <sheetViews>
    <sheetView workbookViewId="0">
      <selection activeCell="A6" sqref="A1:C6"/>
    </sheetView>
  </sheetViews>
  <sheetFormatPr defaultRowHeight="15" x14ac:dyDescent="0.25"/>
  <cols>
    <col min="1" max="1" width="14.28515625" customWidth="1"/>
    <col min="2" max="2" width="8.85546875" style="100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čerpání</vt:lpstr>
      <vt:lpstr>zbývá k čerpání</vt:lpstr>
      <vt:lpstr>vyúčtování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Uživatel systému Windows</cp:lastModifiedBy>
  <cp:lastPrinted>2021-04-15T08:46:14Z</cp:lastPrinted>
  <dcterms:created xsi:type="dcterms:W3CDTF">2016-03-14T09:46:00Z</dcterms:created>
  <dcterms:modified xsi:type="dcterms:W3CDTF">2021-06-10T13:45:35Z</dcterms:modified>
</cp:coreProperties>
</file>