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ÁCE\AKCE\FNOL-ubytovna\Rozpočet\"/>
    </mc:Choice>
  </mc:AlternateContent>
  <bookViews>
    <workbookView xWindow="0" yWindow="0" windowWidth="28800" windowHeight="11535" firstSheet="1" activeTab="1"/>
  </bookViews>
  <sheets>
    <sheet name="Rekapitulace stavby" sheetId="1" state="veryHidden" r:id="rId1"/>
    <sheet name="1.4. - Vzduchotechnika" sheetId="2" r:id="rId2"/>
  </sheets>
  <definedNames>
    <definedName name="_xlnm._FilterDatabase" localSheetId="1" hidden="1">'1.4. - Vzduchotechnika'!$C$121:$K$182</definedName>
    <definedName name="_xlnm.Print_Titles" localSheetId="1">'1.4. - Vzduchotechnika'!$121:$121</definedName>
    <definedName name="_xlnm.Print_Titles" localSheetId="0">'Rekapitulace stavby'!$92:$92</definedName>
    <definedName name="_xlnm.Print_Area" localSheetId="1">'1.4. - Vzduchotechnika'!$C$82:$J$101,'1.4. - Vzduchotechnika'!$C$107:$J$182</definedName>
    <definedName name="_xlnm.Print_Area" localSheetId="0">'Rekapitulace stavby'!$D$4:$AO$76,'Rekapitulace stavby'!$C$82:$AQ$97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 s="1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9" i="2"/>
  <c r="J118" i="2"/>
  <c r="F118" i="2"/>
  <c r="F116" i="2"/>
  <c r="E114" i="2"/>
  <c r="J94" i="2"/>
  <c r="J93" i="2"/>
  <c r="F93" i="2"/>
  <c r="F91" i="2"/>
  <c r="E89" i="2"/>
  <c r="J20" i="2"/>
  <c r="E20" i="2"/>
  <c r="F94" i="2" s="1"/>
  <c r="J19" i="2"/>
  <c r="J14" i="2"/>
  <c r="J91" i="2" s="1"/>
  <c r="E7" i="2"/>
  <c r="E110" i="2" s="1"/>
  <c r="L90" i="1"/>
  <c r="AM90" i="1"/>
  <c r="AM89" i="1"/>
  <c r="L89" i="1"/>
  <c r="AM87" i="1"/>
  <c r="L87" i="1"/>
  <c r="L85" i="1"/>
  <c r="L84" i="1"/>
  <c r="J166" i="2"/>
  <c r="BK176" i="2"/>
  <c r="BK173" i="2"/>
  <c r="J164" i="2"/>
  <c r="BK162" i="2"/>
  <c r="J157" i="2"/>
  <c r="BK155" i="2"/>
  <c r="BK153" i="2"/>
  <c r="BK151" i="2"/>
  <c r="BK149" i="2"/>
  <c r="J149" i="2"/>
  <c r="BK147" i="2"/>
  <c r="J147" i="2"/>
  <c r="BK145" i="2"/>
  <c r="J145" i="2"/>
  <c r="BK143" i="2"/>
  <c r="J143" i="2"/>
  <c r="BK141" i="2"/>
  <c r="J141" i="2"/>
  <c r="BK139" i="2"/>
  <c r="J139" i="2"/>
  <c r="J137" i="2"/>
  <c r="BK168" i="2"/>
  <c r="J178" i="2"/>
  <c r="J162" i="2"/>
  <c r="J160" i="2"/>
  <c r="BK137" i="2"/>
  <c r="BK135" i="2"/>
  <c r="J135" i="2"/>
  <c r="BK133" i="2"/>
  <c r="J133" i="2"/>
  <c r="BK131" i="2"/>
  <c r="J131" i="2"/>
  <c r="BK129" i="2"/>
  <c r="J129" i="2"/>
  <c r="BK127" i="2"/>
  <c r="J168" i="2"/>
  <c r="BK164" i="2"/>
  <c r="BK160" i="2"/>
  <c r="BK157" i="2"/>
  <c r="J155" i="2"/>
  <c r="J153" i="2"/>
  <c r="J151" i="2"/>
  <c r="BK180" i="2"/>
  <c r="BK178" i="2"/>
  <c r="J176" i="2"/>
  <c r="J173" i="2"/>
  <c r="BK166" i="2"/>
  <c r="J127" i="2"/>
  <c r="J125" i="2"/>
  <c r="AS95" i="1"/>
  <c r="J180" i="2"/>
  <c r="BK171" i="2"/>
  <c r="J171" i="2"/>
  <c r="BK125" i="2"/>
  <c r="R124" i="2" l="1"/>
  <c r="R123" i="2" s="1"/>
  <c r="R122" i="2" s="1"/>
  <c r="BK124" i="2"/>
  <c r="BK123" i="2" s="1"/>
  <c r="J123" i="2" s="1"/>
  <c r="J99" i="2" s="1"/>
  <c r="P124" i="2"/>
  <c r="P123" i="2" s="1"/>
  <c r="P122" i="2" s="1"/>
  <c r="AU96" i="1" s="1"/>
  <c r="AU95" i="1" s="1"/>
  <c r="AU94" i="1" s="1"/>
  <c r="T124" i="2"/>
  <c r="T123" i="2" s="1"/>
  <c r="T122" i="2" s="1"/>
  <c r="E85" i="2"/>
  <c r="J116" i="2"/>
  <c r="F119" i="2"/>
  <c r="BE157" i="2"/>
  <c r="BE168" i="2"/>
  <c r="BE171" i="2"/>
  <c r="BE173" i="2"/>
  <c r="BE178" i="2"/>
  <c r="BE162" i="2"/>
  <c r="BE166" i="2"/>
  <c r="BE125" i="2"/>
  <c r="BE127" i="2"/>
  <c r="BE129" i="2"/>
  <c r="BE131" i="2"/>
  <c r="BE133" i="2"/>
  <c r="BE137" i="2"/>
  <c r="BE135" i="2"/>
  <c r="BE139" i="2"/>
  <c r="BE141" i="2"/>
  <c r="BE143" i="2"/>
  <c r="BE145" i="2"/>
  <c r="BE147" i="2"/>
  <c r="BE149" i="2"/>
  <c r="BE151" i="2"/>
  <c r="BE153" i="2"/>
  <c r="BE155" i="2"/>
  <c r="BE160" i="2"/>
  <c r="BE176" i="2"/>
  <c r="BE164" i="2"/>
  <c r="BE180" i="2"/>
  <c r="F39" i="2"/>
  <c r="BD96" i="1" s="1"/>
  <c r="BD95" i="1" s="1"/>
  <c r="BD94" i="1" s="1"/>
  <c r="W33" i="1" s="1"/>
  <c r="F36" i="2"/>
  <c r="BA96" i="1" s="1"/>
  <c r="BA95" i="1" s="1"/>
  <c r="AW95" i="1" s="1"/>
  <c r="J36" i="2"/>
  <c r="AW96" i="1" s="1"/>
  <c r="AS94" i="1"/>
  <c r="F38" i="2"/>
  <c r="BC96" i="1" s="1"/>
  <c r="BC95" i="1" s="1"/>
  <c r="AY95" i="1" s="1"/>
  <c r="F37" i="2"/>
  <c r="BB96" i="1" s="1"/>
  <c r="BB95" i="1" s="1"/>
  <c r="AX95" i="1" s="1"/>
  <c r="J124" i="2" l="1"/>
  <c r="J100" i="2" s="1"/>
  <c r="BK122" i="2"/>
  <c r="J122" i="2" s="1"/>
  <c r="J98" i="2" s="1"/>
  <c r="BA94" i="1"/>
  <c r="AW94" i="1" s="1"/>
  <c r="AK30" i="1" s="1"/>
  <c r="BB94" i="1"/>
  <c r="AX94" i="1" s="1"/>
  <c r="BC94" i="1"/>
  <c r="W32" i="1" s="1"/>
  <c r="J35" i="2"/>
  <c r="AV96" i="1" s="1"/>
  <c r="AT96" i="1" s="1"/>
  <c r="F35" i="2"/>
  <c r="AZ96" i="1" s="1"/>
  <c r="AZ95" i="1" s="1"/>
  <c r="AV95" i="1" s="1"/>
  <c r="AT95" i="1" s="1"/>
  <c r="AY94" i="1" l="1"/>
  <c r="AZ94" i="1"/>
  <c r="W29" i="1" s="1"/>
  <c r="W31" i="1"/>
  <c r="J32" i="2"/>
  <c r="AG96" i="1" s="1"/>
  <c r="AN96" i="1" s="1"/>
  <c r="W30" i="1"/>
  <c r="J41" i="2" l="1"/>
  <c r="AV94" i="1"/>
  <c r="AK29" i="1" s="1"/>
  <c r="AG95" i="1"/>
  <c r="AG94" i="1" s="1"/>
  <c r="AN95" i="1" l="1"/>
  <c r="AT94" i="1"/>
  <c r="AK26" i="1"/>
  <c r="AK35" i="1" s="1"/>
  <c r="AN94" i="1" l="1"/>
</calcChain>
</file>

<file path=xl/sharedStrings.xml><?xml version="1.0" encoding="utf-8"?>
<sst xmlns="http://schemas.openxmlformats.org/spreadsheetml/2006/main" count="780" uniqueCount="265">
  <si>
    <t>Export Komplet</t>
  </si>
  <si>
    <t/>
  </si>
  <si>
    <t>2.0</t>
  </si>
  <si>
    <t>False</t>
  </si>
  <si>
    <t>{698c9d76-f365-4cf6-b12a-d7df95e20e56}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</si>
  <si>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</si>
  <si>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</si>
  <si>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</si>
  <si>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</si>
  <si>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</si>
  <si>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</si>
  <si>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</si>
  <si>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</si>
  <si>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758</t>
  </si>
  <si>
    <t>Stavba:</t>
  </si>
  <si>
    <t>Oprava bytových jednotek a společných prostor budovy AYD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</si>
  <si>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</si>
  <si>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</si>
  <si>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</si>
  <si>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</si>
  <si>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</si>
  <si>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</si>
  <si>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</si>
  <si>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</si>
  <si>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Fakultní nemocnice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</si>
  <si>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</si>
  <si>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</si>
  <si>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</si>
  <si>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</si>
  <si>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</si>
  <si>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</si>
  <si>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</si>
  <si>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Jan Mikeš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</si>
  <si>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</si>
  <si>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</si>
  <si>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</si>
  <si>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</si>
  <si>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</si>
  <si>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</si>
  <si>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</si>
  <si>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</si>
  <si>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</si>
  <si>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</si>
  <si>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</si>
  <si>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</si>
  <si>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</si>
  <si>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</si>
  <si>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</si>
  <si>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</si>
  <si>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</si>
  <si>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</si>
  <si>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</si>
  <si>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</si>
  <si>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</si>
  <si>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</si>
  <si>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</si>
  <si>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</si>
  <si>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</si>
  <si>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</si>
  <si>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</si>
  <si>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</si>
  <si>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</si>
  <si>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</si>
  <si>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</si>
  <si>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</si>
  <si>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</si>
  <si>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</si>
  <si>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</si>
  <si>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</si>
  <si>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</si>
  <si>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</si>
  <si>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</si>
  <si>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</si>
  <si>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</si>
  <si>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</si>
  <si>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</si>
  <si>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</si>
  <si>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</si>
  <si>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</si>
  <si>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Instalační jádro</t>
  </si>
  <si>
    <t>STA</t>
  </si>
  <si>
    <t>1</t>
  </si>
  <si>
    <t>{22a762e6-b805-4d5a-8be0-a5934189a886}</t>
  </si>
  <si>
    <t>2</t>
  </si>
  <si>
    <t>/</t>
  </si>
  <si>
    <t>1.4.</t>
  </si>
  <si>
    <t>Vzduchotechnika</t>
  </si>
  <si>
    <t>Soupis</t>
  </si>
  <si>
    <t>{66c53088-cfc3-43a5-8190-cccdfa0db656}</t>
  </si>
  <si>
    <t>KRYCÍ LIST SOUPISU PRACÍ</t>
  </si>
  <si>
    <t>Objekt:</t>
  </si>
  <si>
    <t>SO 01 - Instalační jádro</t>
  </si>
  <si>
    <t>Soupis:</t>
  </si>
  <si>
    <t>1.4. - Vzduchotechnika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</si>
  <si>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</si>
  <si>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</si>
  <si>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</si>
  <si>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</si>
  <si>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</si>
  <si>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</si>
  <si>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751 - Vzduchotechnika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</si>
  <si>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</si>
  <si>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</si>
  <si>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</si>
  <si>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</si>
  <si>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</si>
  <si>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</si>
  <si>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</si>
  <si>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</si>
  <si>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</si>
  <si>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</si>
  <si>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</si>
  <si>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</si>
  <si>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</si>
  <si>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</si>
  <si>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</si>
  <si>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751</t>
  </si>
  <si>
    <t>K</t>
  </si>
  <si>
    <t>751122293</t>
  </si>
  <si>
    <t>Mtž vent rad ntl střešního základního D do 300 mm</t>
  </si>
  <si>
    <t>kus</t>
  </si>
  <si>
    <t>16</t>
  </si>
  <si>
    <t>283750300</t>
  </si>
  <si>
    <t>PP</t>
  </si>
  <si>
    <t>Montáž ventilátoru radiálního nízkotlakého  střešního základního, průměru přes 200 do 300 mm</t>
  </si>
  <si>
    <t>M</t>
  </si>
  <si>
    <t>R-4291803</t>
  </si>
  <si>
    <t xml:space="preserve">1.1 Nástřešní ventilátor CTB/4-800/250 Ecowatt Plus </t>
  </si>
  <si>
    <t>ks</t>
  </si>
  <si>
    <t>32</t>
  </si>
  <si>
    <t>1715490590</t>
  </si>
  <si>
    <t>3</t>
  </si>
  <si>
    <t>751344113</t>
  </si>
  <si>
    <t>Mtž tlumiče hluku pro kruhové potrubí D do 300 mm</t>
  </si>
  <si>
    <t>-2115864886</t>
  </si>
  <si>
    <t>Montáž tlumičů  hluku pro kruhové potrubí, průměru přes 200 do 300 mm</t>
  </si>
  <si>
    <t>4</t>
  </si>
  <si>
    <t>R-4291804</t>
  </si>
  <si>
    <t xml:space="preserve">1.2 Tlumič hluku MAA-CTB 800/250 </t>
  </si>
  <si>
    <t>-1027082797</t>
  </si>
  <si>
    <t>5</t>
  </si>
  <si>
    <t>751537071</t>
  </si>
  <si>
    <t>Mtž potrubí ohebného neizol z Al folie D do 100 mm</t>
  </si>
  <si>
    <t>m</t>
  </si>
  <si>
    <t>-139954920</t>
  </si>
  <si>
    <t>Montáž potrubí ohebného kruhového neizolovaného z Al folie, průměru do 100 mm</t>
  </si>
  <si>
    <t>6</t>
  </si>
  <si>
    <t>ELD.KR501200035</t>
  </si>
  <si>
    <t>1.3 SEMIFLEX 100/5 STANDARD</t>
  </si>
  <si>
    <t>-1499732166</t>
  </si>
  <si>
    <t>P</t>
  </si>
  <si>
    <t>7</t>
  </si>
  <si>
    <t>751537033</t>
  </si>
  <si>
    <t>Mtž potrubí ohebného neizol ze dvou vrstev PVC s polyamidovou tkaninou D do 300 mm</t>
  </si>
  <si>
    <t>-1733434501</t>
  </si>
  <si>
    <t>Montáž potrubí ohebného kruhového neizolovaného ze dvou vrstev PVC s polyamidovou tkaninou, průměru přes 200 do 300 mm</t>
  </si>
  <si>
    <t>8</t>
  </si>
  <si>
    <t>ELD.SX140100120</t>
  </si>
  <si>
    <t>1.4 GREYFLEX 254</t>
  </si>
  <si>
    <t>1570845824</t>
  </si>
  <si>
    <t>9</t>
  </si>
  <si>
    <t>R-4299216</t>
  </si>
  <si>
    <t xml:space="preserve">Kovová stahovací páska se sponou QIP110 pro průměry do 110mm   </t>
  </si>
  <si>
    <t>23909441</t>
  </si>
  <si>
    <t>Materiál  spojovací a těsnící- kovové prvky zinkovány</t>
  </si>
  <si>
    <t>10</t>
  </si>
  <si>
    <t>R-4299219</t>
  </si>
  <si>
    <t xml:space="preserve">Kovová stahovací páska se sponou QIP270 pro průměry do 270mm   </t>
  </si>
  <si>
    <t>-173868165</t>
  </si>
  <si>
    <t>11</t>
  </si>
  <si>
    <t>751510041</t>
  </si>
  <si>
    <t>Vzduchotechnické potrubí pozink kruhové spirálně vinuté D do 100 mm</t>
  </si>
  <si>
    <t>-1427318848</t>
  </si>
  <si>
    <t>Vzduchotechnické potrubí z pozinkovaného plechu  kruhové, trouba spirálně vinutá bez příruby, průměru do 100 mm</t>
  </si>
  <si>
    <t>12</t>
  </si>
  <si>
    <t>751510042</t>
  </si>
  <si>
    <t>Vzduchotechnické potrubí pozink kruhové spirálně vinuté D do 200 mm</t>
  </si>
  <si>
    <t>-921547314</t>
  </si>
  <si>
    <t>Vzduchotechnické potrubí z pozinkovaného plechu  kruhové, trouba spirálně vinutá bez příruby, průměru přes 100 do 200 mm</t>
  </si>
  <si>
    <t>13</t>
  </si>
  <si>
    <t>751510043</t>
  </si>
  <si>
    <t>Vzduchotechnické potrubí pozink kruhové spirálně vinuté D do 300 mm</t>
  </si>
  <si>
    <t>1340776239</t>
  </si>
  <si>
    <t>Vzduchotechnické potrubí z pozinkovaného plechu  kruhové, trouba spirálně vinutá bez příruby, průměru přes 200 do 300 mm</t>
  </si>
  <si>
    <t>14</t>
  </si>
  <si>
    <t>R-7519239</t>
  </si>
  <si>
    <t>Montáž sestavy konzol</t>
  </si>
  <si>
    <t>kpl</t>
  </si>
  <si>
    <t>2134460568</t>
  </si>
  <si>
    <t>Montáž sestavy konzolí pro uložení a upevnění setavy tlumiče se střešním ventilátorem, včetně kotevního materiálu</t>
  </si>
  <si>
    <t>R-4299245</t>
  </si>
  <si>
    <t>Sada konzolí</t>
  </si>
  <si>
    <t>1970576881</t>
  </si>
  <si>
    <t>Kompletní sada pro upevnění potrubí, klimatizací, čerpadel nebo ventilátorů na stěnách!
Sada zahrnuje 2x montážní profily typu C, 2x2 horizontální konzole ve spojení s posuvnou maticí FCN Clix, hlukově tlumící prvky proti přenosu chvění, spojovací materiál.
Všechny kovové prvky jsou galvanicky pozinkované.</t>
  </si>
  <si>
    <t>R-4299246</t>
  </si>
  <si>
    <t>266083893</t>
  </si>
  <si>
    <t>17</t>
  </si>
  <si>
    <t>R-4299248</t>
  </si>
  <si>
    <t>Kruhová objímka průměr 355</t>
  </si>
  <si>
    <t>1619883092</t>
  </si>
  <si>
    <t>Kruhová objímka průměr 355 s gumovou výplní pro tlumení vibrací (EPDM)
materiál ocel-pozink</t>
  </si>
  <si>
    <t>Poznámka k položce:_x000D_
Objímka pro oboustrané uchycení bude zhotovena ze dvou kusů (standardní objímka má pouze 1x přípravu pro závitovou tyč.</t>
  </si>
  <si>
    <t>18</t>
  </si>
  <si>
    <t>R-4299247</t>
  </si>
  <si>
    <t>Kaučuková samolepící páska 40x5</t>
  </si>
  <si>
    <t>1788574642</t>
  </si>
  <si>
    <t>Kaučuková samolepící páska 40x5. Použití na styčné plochy VZT pro zabránění přenosu vibrací do stavby.</t>
  </si>
  <si>
    <t>19</t>
  </si>
  <si>
    <t>751572102</t>
  </si>
  <si>
    <t>Uchycení potrubí kruhového pomocí objímky kotvenou do betonu D do 200 mm</t>
  </si>
  <si>
    <t>1715088279</t>
  </si>
  <si>
    <t>Závěs kruhového potrubí pomocí objímky, kotvené do betonu průměru potrubí přes 100 do 200 mm</t>
  </si>
  <si>
    <t>20</t>
  </si>
  <si>
    <t>751572103</t>
  </si>
  <si>
    <t>Uchycení potrubí kruhového pomocí objímky kotvenou do betonu D do 300 mm</t>
  </si>
  <si>
    <t>-1213284952</t>
  </si>
  <si>
    <t>Závěs kruhového potrubí pomocí objímky, kotvené do betonu průměru potrubí přes 200 do 300 mm</t>
  </si>
  <si>
    <t>R-4299215</t>
  </si>
  <si>
    <t>spojovací a těsnící materiál</t>
  </si>
  <si>
    <t>kg</t>
  </si>
  <si>
    <t>1231688029</t>
  </si>
  <si>
    <t>22</t>
  </si>
  <si>
    <t>751613114</t>
  </si>
  <si>
    <t>Montáž dodatečné izolace potrubí čtyřhranného samolepící izolací</t>
  </si>
  <si>
    <t>m2</t>
  </si>
  <si>
    <t>1173300572</t>
  </si>
  <si>
    <t>Montáž ostatních zařízení dodatečné izolace potrubí čtyřhranného samolepící izolací</t>
  </si>
  <si>
    <t>PSC</t>
  </si>
  <si>
    <t>Poznámka k položce:_x000D_
Cena je srovnatelná i pro kruhové potrubí</t>
  </si>
  <si>
    <t>23</t>
  </si>
  <si>
    <t>R-4298329</t>
  </si>
  <si>
    <t>Izolace ze syntetického kaučuku</t>
  </si>
  <si>
    <t>-899470442</t>
  </si>
  <si>
    <t>Izolace ze syntetického kaučuku samolepící s=10mm s povrchovou úpravou stříbrnou fólií, včetně stříbrné samolepící pásky pro přelepení spojů</t>
  </si>
  <si>
    <t>24</t>
  </si>
  <si>
    <t>751581351</t>
  </si>
  <si>
    <t>Protipožární prostup stěnou kruhového potrubí průměru do 100 šířka spáry 25 mm</t>
  </si>
  <si>
    <t>-2059495471</t>
  </si>
  <si>
    <t>Protipožární ochrana vzduchotechnického potrubí  prostup kruhového potrubí stěnou, průměru potrubí do 100 mm</t>
  </si>
  <si>
    <t xml:space="preserve">Poznámka k souboru cen:_x000D_
1. V cenách -1111 až -1215 nejsou započteny náklady na zřízení závěsných konstrukcích. U dodatečného obkladu je nutno posoudit nosnost stávajících nosných konstrukcí. 2. Ceny prostupů -1311 až -1358 jsou uvažovány pro tloušťku stěny nebo stropu minimálně 100 mm a pro šířku spáry 25 mm. </t>
  </si>
  <si>
    <t>25</t>
  </si>
  <si>
    <t>998751102</t>
  </si>
  <si>
    <t>Přesun hmot tonážní pro vzduchotechniku v objektech v do 24 m</t>
  </si>
  <si>
    <t>t</t>
  </si>
  <si>
    <t>1687069117</t>
  </si>
  <si>
    <t>Přesun hmot pro vzduchotechniku stanovený z hmotnosti přesunovaného materiálu vodorovná dopravní vzdálenost do 100 m v objektech výšky přes 12 do 24 m</t>
  </si>
  <si>
    <t>26</t>
  </si>
  <si>
    <t>HZS2491</t>
  </si>
  <si>
    <t>Hodinová zúčtovací sazba dělník zednických výpomocí</t>
  </si>
  <si>
    <t>hod</t>
  </si>
  <si>
    <t>242358395</t>
  </si>
  <si>
    <t>Hodinové zúčtovací sazby profesí PSV  zednické výpomoci a pomocné práce PSV dělník zednických výpomocí</t>
  </si>
  <si>
    <t>27</t>
  </si>
  <si>
    <t>HZS3212</t>
  </si>
  <si>
    <t>Hodinová zúčtovací sazba montér vzduchotechniky a chlazení odborný</t>
  </si>
  <si>
    <t>1471296850</t>
  </si>
  <si>
    <t>Hodinové zúčtovací sazby montáží technologických zařízení  na stavebních objektech montér vzduchotechniky odborný</t>
  </si>
  <si>
    <t>Specifikace - SOUPIS PRACÍ</t>
  </si>
  <si>
    <t>1.1 Nástřešní ventilátor připojení Ø250mm, 230V-45W-0.32A, 1430ot/min., pracovní bod Qv=600m3/h,Pst=90Pa, akustický tlak při max.účinnosti 44dB(A) do okolí (4m),akustický výkon max.56dBA) do sání.   Ventilátor je vybaven EC motorem s tepelnou ochranou proti přetížení. Ložiska kuličková. Krytí IP44, třída izolace F. Pracovní teplota –20 °C až +40 °C.. Dodává se v provedení pro inteligentní DCV systém větrání bytových domů.
Digitální regulační jednotka udržuje na základě integrovaného senzoru konstantní tlak v potrubí.</t>
  </si>
  <si>
    <t>1.2 Příslušenství střešního ventilátoru -tlumič hluku kruhový DN250, vnější průměr 355 (tl. tlumícího materiálu 50mm), délka tlumící části 480mm, celková délka 60+480+110mm.
plášť tlumiče je z galvanizovaného plechu, provedení bez přírub!
Útlum dB ve frekvenčním pásmu 500-2000[Hz]=10-12dB</t>
  </si>
  <si>
    <t>1.4 GREYFLEX 254 -Ohebná hadice ze dvou vrstev PVC s polyamidovou tkaninou, zpevněná spirálovitě vinutou kostrou z ocelového drátu.</t>
  </si>
  <si>
    <t>1.3 SEMIFLEX 100/5 STANDARD-Polotuhá ohebná hadice z Al fólie, falcování mimořádně pevným vícenásobným zámkem „Tripllock“.</t>
  </si>
  <si>
    <t>Montážní nosník C 30x28 -délka 560mm</t>
  </si>
  <si>
    <t>Montážní nosník C 30x28 -délka 560mm -ocel s 1,75 - pozink</t>
  </si>
  <si>
    <t>Poznámka k položce:_x000D_
Vyregulování systému, uvedení do provozu a zaškolení obsluhy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</si>
</sst>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9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72" t="s">
        <v>13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74" t="s">
        <v>15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29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23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6">
        <f>ROUND(AG94,2)</f>
        <v>0</v>
      </c>
      <c r="AL26" s="177"/>
      <c r="AM26" s="177"/>
      <c r="AN26" s="177"/>
      <c r="AO26" s="177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8" t="s">
        <v>35</v>
      </c>
      <c r="M28" s="178"/>
      <c r="N28" s="178"/>
      <c r="O28" s="178"/>
      <c r="P28" s="178"/>
      <c r="Q28" s="26"/>
      <c r="R28" s="26"/>
      <c r="S28" s="26"/>
      <c r="T28" s="26"/>
      <c r="U28" s="26"/>
      <c r="V28" s="26"/>
      <c r="W28" s="178" t="s">
        <v>36</v>
      </c>
      <c r="X28" s="178"/>
      <c r="Y28" s="178"/>
      <c r="Z28" s="178"/>
      <c r="AA28" s="178"/>
      <c r="AB28" s="178"/>
      <c r="AC28" s="178"/>
      <c r="AD28" s="178"/>
      <c r="AE28" s="178"/>
      <c r="AF28" s="26"/>
      <c r="AG28" s="26"/>
      <c r="AH28" s="26"/>
      <c r="AI28" s="26"/>
      <c r="AJ28" s="26"/>
      <c r="AK28" s="178" t="s">
        <v>37</v>
      </c>
      <c r="AL28" s="178"/>
      <c r="AM28" s="178"/>
      <c r="AN28" s="178"/>
      <c r="AO28" s="178"/>
      <c r="AP28" s="26"/>
      <c r="AQ28" s="26"/>
      <c r="AR28" s="27"/>
      <c r="BE28" s="26"/>
    </row>
    <row r="29" spans="1:71" s="3" customFormat="1" ht="14.45" customHeight="1">
      <c r="B29" s="31"/>
      <c r="D29" s="23" t="s">
        <v>38</v>
      </c>
      <c r="F29" s="23" t="s">
        <v>39</v>
      </c>
      <c r="L29" s="181">
        <v>0.21</v>
      </c>
      <c r="M29" s="180"/>
      <c r="N29" s="180"/>
      <c r="O29" s="180"/>
      <c r="P29" s="180"/>
      <c r="W29" s="179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0</v>
      </c>
      <c r="AL29" s="180"/>
      <c r="AM29" s="180"/>
      <c r="AN29" s="180"/>
      <c r="AO29" s="180"/>
      <c r="AR29" s="31"/>
    </row>
    <row r="30" spans="1:71" s="3" customFormat="1" ht="14.45" customHeight="1">
      <c r="B30" s="31"/>
      <c r="F30" s="23" t="s">
        <v>40</v>
      </c>
      <c r="L30" s="181">
        <v>0.15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1"/>
    </row>
    <row r="31" spans="1:71" s="3" customFormat="1" ht="14.45" hidden="1" customHeight="1">
      <c r="B31" s="31"/>
      <c r="F31" s="23" t="s">
        <v>41</v>
      </c>
      <c r="L31" s="181">
        <v>0.21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1"/>
    </row>
    <row r="32" spans="1:71" s="3" customFormat="1" ht="14.45" hidden="1" customHeight="1">
      <c r="B32" s="31"/>
      <c r="F32" s="23" t="s">
        <v>42</v>
      </c>
      <c r="L32" s="181">
        <v>0.15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1"/>
    </row>
    <row r="33" spans="1:57" s="3" customFormat="1" ht="14.45" hidden="1" customHeight="1">
      <c r="B33" s="31"/>
      <c r="F33" s="23" t="s">
        <v>43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45</v>
      </c>
      <c r="U35" s="34"/>
      <c r="V35" s="34"/>
      <c r="W35" s="34"/>
      <c r="X35" s="182" t="s">
        <v>46</v>
      </c>
      <c r="Y35" s="183"/>
      <c r="Z35" s="183"/>
      <c r="AA35" s="183"/>
      <c r="AB35" s="183"/>
      <c r="AC35" s="34"/>
      <c r="AD35" s="34"/>
      <c r="AE35" s="34"/>
      <c r="AF35" s="34"/>
      <c r="AG35" s="34"/>
      <c r="AH35" s="34"/>
      <c r="AI35" s="34"/>
      <c r="AJ35" s="34"/>
      <c r="AK35" s="184">
        <f>SUM(AK26:AK33)</f>
        <v>0</v>
      </c>
      <c r="AL35" s="183"/>
      <c r="AM35" s="183"/>
      <c r="AN35" s="183"/>
      <c r="AO35" s="185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36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39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49</v>
      </c>
      <c r="AI60" s="29"/>
      <c r="AJ60" s="29"/>
      <c r="AK60" s="29"/>
      <c r="AL60" s="29"/>
      <c r="AM60" s="39" t="s">
        <v>50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7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52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39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49</v>
      </c>
      <c r="AI75" s="29"/>
      <c r="AJ75" s="29"/>
      <c r="AK75" s="29"/>
      <c r="AL75" s="29"/>
      <c r="AM75" s="39" t="s">
        <v>50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758</v>
      </c>
      <c r="AR84" s="45"/>
    </row>
    <row r="85" spans="1:91" s="5" customFormat="1" ht="36.950000000000003" customHeight="1">
      <c r="B85" s="46"/>
      <c r="C85" s="47" t="s">
        <v>14</v>
      </c>
      <c r="L85" s="186" t="str">
        <f>K6</f>
        <v>Oprava bytových jednotek a společných prostor budovy AYD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Olomouc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88" t="str">
        <f>IF(AN8= "","",AN8)</f>
        <v>8. 7. 2021</v>
      </c>
      <c r="AN87" s="188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Fakultní nemocnice Olomouc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89" t="str">
        <f>IF(E17="","",E17)</f>
        <v>Ing. arch. Jan Dohnal</v>
      </c>
      <c r="AN89" s="190"/>
      <c r="AO89" s="190"/>
      <c r="AP89" s="190"/>
      <c r="AQ89" s="26"/>
      <c r="AR89" s="27"/>
      <c r="AS89" s="191" t="s">
        <v>54</v>
      </c>
      <c r="AT89" s="19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89" t="str">
        <f>IF(E20="","",E20)</f>
        <v>Jan Mikeš</v>
      </c>
      <c r="AN90" s="190"/>
      <c r="AO90" s="190"/>
      <c r="AP90" s="190"/>
      <c r="AQ90" s="26"/>
      <c r="AR90" s="27"/>
      <c r="AS90" s="193"/>
      <c r="AT90" s="19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3"/>
      <c r="AT91" s="19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5" t="s">
        <v>55</v>
      </c>
      <c r="D92" s="196"/>
      <c r="E92" s="196"/>
      <c r="F92" s="196"/>
      <c r="G92" s="196"/>
      <c r="H92" s="54"/>
      <c r="I92" s="197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57</v>
      </c>
      <c r="AH92" s="196"/>
      <c r="AI92" s="196"/>
      <c r="AJ92" s="196"/>
      <c r="AK92" s="196"/>
      <c r="AL92" s="196"/>
      <c r="AM92" s="196"/>
      <c r="AN92" s="197" t="s">
        <v>58</v>
      </c>
      <c r="AO92" s="196"/>
      <c r="AP92" s="199"/>
      <c r="AQ92" s="55" t="s">
        <v>59</v>
      </c>
      <c r="AR92" s="27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7">
        <f>ROUND(AG95,2)</f>
        <v>0</v>
      </c>
      <c r="AH94" s="207"/>
      <c r="AI94" s="207"/>
      <c r="AJ94" s="207"/>
      <c r="AK94" s="207"/>
      <c r="AL94" s="207"/>
      <c r="AM94" s="207"/>
      <c r="AN94" s="208">
        <f>SUM(AG94,AT94)</f>
        <v>0</v>
      </c>
      <c r="AO94" s="208"/>
      <c r="AP94" s="20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51.38626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0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7" customFormat="1" ht="16.5" customHeight="1">
      <c r="B95" s="73"/>
      <c r="C95" s="74"/>
      <c r="D95" s="203" t="s">
        <v>78</v>
      </c>
      <c r="E95" s="203"/>
      <c r="F95" s="203"/>
      <c r="G95" s="203"/>
      <c r="H95" s="203"/>
      <c r="I95" s="75"/>
      <c r="J95" s="203" t="s">
        <v>79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2">
        <f>ROUND(AG96,2)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6" t="s">
        <v>80</v>
      </c>
      <c r="AR95" s="73"/>
      <c r="AS95" s="77">
        <f>ROUND(AS96,2)</f>
        <v>0</v>
      </c>
      <c r="AT95" s="78">
        <f>ROUND(SUM(AV95:AW95),2)</f>
        <v>0</v>
      </c>
      <c r="AU95" s="79">
        <f>ROUND(AU96,5)</f>
        <v>51.38626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0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73</v>
      </c>
      <c r="BT95" s="81" t="s">
        <v>81</v>
      </c>
      <c r="BU95" s="81" t="s">
        <v>75</v>
      </c>
      <c r="BV95" s="81" t="s">
        <v>76</v>
      </c>
      <c r="BW95" s="81" t="s">
        <v>82</v>
      </c>
      <c r="BX95" s="81" t="s">
        <v>4</v>
      </c>
      <c r="CL95" s="81" t="s">
        <v>1</v>
      </c>
      <c r="CM95" s="81" t="s">
        <v>83</v>
      </c>
    </row>
    <row r="96" spans="1:91" s="4" customFormat="1" ht="16.5" customHeight="1">
      <c r="A96" s="82" t="s">
        <v>84</v>
      </c>
      <c r="B96" s="45"/>
      <c r="C96" s="10"/>
      <c r="D96" s="10"/>
      <c r="E96" s="206" t="s">
        <v>85</v>
      </c>
      <c r="F96" s="206"/>
      <c r="G96" s="206"/>
      <c r="H96" s="206"/>
      <c r="I96" s="206"/>
      <c r="J96" s="10"/>
      <c r="K96" s="206" t="s">
        <v>86</v>
      </c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4">
        <f>'1.4. - Vzduchotechnika'!J32</f>
        <v>0</v>
      </c>
      <c r="AH96" s="205"/>
      <c r="AI96" s="205"/>
      <c r="AJ96" s="205"/>
      <c r="AK96" s="205"/>
      <c r="AL96" s="205"/>
      <c r="AM96" s="205"/>
      <c r="AN96" s="204">
        <f>SUM(AG96,AT96)</f>
        <v>0</v>
      </c>
      <c r="AO96" s="205"/>
      <c r="AP96" s="205"/>
      <c r="AQ96" s="83" t="s">
        <v>87</v>
      </c>
      <c r="AR96" s="45"/>
      <c r="AS96" s="84">
        <v>0</v>
      </c>
      <c r="AT96" s="85">
        <f>ROUND(SUM(AV96:AW96),2)</f>
        <v>0</v>
      </c>
      <c r="AU96" s="86">
        <f>'1.4. - Vzduchotechnika'!P122</f>
        <v>51.386256000000003</v>
      </c>
      <c r="AV96" s="85">
        <f>'1.4. - Vzduchotechnika'!J35</f>
        <v>0</v>
      </c>
      <c r="AW96" s="85">
        <f>'1.4. - Vzduchotechnika'!J36</f>
        <v>0</v>
      </c>
      <c r="AX96" s="85">
        <f>'1.4. - Vzduchotechnika'!J37</f>
        <v>0</v>
      </c>
      <c r="AY96" s="85">
        <f>'1.4. - Vzduchotechnika'!J38</f>
        <v>0</v>
      </c>
      <c r="AZ96" s="85">
        <f>'1.4. - Vzduchotechnika'!F35</f>
        <v>0</v>
      </c>
      <c r="BA96" s="85">
        <f>'1.4. - Vzduchotechnika'!F36</f>
        <v>0</v>
      </c>
      <c r="BB96" s="85">
        <f>'1.4. - Vzduchotechnika'!F37</f>
        <v>0</v>
      </c>
      <c r="BC96" s="85">
        <f>'1.4. - Vzduchotechnika'!F38</f>
        <v>0</v>
      </c>
      <c r="BD96" s="87">
        <f>'1.4. - Vzduchotechnika'!F39</f>
        <v>0</v>
      </c>
      <c r="BT96" s="21" t="s">
        <v>83</v>
      </c>
      <c r="BV96" s="21" t="s">
        <v>76</v>
      </c>
      <c r="BW96" s="21" t="s">
        <v>88</v>
      </c>
      <c r="BX96" s="21" t="s">
        <v>82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1.4. - Vzduchotechnika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7"/>
  <sheetViews>
    <sheetView showGridLines="0" tabSelected="1" view="pageBreakPreview" topLeftCell="A156" zoomScaleNormal="125" zoomScaleSheetLayoutView="100" workbookViewId="0">
      <selection activeCell="F136" sqref="F136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8"/>
    </row>
    <row r="2" spans="1:46" s="1" customFormat="1" ht="36.950000000000003" customHeight="1">
      <c r="L2" s="209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88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hidden="1" customHeight="1">
      <c r="B4" s="17"/>
      <c r="D4" s="18" t="s">
        <v>89</v>
      </c>
      <c r="L4" s="17"/>
      <c r="M4" s="89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14</v>
      </c>
      <c r="L6" s="17"/>
    </row>
    <row r="7" spans="1:46" s="1" customFormat="1" ht="16.5" hidden="1" customHeight="1">
      <c r="B7" s="17"/>
      <c r="E7" s="210" t="str">
        <f>'Rekapitulace stavby'!K6</f>
        <v>Oprava bytových jednotek a společných prostor budovy AYD</v>
      </c>
      <c r="F7" s="211"/>
      <c r="G7" s="211"/>
      <c r="H7" s="211"/>
      <c r="L7" s="17"/>
    </row>
    <row r="8" spans="1:46" s="1" customFormat="1" ht="12" hidden="1" customHeight="1">
      <c r="B8" s="17"/>
      <c r="D8" s="23" t="s">
        <v>90</v>
      </c>
      <c r="L8" s="17"/>
    </row>
    <row r="9" spans="1:46" s="2" customFormat="1" ht="16.5" hidden="1" customHeight="1">
      <c r="A9" s="26"/>
      <c r="B9" s="27"/>
      <c r="C9" s="26"/>
      <c r="D9" s="26"/>
      <c r="E9" s="210" t="s">
        <v>91</v>
      </c>
      <c r="F9" s="212"/>
      <c r="G9" s="212"/>
      <c r="H9" s="21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hidden="1" customHeight="1">
      <c r="A10" s="26"/>
      <c r="B10" s="27"/>
      <c r="C10" s="26"/>
      <c r="D10" s="23" t="s">
        <v>92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hidden="1" customHeight="1">
      <c r="A11" s="26"/>
      <c r="B11" s="27"/>
      <c r="C11" s="26"/>
      <c r="D11" s="26"/>
      <c r="E11" s="186" t="s">
        <v>93</v>
      </c>
      <c r="F11" s="212"/>
      <c r="G11" s="212"/>
      <c r="H11" s="212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1.25" hidden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hidden="1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49" t="str">
        <f>'Rekapitulace stavby'!AN8</f>
        <v>8. 7. 2021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hidden="1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hidden="1" customHeight="1">
      <c r="A16" s="26"/>
      <c r="B16" s="27"/>
      <c r="C16" s="26"/>
      <c r="D16" s="23" t="s">
        <v>22</v>
      </c>
      <c r="E16" s="26"/>
      <c r="F16" s="26"/>
      <c r="G16" s="26"/>
      <c r="H16" s="26"/>
      <c r="I16" s="23" t="s">
        <v>23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hidden="1" customHeight="1">
      <c r="A17" s="26"/>
      <c r="B17" s="27"/>
      <c r="C17" s="26"/>
      <c r="D17" s="26"/>
      <c r="E17" s="21" t="s">
        <v>24</v>
      </c>
      <c r="F17" s="26"/>
      <c r="G17" s="26"/>
      <c r="H17" s="26"/>
      <c r="I17" s="23" t="s">
        <v>25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hidden="1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hidden="1" customHeight="1">
      <c r="A19" s="26"/>
      <c r="B19" s="27"/>
      <c r="C19" s="26"/>
      <c r="D19" s="23" t="s">
        <v>26</v>
      </c>
      <c r="E19" s="26"/>
      <c r="F19" s="26"/>
      <c r="G19" s="26"/>
      <c r="H19" s="26"/>
      <c r="I19" s="23" t="s">
        <v>23</v>
      </c>
      <c r="J19" s="21" t="str">
        <f>'Rekapitulace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hidden="1" customHeight="1">
      <c r="A20" s="26"/>
      <c r="B20" s="27"/>
      <c r="C20" s="26"/>
      <c r="D20" s="26"/>
      <c r="E20" s="172" t="str">
        <f>'Rekapitulace stavby'!E14</f>
        <v xml:space="preserve"> </v>
      </c>
      <c r="F20" s="172"/>
      <c r="G20" s="172"/>
      <c r="H20" s="172"/>
      <c r="I20" s="23" t="s">
        <v>25</v>
      </c>
      <c r="J20" s="21" t="str">
        <f>'Rekapitulace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hidden="1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hidden="1" customHeight="1">
      <c r="A22" s="26"/>
      <c r="B22" s="27"/>
      <c r="C22" s="26"/>
      <c r="D22" s="23" t="s">
        <v>28</v>
      </c>
      <c r="E22" s="26"/>
      <c r="F22" s="26"/>
      <c r="G22" s="26"/>
      <c r="H22" s="26"/>
      <c r="I22" s="23" t="s">
        <v>23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hidden="1" customHeight="1">
      <c r="A23" s="26"/>
      <c r="B23" s="27"/>
      <c r="C23" s="26"/>
      <c r="D23" s="26"/>
      <c r="E23" s="21" t="s">
        <v>29</v>
      </c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hidden="1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hidden="1" customHeight="1">
      <c r="A25" s="26"/>
      <c r="B25" s="27"/>
      <c r="C25" s="26"/>
      <c r="D25" s="23" t="s">
        <v>31</v>
      </c>
      <c r="E25" s="26"/>
      <c r="F25" s="26"/>
      <c r="G25" s="26"/>
      <c r="H25" s="26"/>
      <c r="I25" s="23" t="s">
        <v>23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hidden="1" customHeight="1">
      <c r="A26" s="26"/>
      <c r="B26" s="27"/>
      <c r="C26" s="26"/>
      <c r="D26" s="26"/>
      <c r="E26" s="21" t="s">
        <v>32</v>
      </c>
      <c r="F26" s="26"/>
      <c r="G26" s="26"/>
      <c r="H26" s="26"/>
      <c r="I26" s="23" t="s">
        <v>25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hidden="1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hidden="1" customHeight="1">
      <c r="A28" s="26"/>
      <c r="B28" s="27"/>
      <c r="C28" s="26"/>
      <c r="D28" s="23" t="s">
        <v>33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hidden="1" customHeight="1">
      <c r="A29" s="90"/>
      <c r="B29" s="91"/>
      <c r="C29" s="90"/>
      <c r="D29" s="90"/>
      <c r="E29" s="175" t="s">
        <v>1</v>
      </c>
      <c r="F29" s="175"/>
      <c r="G29" s="175"/>
      <c r="H29" s="175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hidden="1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hidden="1" customHeight="1">
      <c r="A32" s="26"/>
      <c r="B32" s="27"/>
      <c r="C32" s="26"/>
      <c r="D32" s="93" t="s">
        <v>34</v>
      </c>
      <c r="E32" s="26"/>
      <c r="F32" s="26"/>
      <c r="G32" s="26"/>
      <c r="H32" s="26"/>
      <c r="I32" s="26"/>
      <c r="J32" s="65">
        <f>ROUND(J122,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hidden="1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6"/>
      <c r="F34" s="30" t="s">
        <v>36</v>
      </c>
      <c r="G34" s="26"/>
      <c r="H34" s="26"/>
      <c r="I34" s="30" t="s">
        <v>35</v>
      </c>
      <c r="J34" s="30" t="s">
        <v>37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94" t="s">
        <v>38</v>
      </c>
      <c r="E35" s="23" t="s">
        <v>39</v>
      </c>
      <c r="F35" s="95">
        <f>ROUND((SUM(BE122:BE182)),  2)</f>
        <v>0</v>
      </c>
      <c r="G35" s="26"/>
      <c r="H35" s="26"/>
      <c r="I35" s="96">
        <v>0.21</v>
      </c>
      <c r="J35" s="95">
        <f>ROUND(((SUM(BE122:BE182))*I35),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5">
        <f>ROUND((SUM(BF122:BF182)),  2)</f>
        <v>0</v>
      </c>
      <c r="G36" s="26"/>
      <c r="H36" s="26"/>
      <c r="I36" s="96">
        <v>0.15</v>
      </c>
      <c r="J36" s="95">
        <f>ROUND(((SUM(BF122:BF182))*I36),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5">
        <f>ROUND((SUM(BG122:BG182)),  2)</f>
        <v>0</v>
      </c>
      <c r="G37" s="26"/>
      <c r="H37" s="26"/>
      <c r="I37" s="96">
        <v>0.21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42</v>
      </c>
      <c r="F38" s="95">
        <f>ROUND((SUM(BH122:BH182)),  2)</f>
        <v>0</v>
      </c>
      <c r="G38" s="26"/>
      <c r="H38" s="26"/>
      <c r="I38" s="96">
        <v>0.15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43</v>
      </c>
      <c r="F39" s="95">
        <f>ROUND((SUM(BI122:BI182)),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hidden="1" customHeight="1">
      <c r="A41" s="26"/>
      <c r="B41" s="27"/>
      <c r="C41" s="97"/>
      <c r="D41" s="98" t="s">
        <v>44</v>
      </c>
      <c r="E41" s="54"/>
      <c r="F41" s="54"/>
      <c r="G41" s="99" t="s">
        <v>45</v>
      </c>
      <c r="H41" s="100" t="s">
        <v>46</v>
      </c>
      <c r="I41" s="54"/>
      <c r="J41" s="101">
        <f>SUM(J32:J39)</f>
        <v>0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hidden="1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36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26"/>
      <c r="B61" s="27"/>
      <c r="C61" s="26"/>
      <c r="D61" s="39" t="s">
        <v>49</v>
      </c>
      <c r="E61" s="29"/>
      <c r="F61" s="103" t="s">
        <v>50</v>
      </c>
      <c r="G61" s="39" t="s">
        <v>49</v>
      </c>
      <c r="H61" s="29"/>
      <c r="I61" s="29"/>
      <c r="J61" s="104" t="s">
        <v>50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26"/>
      <c r="B65" s="27"/>
      <c r="C65" s="26"/>
      <c r="D65" s="37" t="s">
        <v>51</v>
      </c>
      <c r="E65" s="40"/>
      <c r="F65" s="40"/>
      <c r="G65" s="37" t="s">
        <v>52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26"/>
      <c r="B76" s="27"/>
      <c r="C76" s="26"/>
      <c r="D76" s="39" t="s">
        <v>49</v>
      </c>
      <c r="E76" s="29"/>
      <c r="F76" s="103" t="s">
        <v>50</v>
      </c>
      <c r="G76" s="39" t="s">
        <v>49</v>
      </c>
      <c r="H76" s="29"/>
      <c r="I76" s="29"/>
      <c r="J76" s="104" t="s">
        <v>50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t="11.25" hidden="1"/>
    <row r="79" spans="1:31" ht="11.25" hidden="1"/>
    <row r="80" spans="1:31" ht="11.25" hidden="1"/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0" t="str">
        <f>E7</f>
        <v>Oprava bytových jednotek a společných prostor budovy AYD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90</v>
      </c>
      <c r="L86" s="17"/>
    </row>
    <row r="87" spans="1:31" s="2" customFormat="1" ht="16.5" customHeight="1">
      <c r="A87" s="26"/>
      <c r="B87" s="27"/>
      <c r="C87" s="26"/>
      <c r="D87" s="26"/>
      <c r="E87" s="210" t="s">
        <v>91</v>
      </c>
      <c r="F87" s="212"/>
      <c r="G87" s="212"/>
      <c r="H87" s="21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92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6" t="str">
        <f>E11</f>
        <v>1.4. - Vzduchotechnika</v>
      </c>
      <c r="F89" s="212"/>
      <c r="G89" s="212"/>
      <c r="H89" s="212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Olomouc</v>
      </c>
      <c r="G91" s="26"/>
      <c r="H91" s="26"/>
      <c r="I91" s="23" t="s">
        <v>20</v>
      </c>
      <c r="J91" s="49" t="str">
        <f>IF(J14="","",J14)</f>
        <v>8. 7. 2021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22</v>
      </c>
      <c r="D93" s="26"/>
      <c r="E93" s="26"/>
      <c r="F93" s="21" t="str">
        <f>E17</f>
        <v>Fakultní nemocnice Olomouc</v>
      </c>
      <c r="G93" s="26"/>
      <c r="H93" s="26"/>
      <c r="I93" s="23" t="s">
        <v>28</v>
      </c>
      <c r="J93" s="24" t="str">
        <f>E23</f>
        <v>Ing. arch. Jan Dohnal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26</v>
      </c>
      <c r="D94" s="26"/>
      <c r="E94" s="26"/>
      <c r="F94" s="21" t="str">
        <f>IF(E20="","",E20)</f>
        <v xml:space="preserve"> </v>
      </c>
      <c r="G94" s="26"/>
      <c r="H94" s="26"/>
      <c r="I94" s="23" t="s">
        <v>31</v>
      </c>
      <c r="J94" s="24" t="str">
        <f>E26</f>
        <v>Jan Mikeš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95</v>
      </c>
      <c r="D96" s="97"/>
      <c r="E96" s="97"/>
      <c r="F96" s="97"/>
      <c r="G96" s="97"/>
      <c r="H96" s="97"/>
      <c r="I96" s="97"/>
      <c r="J96" s="106" t="s">
        <v>96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97</v>
      </c>
      <c r="D98" s="26"/>
      <c r="E98" s="26"/>
      <c r="F98" s="26"/>
      <c r="G98" s="26"/>
      <c r="H98" s="26"/>
      <c r="I98" s="26"/>
      <c r="J98" s="65">
        <f>J122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98</v>
      </c>
    </row>
    <row r="99" spans="1:47" s="9" customFormat="1" ht="24.95" customHeight="1">
      <c r="B99" s="108"/>
      <c r="D99" s="109" t="s">
        <v>99</v>
      </c>
      <c r="E99" s="110"/>
      <c r="F99" s="110"/>
      <c r="G99" s="110"/>
      <c r="H99" s="110"/>
      <c r="I99" s="110"/>
      <c r="J99" s="111">
        <f>J123</f>
        <v>0</v>
      </c>
      <c r="L99" s="108"/>
    </row>
    <row r="100" spans="1:47" s="10" customFormat="1" ht="19.899999999999999" customHeight="1">
      <c r="B100" s="112"/>
      <c r="D100" s="113" t="s">
        <v>100</v>
      </c>
      <c r="E100" s="114"/>
      <c r="F100" s="114"/>
      <c r="G100" s="114"/>
      <c r="H100" s="114"/>
      <c r="I100" s="114"/>
      <c r="J100" s="115">
        <f>J124</f>
        <v>0</v>
      </c>
      <c r="L100" s="112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257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0" t="str">
        <f>E7</f>
        <v>Oprava bytových jednotek a společných prostor budovy AYD</v>
      </c>
      <c r="F110" s="211"/>
      <c r="G110" s="211"/>
      <c r="H110" s="211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90</v>
      </c>
      <c r="L111" s="17"/>
    </row>
    <row r="112" spans="1:47" s="2" customFormat="1" ht="16.5" customHeight="1">
      <c r="A112" s="26"/>
      <c r="B112" s="27"/>
      <c r="C112" s="26"/>
      <c r="D112" s="26"/>
      <c r="E112" s="210" t="s">
        <v>91</v>
      </c>
      <c r="F112" s="212"/>
      <c r="G112" s="212"/>
      <c r="H112" s="212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6" t="str">
        <f>E11</f>
        <v>1.4. - Vzduchotechnika</v>
      </c>
      <c r="F114" s="212"/>
      <c r="G114" s="212"/>
      <c r="H114" s="212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Olomouc</v>
      </c>
      <c r="G116" s="26"/>
      <c r="H116" s="26"/>
      <c r="I116" s="23" t="s">
        <v>20</v>
      </c>
      <c r="J116" s="49" t="str">
        <f>IF(J14="","",J14)</f>
        <v>8. 7. 2021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22</v>
      </c>
      <c r="D118" s="26"/>
      <c r="E118" s="26"/>
      <c r="F118" s="21" t="str">
        <f>E17</f>
        <v>Fakultní nemocnice Olomouc</v>
      </c>
      <c r="G118" s="26"/>
      <c r="H118" s="26"/>
      <c r="I118" s="23" t="s">
        <v>28</v>
      </c>
      <c r="J118" s="24" t="str">
        <f>E23</f>
        <v>Ing. arch. Jan Dohnal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26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31</v>
      </c>
      <c r="J119" s="24" t="str">
        <f>E26</f>
        <v>Jan Mikeš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6"/>
      <c r="B121" s="117"/>
      <c r="C121" s="118" t="s">
        <v>101</v>
      </c>
      <c r="D121" s="119" t="s">
        <v>59</v>
      </c>
      <c r="E121" s="119" t="s">
        <v>55</v>
      </c>
      <c r="F121" s="119" t="s">
        <v>56</v>
      </c>
      <c r="G121" s="119" t="s">
        <v>102</v>
      </c>
      <c r="H121" s="119" t="s">
        <v>103</v>
      </c>
      <c r="I121" s="119" t="s">
        <v>104</v>
      </c>
      <c r="J121" s="120" t="s">
        <v>96</v>
      </c>
      <c r="K121" s="121" t="s">
        <v>105</v>
      </c>
      <c r="L121" s="122"/>
      <c r="M121" s="56" t="s">
        <v>1</v>
      </c>
      <c r="N121" s="57" t="s">
        <v>38</v>
      </c>
      <c r="O121" s="57" t="s">
        <v>106</v>
      </c>
      <c r="P121" s="57" t="s">
        <v>107</v>
      </c>
      <c r="Q121" s="57" t="s">
        <v>108</v>
      </c>
      <c r="R121" s="57" t="s">
        <v>109</v>
      </c>
      <c r="S121" s="57" t="s">
        <v>110</v>
      </c>
      <c r="T121" s="58" t="s">
        <v>111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>
      <c r="A122" s="26"/>
      <c r="B122" s="27"/>
      <c r="C122" s="63" t="s">
        <v>112</v>
      </c>
      <c r="D122" s="26"/>
      <c r="E122" s="26"/>
      <c r="F122" s="26"/>
      <c r="G122" s="26"/>
      <c r="H122" s="26"/>
      <c r="I122" s="26"/>
      <c r="J122" s="123">
        <f>BK122</f>
        <v>0</v>
      </c>
      <c r="K122" s="26"/>
      <c r="L122" s="27"/>
      <c r="M122" s="59"/>
      <c r="N122" s="50"/>
      <c r="O122" s="60"/>
      <c r="P122" s="124">
        <f>P123</f>
        <v>51.386256000000003</v>
      </c>
      <c r="Q122" s="60"/>
      <c r="R122" s="124">
        <f>R123</f>
        <v>0.16172000000000003</v>
      </c>
      <c r="S122" s="60"/>
      <c r="T122" s="125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73</v>
      </c>
      <c r="AU122" s="14" t="s">
        <v>98</v>
      </c>
      <c r="BK122" s="126">
        <f>BK123</f>
        <v>0</v>
      </c>
    </row>
    <row r="123" spans="1:65" s="12" customFormat="1" ht="25.9" customHeight="1">
      <c r="B123" s="127"/>
      <c r="D123" s="128" t="s">
        <v>73</v>
      </c>
      <c r="E123" s="129" t="s">
        <v>113</v>
      </c>
      <c r="F123" s="129" t="s">
        <v>114</v>
      </c>
      <c r="J123" s="130">
        <f>BK123</f>
        <v>0</v>
      </c>
      <c r="L123" s="127"/>
      <c r="M123" s="131"/>
      <c r="N123" s="132"/>
      <c r="O123" s="132"/>
      <c r="P123" s="133">
        <f>P124</f>
        <v>51.386256000000003</v>
      </c>
      <c r="Q123" s="132"/>
      <c r="R123" s="133">
        <f>R124</f>
        <v>0.16172000000000003</v>
      </c>
      <c r="S123" s="132"/>
      <c r="T123" s="134">
        <f>T124</f>
        <v>0</v>
      </c>
      <c r="AR123" s="128" t="s">
        <v>83</v>
      </c>
      <c r="AT123" s="135" t="s">
        <v>73</v>
      </c>
      <c r="AU123" s="135" t="s">
        <v>74</v>
      </c>
      <c r="AY123" s="128" t="s">
        <v>115</v>
      </c>
      <c r="BK123" s="136">
        <f>BK124</f>
        <v>0</v>
      </c>
    </row>
    <row r="124" spans="1:65" s="12" customFormat="1" ht="22.9" customHeight="1">
      <c r="B124" s="127"/>
      <c r="D124" s="128" t="s">
        <v>73</v>
      </c>
      <c r="E124" s="137" t="s">
        <v>116</v>
      </c>
      <c r="F124" s="137" t="s">
        <v>86</v>
      </c>
      <c r="J124" s="138">
        <f>BK124</f>
        <v>0</v>
      </c>
      <c r="L124" s="127"/>
      <c r="M124" s="131"/>
      <c r="N124" s="132"/>
      <c r="O124" s="132"/>
      <c r="P124" s="133">
        <f>SUM(P125:P182)</f>
        <v>51.386256000000003</v>
      </c>
      <c r="Q124" s="132"/>
      <c r="R124" s="133">
        <f>SUM(R125:R182)</f>
        <v>0.16172000000000003</v>
      </c>
      <c r="S124" s="132"/>
      <c r="T124" s="134">
        <f>SUM(T125:T182)</f>
        <v>0</v>
      </c>
      <c r="AR124" s="128" t="s">
        <v>83</v>
      </c>
      <c r="AT124" s="135" t="s">
        <v>73</v>
      </c>
      <c r="AU124" s="135" t="s">
        <v>81</v>
      </c>
      <c r="AY124" s="128" t="s">
        <v>115</v>
      </c>
      <c r="BK124" s="136">
        <f>SUM(BK125:BK182)</f>
        <v>0</v>
      </c>
    </row>
    <row r="125" spans="1:65" s="2" customFormat="1" ht="16.5" customHeight="1">
      <c r="A125" s="26"/>
      <c r="B125" s="139"/>
      <c r="C125" s="140" t="s">
        <v>81</v>
      </c>
      <c r="D125" s="140" t="s">
        <v>117</v>
      </c>
      <c r="E125" s="141" t="s">
        <v>118</v>
      </c>
      <c r="F125" s="142" t="s">
        <v>119</v>
      </c>
      <c r="G125" s="143" t="s">
        <v>120</v>
      </c>
      <c r="H125" s="144">
        <v>1</v>
      </c>
      <c r="I125" s="145">
        <v>0</v>
      </c>
      <c r="J125" s="145">
        <f>ROUND(I125*H125,2)</f>
        <v>0</v>
      </c>
      <c r="K125" s="146"/>
      <c r="L125" s="27"/>
      <c r="M125" s="147" t="s">
        <v>1</v>
      </c>
      <c r="N125" s="148" t="s">
        <v>39</v>
      </c>
      <c r="O125" s="149">
        <v>4.6840000000000002</v>
      </c>
      <c r="P125" s="149">
        <f>O125*H125</f>
        <v>4.6840000000000002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121</v>
      </c>
      <c r="AT125" s="151" t="s">
        <v>117</v>
      </c>
      <c r="AU125" s="151" t="s">
        <v>83</v>
      </c>
      <c r="AY125" s="14" t="s">
        <v>115</v>
      </c>
      <c r="BE125" s="152">
        <f>IF(N125="základní",J125,0)</f>
        <v>0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4" t="s">
        <v>81</v>
      </c>
      <c r="BK125" s="152">
        <f>ROUND(I125*H125,2)</f>
        <v>0</v>
      </c>
      <c r="BL125" s="14" t="s">
        <v>121</v>
      </c>
      <c r="BM125" s="151" t="s">
        <v>122</v>
      </c>
    </row>
    <row r="126" spans="1:65" s="2" customFormat="1" ht="11.25">
      <c r="A126" s="26"/>
      <c r="B126" s="27"/>
      <c r="C126" s="26"/>
      <c r="D126" s="153" t="s">
        <v>123</v>
      </c>
      <c r="E126" s="26"/>
      <c r="F126" s="154" t="s">
        <v>124</v>
      </c>
      <c r="G126" s="26"/>
      <c r="H126" s="26"/>
      <c r="I126" s="26"/>
      <c r="J126" s="26"/>
      <c r="K126" s="26"/>
      <c r="L126" s="27"/>
      <c r="M126" s="155"/>
      <c r="N126" s="156"/>
      <c r="O126" s="52"/>
      <c r="P126" s="52"/>
      <c r="Q126" s="52"/>
      <c r="R126" s="52"/>
      <c r="S126" s="52"/>
      <c r="T126" s="5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123</v>
      </c>
      <c r="AU126" s="14" t="s">
        <v>83</v>
      </c>
    </row>
    <row r="127" spans="1:65" s="2" customFormat="1" ht="16.5" customHeight="1">
      <c r="A127" s="26"/>
      <c r="B127" s="139"/>
      <c r="C127" s="157" t="s">
        <v>83</v>
      </c>
      <c r="D127" s="157" t="s">
        <v>125</v>
      </c>
      <c r="E127" s="158" t="s">
        <v>126</v>
      </c>
      <c r="F127" s="159" t="s">
        <v>127</v>
      </c>
      <c r="G127" s="160" t="s">
        <v>128</v>
      </c>
      <c r="H127" s="161">
        <v>1</v>
      </c>
      <c r="I127" s="162">
        <v>0</v>
      </c>
      <c r="J127" s="162">
        <f>ROUND(I127*H127,2)</f>
        <v>0</v>
      </c>
      <c r="K127" s="163"/>
      <c r="L127" s="164"/>
      <c r="M127" s="165" t="s">
        <v>1</v>
      </c>
      <c r="N127" s="166" t="s">
        <v>39</v>
      </c>
      <c r="O127" s="149">
        <v>0</v>
      </c>
      <c r="P127" s="149">
        <f>O127*H127</f>
        <v>0</v>
      </c>
      <c r="Q127" s="149">
        <v>8.5000000000000006E-3</v>
      </c>
      <c r="R127" s="149">
        <f>Q127*H127</f>
        <v>8.5000000000000006E-3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129</v>
      </c>
      <c r="AT127" s="151" t="s">
        <v>125</v>
      </c>
      <c r="AU127" s="151" t="s">
        <v>83</v>
      </c>
      <c r="AY127" s="14" t="s">
        <v>115</v>
      </c>
      <c r="BE127" s="152">
        <f>IF(N127="základní",J127,0)</f>
        <v>0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4" t="s">
        <v>81</v>
      </c>
      <c r="BK127" s="152">
        <f>ROUND(I127*H127,2)</f>
        <v>0</v>
      </c>
      <c r="BL127" s="14" t="s">
        <v>121</v>
      </c>
      <c r="BM127" s="151" t="s">
        <v>130</v>
      </c>
    </row>
    <row r="128" spans="1:65" s="2" customFormat="1" ht="48.75">
      <c r="A128" s="26"/>
      <c r="B128" s="27"/>
      <c r="C128" s="26"/>
      <c r="D128" s="153" t="s">
        <v>123</v>
      </c>
      <c r="E128" s="26"/>
      <c r="F128" s="154" t="s">
        <v>258</v>
      </c>
      <c r="G128" s="26"/>
      <c r="H128" s="26"/>
      <c r="I128" s="26"/>
      <c r="J128" s="26"/>
      <c r="K128" s="26"/>
      <c r="L128" s="27"/>
      <c r="M128" s="155"/>
      <c r="N128" s="156"/>
      <c r="O128" s="52"/>
      <c r="P128" s="52"/>
      <c r="Q128" s="52"/>
      <c r="R128" s="52"/>
      <c r="S128" s="52"/>
      <c r="T128" s="53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123</v>
      </c>
      <c r="AU128" s="14" t="s">
        <v>83</v>
      </c>
    </row>
    <row r="129" spans="1:65" s="2" customFormat="1" ht="16.5" customHeight="1">
      <c r="A129" s="26"/>
      <c r="B129" s="139"/>
      <c r="C129" s="140" t="s">
        <v>131</v>
      </c>
      <c r="D129" s="140" t="s">
        <v>117</v>
      </c>
      <c r="E129" s="141" t="s">
        <v>132</v>
      </c>
      <c r="F129" s="142" t="s">
        <v>133</v>
      </c>
      <c r="G129" s="143" t="s">
        <v>120</v>
      </c>
      <c r="H129" s="144">
        <v>1</v>
      </c>
      <c r="I129" s="145">
        <v>0</v>
      </c>
      <c r="J129" s="145">
        <f>ROUND(I129*H129,2)</f>
        <v>0</v>
      </c>
      <c r="K129" s="146"/>
      <c r="L129" s="27"/>
      <c r="M129" s="147" t="s">
        <v>1</v>
      </c>
      <c r="N129" s="148" t="s">
        <v>39</v>
      </c>
      <c r="O129" s="149">
        <v>1.353</v>
      </c>
      <c r="P129" s="149">
        <f>O129*H129</f>
        <v>1.353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121</v>
      </c>
      <c r="AT129" s="151" t="s">
        <v>117</v>
      </c>
      <c r="AU129" s="151" t="s">
        <v>83</v>
      </c>
      <c r="AY129" s="14" t="s">
        <v>115</v>
      </c>
      <c r="BE129" s="152">
        <f>IF(N129="základní",J129,0)</f>
        <v>0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4" t="s">
        <v>81</v>
      </c>
      <c r="BK129" s="152">
        <f>ROUND(I129*H129,2)</f>
        <v>0</v>
      </c>
      <c r="BL129" s="14" t="s">
        <v>121</v>
      </c>
      <c r="BM129" s="151" t="s">
        <v>134</v>
      </c>
    </row>
    <row r="130" spans="1:65" s="2" customFormat="1" ht="11.25">
      <c r="A130" s="26"/>
      <c r="B130" s="27"/>
      <c r="C130" s="26"/>
      <c r="D130" s="153" t="s">
        <v>123</v>
      </c>
      <c r="E130" s="26"/>
      <c r="F130" s="154" t="s">
        <v>135</v>
      </c>
      <c r="G130" s="26"/>
      <c r="H130" s="26"/>
      <c r="I130" s="26"/>
      <c r="J130" s="26"/>
      <c r="K130" s="26"/>
      <c r="L130" s="27"/>
      <c r="M130" s="155"/>
      <c r="N130" s="156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123</v>
      </c>
      <c r="AU130" s="14" t="s">
        <v>83</v>
      </c>
    </row>
    <row r="131" spans="1:65" s="2" customFormat="1" ht="16.5" customHeight="1">
      <c r="A131" s="26"/>
      <c r="B131" s="139"/>
      <c r="C131" s="157" t="s">
        <v>136</v>
      </c>
      <c r="D131" s="157" t="s">
        <v>125</v>
      </c>
      <c r="E131" s="158" t="s">
        <v>137</v>
      </c>
      <c r="F131" s="159" t="s">
        <v>138</v>
      </c>
      <c r="G131" s="160" t="s">
        <v>128</v>
      </c>
      <c r="H131" s="161">
        <v>1</v>
      </c>
      <c r="I131" s="162">
        <v>0</v>
      </c>
      <c r="J131" s="162">
        <f>ROUND(I131*H131,2)</f>
        <v>0</v>
      </c>
      <c r="K131" s="163"/>
      <c r="L131" s="164"/>
      <c r="M131" s="165" t="s">
        <v>1</v>
      </c>
      <c r="N131" s="166" t="s">
        <v>39</v>
      </c>
      <c r="O131" s="149">
        <v>0</v>
      </c>
      <c r="P131" s="149">
        <f>O131*H131</f>
        <v>0</v>
      </c>
      <c r="Q131" s="149">
        <v>5.0000000000000001E-3</v>
      </c>
      <c r="R131" s="149">
        <f>Q131*H131</f>
        <v>5.0000000000000001E-3</v>
      </c>
      <c r="S131" s="149">
        <v>0</v>
      </c>
      <c r="T131" s="15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129</v>
      </c>
      <c r="AT131" s="151" t="s">
        <v>125</v>
      </c>
      <c r="AU131" s="151" t="s">
        <v>83</v>
      </c>
      <c r="AY131" s="14" t="s">
        <v>115</v>
      </c>
      <c r="BE131" s="152">
        <f>IF(N131="základní",J131,0)</f>
        <v>0</v>
      </c>
      <c r="BF131" s="152">
        <f>IF(N131="snížená",J131,0)</f>
        <v>0</v>
      </c>
      <c r="BG131" s="152">
        <f>IF(N131="zákl. přenesená",J131,0)</f>
        <v>0</v>
      </c>
      <c r="BH131" s="152">
        <f>IF(N131="sníž. přenesená",J131,0)</f>
        <v>0</v>
      </c>
      <c r="BI131" s="152">
        <f>IF(N131="nulová",J131,0)</f>
        <v>0</v>
      </c>
      <c r="BJ131" s="14" t="s">
        <v>81</v>
      </c>
      <c r="BK131" s="152">
        <f>ROUND(I131*H131,2)</f>
        <v>0</v>
      </c>
      <c r="BL131" s="14" t="s">
        <v>121</v>
      </c>
      <c r="BM131" s="151" t="s">
        <v>139</v>
      </c>
    </row>
    <row r="132" spans="1:65" s="2" customFormat="1" ht="39">
      <c r="A132" s="26"/>
      <c r="B132" s="27"/>
      <c r="C132" s="26"/>
      <c r="D132" s="153" t="s">
        <v>123</v>
      </c>
      <c r="E132" s="26"/>
      <c r="F132" s="154" t="s">
        <v>259</v>
      </c>
      <c r="G132" s="26"/>
      <c r="H132" s="26"/>
      <c r="I132" s="26"/>
      <c r="J132" s="26"/>
      <c r="K132" s="26"/>
      <c r="L132" s="27"/>
      <c r="M132" s="155"/>
      <c r="N132" s="156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123</v>
      </c>
      <c r="AU132" s="14" t="s">
        <v>83</v>
      </c>
    </row>
    <row r="133" spans="1:65" s="2" customFormat="1" ht="16.5" customHeight="1">
      <c r="A133" s="26"/>
      <c r="B133" s="139"/>
      <c r="C133" s="140" t="s">
        <v>140</v>
      </c>
      <c r="D133" s="140" t="s">
        <v>117</v>
      </c>
      <c r="E133" s="141" t="s">
        <v>141</v>
      </c>
      <c r="F133" s="142" t="s">
        <v>142</v>
      </c>
      <c r="G133" s="143" t="s">
        <v>143</v>
      </c>
      <c r="H133" s="144">
        <v>8</v>
      </c>
      <c r="I133" s="145">
        <v>0</v>
      </c>
      <c r="J133" s="145">
        <f>ROUND(I133*H133,2)</f>
        <v>0</v>
      </c>
      <c r="K133" s="146"/>
      <c r="L133" s="27"/>
      <c r="M133" s="147" t="s">
        <v>1</v>
      </c>
      <c r="N133" s="148" t="s">
        <v>39</v>
      </c>
      <c r="O133" s="149">
        <v>0.307</v>
      </c>
      <c r="P133" s="149">
        <f>O133*H133</f>
        <v>2.456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1" t="s">
        <v>121</v>
      </c>
      <c r="AT133" s="151" t="s">
        <v>117</v>
      </c>
      <c r="AU133" s="151" t="s">
        <v>83</v>
      </c>
      <c r="AY133" s="14" t="s">
        <v>115</v>
      </c>
      <c r="BE133" s="152">
        <f>IF(N133="základní",J133,0)</f>
        <v>0</v>
      </c>
      <c r="BF133" s="152">
        <f>IF(N133="snížená",J133,0)</f>
        <v>0</v>
      </c>
      <c r="BG133" s="152">
        <f>IF(N133="zákl. přenesená",J133,0)</f>
        <v>0</v>
      </c>
      <c r="BH133" s="152">
        <f>IF(N133="sníž. přenesená",J133,0)</f>
        <v>0</v>
      </c>
      <c r="BI133" s="152">
        <f>IF(N133="nulová",J133,0)</f>
        <v>0</v>
      </c>
      <c r="BJ133" s="14" t="s">
        <v>81</v>
      </c>
      <c r="BK133" s="152">
        <f>ROUND(I133*H133,2)</f>
        <v>0</v>
      </c>
      <c r="BL133" s="14" t="s">
        <v>121</v>
      </c>
      <c r="BM133" s="151" t="s">
        <v>144</v>
      </c>
    </row>
    <row r="134" spans="1:65" s="2" customFormat="1" ht="11.25">
      <c r="A134" s="26"/>
      <c r="B134" s="27"/>
      <c r="C134" s="26"/>
      <c r="D134" s="153" t="s">
        <v>123</v>
      </c>
      <c r="E134" s="26"/>
      <c r="F134" s="154" t="s">
        <v>145</v>
      </c>
      <c r="G134" s="26"/>
      <c r="H134" s="26"/>
      <c r="I134" s="26"/>
      <c r="J134" s="26"/>
      <c r="K134" s="26"/>
      <c r="L134" s="27"/>
      <c r="M134" s="155"/>
      <c r="N134" s="156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123</v>
      </c>
      <c r="AU134" s="14" t="s">
        <v>83</v>
      </c>
    </row>
    <row r="135" spans="1:65" s="2" customFormat="1" ht="22.5" customHeight="1">
      <c r="A135" s="26"/>
      <c r="B135" s="139"/>
      <c r="C135" s="157" t="s">
        <v>146</v>
      </c>
      <c r="D135" s="157" t="s">
        <v>125</v>
      </c>
      <c r="E135" s="158" t="s">
        <v>147</v>
      </c>
      <c r="F135" s="159" t="s">
        <v>148</v>
      </c>
      <c r="G135" s="160" t="s">
        <v>143</v>
      </c>
      <c r="H135" s="161">
        <v>10</v>
      </c>
      <c r="I135" s="162">
        <v>0</v>
      </c>
      <c r="J135" s="162">
        <f>ROUND(I135*H135,2)</f>
        <v>0</v>
      </c>
      <c r="K135" s="163"/>
      <c r="L135" s="164"/>
      <c r="M135" s="165" t="s">
        <v>1</v>
      </c>
      <c r="N135" s="166" t="s">
        <v>39</v>
      </c>
      <c r="O135" s="149">
        <v>0</v>
      </c>
      <c r="P135" s="149">
        <f>O135*H135</f>
        <v>0</v>
      </c>
      <c r="Q135" s="149">
        <v>2.9999999999999997E-4</v>
      </c>
      <c r="R135" s="149">
        <f>Q135*H135</f>
        <v>2.9999999999999996E-3</v>
      </c>
      <c r="S135" s="149">
        <v>0</v>
      </c>
      <c r="T135" s="150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1" t="s">
        <v>129</v>
      </c>
      <c r="AT135" s="151" t="s">
        <v>125</v>
      </c>
      <c r="AU135" s="151" t="s">
        <v>83</v>
      </c>
      <c r="AY135" s="14" t="s">
        <v>115</v>
      </c>
      <c r="BE135" s="152">
        <f>IF(N135="základní",J135,0)</f>
        <v>0</v>
      </c>
      <c r="BF135" s="152">
        <f>IF(N135="snížená",J135,0)</f>
        <v>0</v>
      </c>
      <c r="BG135" s="152">
        <f>IF(N135="zákl. přenesená",J135,0)</f>
        <v>0</v>
      </c>
      <c r="BH135" s="152">
        <f>IF(N135="sníž. přenesená",J135,0)</f>
        <v>0</v>
      </c>
      <c r="BI135" s="152">
        <f>IF(N135="nulová",J135,0)</f>
        <v>0</v>
      </c>
      <c r="BJ135" s="14" t="s">
        <v>81</v>
      </c>
      <c r="BK135" s="152">
        <f>ROUND(I135*H135,2)</f>
        <v>0</v>
      </c>
      <c r="BL135" s="14" t="s">
        <v>121</v>
      </c>
      <c r="BM135" s="151" t="s">
        <v>149</v>
      </c>
    </row>
    <row r="136" spans="1:65" s="2" customFormat="1" ht="11.25">
      <c r="A136" s="26"/>
      <c r="B136" s="27"/>
      <c r="C136" s="26"/>
      <c r="D136" s="153" t="s">
        <v>123</v>
      </c>
      <c r="E136" s="26"/>
      <c r="F136" s="154" t="s">
        <v>261</v>
      </c>
      <c r="G136" s="26"/>
      <c r="H136" s="26"/>
      <c r="I136" s="26"/>
      <c r="J136" s="26"/>
      <c r="K136" s="26"/>
      <c r="L136" s="27"/>
      <c r="M136" s="155"/>
      <c r="N136" s="156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123</v>
      </c>
      <c r="AU136" s="14" t="s">
        <v>83</v>
      </c>
    </row>
    <row r="137" spans="1:65" s="2" customFormat="1" ht="16.5" customHeight="1">
      <c r="A137" s="26"/>
      <c r="B137" s="139"/>
      <c r="C137" s="140" t="s">
        <v>151</v>
      </c>
      <c r="D137" s="140" t="s">
        <v>117</v>
      </c>
      <c r="E137" s="141" t="s">
        <v>152</v>
      </c>
      <c r="F137" s="142" t="s">
        <v>153</v>
      </c>
      <c r="G137" s="143" t="s">
        <v>143</v>
      </c>
      <c r="H137" s="144">
        <v>1</v>
      </c>
      <c r="I137" s="145">
        <v>0</v>
      </c>
      <c r="J137" s="145">
        <f>ROUND(I137*H137,2)</f>
        <v>0</v>
      </c>
      <c r="K137" s="146"/>
      <c r="L137" s="27"/>
      <c r="M137" s="147" t="s">
        <v>1</v>
      </c>
      <c r="N137" s="148" t="s">
        <v>39</v>
      </c>
      <c r="O137" s="149">
        <v>0.52500000000000002</v>
      </c>
      <c r="P137" s="149">
        <f>O137*H137</f>
        <v>0.52500000000000002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1" t="s">
        <v>121</v>
      </c>
      <c r="AT137" s="151" t="s">
        <v>117</v>
      </c>
      <c r="AU137" s="151" t="s">
        <v>83</v>
      </c>
      <c r="AY137" s="14" t="s">
        <v>115</v>
      </c>
      <c r="BE137" s="152">
        <f>IF(N137="základní",J137,0)</f>
        <v>0</v>
      </c>
      <c r="BF137" s="152">
        <f>IF(N137="snížená",J137,0)</f>
        <v>0</v>
      </c>
      <c r="BG137" s="152">
        <f>IF(N137="zákl. přenesená",J137,0)</f>
        <v>0</v>
      </c>
      <c r="BH137" s="152">
        <f>IF(N137="sníž. přenesená",J137,0)</f>
        <v>0</v>
      </c>
      <c r="BI137" s="152">
        <f>IF(N137="nulová",J137,0)</f>
        <v>0</v>
      </c>
      <c r="BJ137" s="14" t="s">
        <v>81</v>
      </c>
      <c r="BK137" s="152">
        <f>ROUND(I137*H137,2)</f>
        <v>0</v>
      </c>
      <c r="BL137" s="14" t="s">
        <v>121</v>
      </c>
      <c r="BM137" s="151" t="s">
        <v>154</v>
      </c>
    </row>
    <row r="138" spans="1:65" s="2" customFormat="1" ht="11.25">
      <c r="A138" s="26"/>
      <c r="B138" s="27"/>
      <c r="C138" s="26"/>
      <c r="D138" s="153" t="s">
        <v>123</v>
      </c>
      <c r="E138" s="26"/>
      <c r="F138" s="154" t="s">
        <v>155</v>
      </c>
      <c r="G138" s="26"/>
      <c r="H138" s="26"/>
      <c r="I138" s="26"/>
      <c r="J138" s="26"/>
      <c r="K138" s="26"/>
      <c r="L138" s="27"/>
      <c r="M138" s="155"/>
      <c r="N138" s="156"/>
      <c r="O138" s="52"/>
      <c r="P138" s="52"/>
      <c r="Q138" s="52"/>
      <c r="R138" s="52"/>
      <c r="S138" s="52"/>
      <c r="T138" s="5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T138" s="14" t="s">
        <v>123</v>
      </c>
      <c r="AU138" s="14" t="s">
        <v>83</v>
      </c>
    </row>
    <row r="139" spans="1:65" s="2" customFormat="1" ht="21" customHeight="1">
      <c r="A139" s="26"/>
      <c r="B139" s="139"/>
      <c r="C139" s="157" t="s">
        <v>156</v>
      </c>
      <c r="D139" s="157" t="s">
        <v>125</v>
      </c>
      <c r="E139" s="158" t="s">
        <v>157</v>
      </c>
      <c r="F139" s="159" t="s">
        <v>158</v>
      </c>
      <c r="G139" s="160" t="s">
        <v>143</v>
      </c>
      <c r="H139" s="161">
        <v>1</v>
      </c>
      <c r="I139" s="162">
        <v>0</v>
      </c>
      <c r="J139" s="162">
        <f>ROUND(I139*H139,2)</f>
        <v>0</v>
      </c>
      <c r="K139" s="163"/>
      <c r="L139" s="164"/>
      <c r="M139" s="165" t="s">
        <v>1</v>
      </c>
      <c r="N139" s="166" t="s">
        <v>39</v>
      </c>
      <c r="O139" s="149">
        <v>0</v>
      </c>
      <c r="P139" s="149">
        <f>O139*H139</f>
        <v>0</v>
      </c>
      <c r="Q139" s="149">
        <v>9.4999999999999998E-3</v>
      </c>
      <c r="R139" s="149">
        <f>Q139*H139</f>
        <v>9.4999999999999998E-3</v>
      </c>
      <c r="S139" s="149">
        <v>0</v>
      </c>
      <c r="T139" s="150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129</v>
      </c>
      <c r="AT139" s="151" t="s">
        <v>125</v>
      </c>
      <c r="AU139" s="151" t="s">
        <v>83</v>
      </c>
      <c r="AY139" s="14" t="s">
        <v>115</v>
      </c>
      <c r="BE139" s="152">
        <f>IF(N139="základní",J139,0)</f>
        <v>0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4" t="s">
        <v>81</v>
      </c>
      <c r="BK139" s="152">
        <f>ROUND(I139*H139,2)</f>
        <v>0</v>
      </c>
      <c r="BL139" s="14" t="s">
        <v>121</v>
      </c>
      <c r="BM139" s="151" t="s">
        <v>159</v>
      </c>
    </row>
    <row r="140" spans="1:65" s="2" customFormat="1" ht="19.5">
      <c r="A140" s="26"/>
      <c r="B140" s="27"/>
      <c r="C140" s="26"/>
      <c r="D140" s="153" t="s">
        <v>123</v>
      </c>
      <c r="E140" s="26"/>
      <c r="F140" s="154" t="s">
        <v>260</v>
      </c>
      <c r="G140" s="26"/>
      <c r="H140" s="26"/>
      <c r="I140" s="26"/>
      <c r="J140" s="26"/>
      <c r="K140" s="26"/>
      <c r="L140" s="27"/>
      <c r="M140" s="155"/>
      <c r="N140" s="156"/>
      <c r="O140" s="52"/>
      <c r="P140" s="52"/>
      <c r="Q140" s="52"/>
      <c r="R140" s="52"/>
      <c r="S140" s="52"/>
      <c r="T140" s="5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123</v>
      </c>
      <c r="AU140" s="14" t="s">
        <v>83</v>
      </c>
    </row>
    <row r="141" spans="1:65" s="2" customFormat="1" ht="16.5" customHeight="1">
      <c r="A141" s="26"/>
      <c r="B141" s="139"/>
      <c r="C141" s="157" t="s">
        <v>160</v>
      </c>
      <c r="D141" s="157" t="s">
        <v>125</v>
      </c>
      <c r="E141" s="158" t="s">
        <v>161</v>
      </c>
      <c r="F141" s="159" t="s">
        <v>162</v>
      </c>
      <c r="G141" s="160" t="s">
        <v>128</v>
      </c>
      <c r="H141" s="161">
        <v>16</v>
      </c>
      <c r="I141" s="162">
        <v>0</v>
      </c>
      <c r="J141" s="162">
        <f>ROUND(I141*H141,2)</f>
        <v>0</v>
      </c>
      <c r="K141" s="163"/>
      <c r="L141" s="164"/>
      <c r="M141" s="165" t="s">
        <v>1</v>
      </c>
      <c r="N141" s="166" t="s">
        <v>39</v>
      </c>
      <c r="O141" s="149">
        <v>0</v>
      </c>
      <c r="P141" s="149">
        <f>O141*H141</f>
        <v>0</v>
      </c>
      <c r="Q141" s="149">
        <v>1E-4</v>
      </c>
      <c r="R141" s="149">
        <f>Q141*H141</f>
        <v>1.6000000000000001E-3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129</v>
      </c>
      <c r="AT141" s="151" t="s">
        <v>125</v>
      </c>
      <c r="AU141" s="151" t="s">
        <v>83</v>
      </c>
      <c r="AY141" s="14" t="s">
        <v>115</v>
      </c>
      <c r="BE141" s="152">
        <f>IF(N141="základní",J141,0)</f>
        <v>0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4" t="s">
        <v>81</v>
      </c>
      <c r="BK141" s="152">
        <f>ROUND(I141*H141,2)</f>
        <v>0</v>
      </c>
      <c r="BL141" s="14" t="s">
        <v>121</v>
      </c>
      <c r="BM141" s="151" t="s">
        <v>163</v>
      </c>
    </row>
    <row r="142" spans="1:65" s="2" customFormat="1" ht="11.25">
      <c r="A142" s="26"/>
      <c r="B142" s="27"/>
      <c r="C142" s="26"/>
      <c r="D142" s="153" t="s">
        <v>123</v>
      </c>
      <c r="E142" s="26"/>
      <c r="F142" s="154" t="s">
        <v>164</v>
      </c>
      <c r="G142" s="26"/>
      <c r="H142" s="26"/>
      <c r="I142" s="26"/>
      <c r="J142" s="26"/>
      <c r="K142" s="26"/>
      <c r="L142" s="27"/>
      <c r="M142" s="155"/>
      <c r="N142" s="156"/>
      <c r="O142" s="52"/>
      <c r="P142" s="52"/>
      <c r="Q142" s="52"/>
      <c r="R142" s="52"/>
      <c r="S142" s="52"/>
      <c r="T142" s="53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123</v>
      </c>
      <c r="AU142" s="14" t="s">
        <v>83</v>
      </c>
    </row>
    <row r="143" spans="1:65" s="2" customFormat="1" ht="16.5" customHeight="1">
      <c r="A143" s="26"/>
      <c r="B143" s="139"/>
      <c r="C143" s="157" t="s">
        <v>165</v>
      </c>
      <c r="D143" s="157" t="s">
        <v>125</v>
      </c>
      <c r="E143" s="158" t="s">
        <v>166</v>
      </c>
      <c r="F143" s="159" t="s">
        <v>167</v>
      </c>
      <c r="G143" s="160" t="s">
        <v>128</v>
      </c>
      <c r="H143" s="161">
        <v>2</v>
      </c>
      <c r="I143" s="162">
        <v>0</v>
      </c>
      <c r="J143" s="162">
        <f>ROUND(I143*H143,2)</f>
        <v>0</v>
      </c>
      <c r="K143" s="163"/>
      <c r="L143" s="164"/>
      <c r="M143" s="165" t="s">
        <v>1</v>
      </c>
      <c r="N143" s="166" t="s">
        <v>39</v>
      </c>
      <c r="O143" s="149">
        <v>0</v>
      </c>
      <c r="P143" s="149">
        <f>O143*H143</f>
        <v>0</v>
      </c>
      <c r="Q143" s="149">
        <v>1E-4</v>
      </c>
      <c r="R143" s="149">
        <f>Q143*H143</f>
        <v>2.0000000000000001E-4</v>
      </c>
      <c r="S143" s="149">
        <v>0</v>
      </c>
      <c r="T143" s="15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129</v>
      </c>
      <c r="AT143" s="151" t="s">
        <v>125</v>
      </c>
      <c r="AU143" s="151" t="s">
        <v>83</v>
      </c>
      <c r="AY143" s="14" t="s">
        <v>115</v>
      </c>
      <c r="BE143" s="152">
        <f>IF(N143="základní",J143,0)</f>
        <v>0</v>
      </c>
      <c r="BF143" s="152">
        <f>IF(N143="snížená",J143,0)</f>
        <v>0</v>
      </c>
      <c r="BG143" s="152">
        <f>IF(N143="zákl. přenesená",J143,0)</f>
        <v>0</v>
      </c>
      <c r="BH143" s="152">
        <f>IF(N143="sníž. přenesená",J143,0)</f>
        <v>0</v>
      </c>
      <c r="BI143" s="152">
        <f>IF(N143="nulová",J143,0)</f>
        <v>0</v>
      </c>
      <c r="BJ143" s="14" t="s">
        <v>81</v>
      </c>
      <c r="BK143" s="152">
        <f>ROUND(I143*H143,2)</f>
        <v>0</v>
      </c>
      <c r="BL143" s="14" t="s">
        <v>121</v>
      </c>
      <c r="BM143" s="151" t="s">
        <v>168</v>
      </c>
    </row>
    <row r="144" spans="1:65" s="2" customFormat="1" ht="11.25">
      <c r="A144" s="26"/>
      <c r="B144" s="27"/>
      <c r="C144" s="26"/>
      <c r="D144" s="153" t="s">
        <v>123</v>
      </c>
      <c r="E144" s="26"/>
      <c r="F144" s="154" t="s">
        <v>164</v>
      </c>
      <c r="G144" s="26"/>
      <c r="H144" s="26"/>
      <c r="I144" s="26"/>
      <c r="J144" s="26"/>
      <c r="K144" s="26"/>
      <c r="L144" s="27"/>
      <c r="M144" s="155"/>
      <c r="N144" s="156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123</v>
      </c>
      <c r="AU144" s="14" t="s">
        <v>83</v>
      </c>
    </row>
    <row r="145" spans="1:65" s="2" customFormat="1" ht="16.5" customHeight="1">
      <c r="A145" s="26"/>
      <c r="B145" s="139"/>
      <c r="C145" s="140" t="s">
        <v>169</v>
      </c>
      <c r="D145" s="140" t="s">
        <v>117</v>
      </c>
      <c r="E145" s="141" t="s">
        <v>170</v>
      </c>
      <c r="F145" s="142" t="s">
        <v>171</v>
      </c>
      <c r="G145" s="143" t="s">
        <v>143</v>
      </c>
      <c r="H145" s="144">
        <v>4</v>
      </c>
      <c r="I145" s="145">
        <v>0</v>
      </c>
      <c r="J145" s="145">
        <f>ROUND(I145*H145,2)</f>
        <v>0</v>
      </c>
      <c r="K145" s="146"/>
      <c r="L145" s="27"/>
      <c r="M145" s="147" t="s">
        <v>1</v>
      </c>
      <c r="N145" s="148" t="s">
        <v>39</v>
      </c>
      <c r="O145" s="149">
        <v>0.434</v>
      </c>
      <c r="P145" s="149">
        <f>O145*H145</f>
        <v>1.736</v>
      </c>
      <c r="Q145" s="149">
        <v>1.67E-3</v>
      </c>
      <c r="R145" s="149">
        <f>Q145*H145</f>
        <v>6.6800000000000002E-3</v>
      </c>
      <c r="S145" s="149">
        <v>0</v>
      </c>
      <c r="T145" s="150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121</v>
      </c>
      <c r="AT145" s="151" t="s">
        <v>117</v>
      </c>
      <c r="AU145" s="151" t="s">
        <v>83</v>
      </c>
      <c r="AY145" s="14" t="s">
        <v>115</v>
      </c>
      <c r="BE145" s="152">
        <f>IF(N145="základní",J145,0)</f>
        <v>0</v>
      </c>
      <c r="BF145" s="152">
        <f>IF(N145="snížená",J145,0)</f>
        <v>0</v>
      </c>
      <c r="BG145" s="152">
        <f>IF(N145="zákl. přenesená",J145,0)</f>
        <v>0</v>
      </c>
      <c r="BH145" s="152">
        <f>IF(N145="sníž. přenesená",J145,0)</f>
        <v>0</v>
      </c>
      <c r="BI145" s="152">
        <f>IF(N145="nulová",J145,0)</f>
        <v>0</v>
      </c>
      <c r="BJ145" s="14" t="s">
        <v>81</v>
      </c>
      <c r="BK145" s="152">
        <f>ROUND(I145*H145,2)</f>
        <v>0</v>
      </c>
      <c r="BL145" s="14" t="s">
        <v>121</v>
      </c>
      <c r="BM145" s="151" t="s">
        <v>172</v>
      </c>
    </row>
    <row r="146" spans="1:65" s="2" customFormat="1" ht="11.25">
      <c r="A146" s="26"/>
      <c r="B146" s="27"/>
      <c r="C146" s="26"/>
      <c r="D146" s="153" t="s">
        <v>123</v>
      </c>
      <c r="E146" s="26"/>
      <c r="F146" s="154" t="s">
        <v>173</v>
      </c>
      <c r="G146" s="26"/>
      <c r="H146" s="26"/>
      <c r="I146" s="26"/>
      <c r="J146" s="26"/>
      <c r="K146" s="26"/>
      <c r="L146" s="27"/>
      <c r="M146" s="155"/>
      <c r="N146" s="156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123</v>
      </c>
      <c r="AU146" s="14" t="s">
        <v>83</v>
      </c>
    </row>
    <row r="147" spans="1:65" s="2" customFormat="1" ht="16.5" customHeight="1">
      <c r="A147" s="26"/>
      <c r="B147" s="139"/>
      <c r="C147" s="140" t="s">
        <v>174</v>
      </c>
      <c r="D147" s="140" t="s">
        <v>117</v>
      </c>
      <c r="E147" s="141" t="s">
        <v>175</v>
      </c>
      <c r="F147" s="142" t="s">
        <v>176</v>
      </c>
      <c r="G147" s="143" t="s">
        <v>143</v>
      </c>
      <c r="H147" s="144">
        <v>13</v>
      </c>
      <c r="I147" s="145">
        <v>0</v>
      </c>
      <c r="J147" s="145">
        <f>ROUND(I147*H147,2)</f>
        <v>0</v>
      </c>
      <c r="K147" s="146"/>
      <c r="L147" s="27"/>
      <c r="M147" s="147" t="s">
        <v>1</v>
      </c>
      <c r="N147" s="148" t="s">
        <v>39</v>
      </c>
      <c r="O147" s="149">
        <v>0.52300000000000002</v>
      </c>
      <c r="P147" s="149">
        <f>O147*H147</f>
        <v>6.7990000000000004</v>
      </c>
      <c r="Q147" s="149">
        <v>3.4399999999999999E-3</v>
      </c>
      <c r="R147" s="149">
        <f>Q147*H147</f>
        <v>4.4719999999999996E-2</v>
      </c>
      <c r="S147" s="149">
        <v>0</v>
      </c>
      <c r="T147" s="150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121</v>
      </c>
      <c r="AT147" s="151" t="s">
        <v>117</v>
      </c>
      <c r="AU147" s="151" t="s">
        <v>83</v>
      </c>
      <c r="AY147" s="14" t="s">
        <v>115</v>
      </c>
      <c r="BE147" s="152">
        <f>IF(N147="základní",J147,0)</f>
        <v>0</v>
      </c>
      <c r="BF147" s="152">
        <f>IF(N147="snížená",J147,0)</f>
        <v>0</v>
      </c>
      <c r="BG147" s="152">
        <f>IF(N147="zákl. přenesená",J147,0)</f>
        <v>0</v>
      </c>
      <c r="BH147" s="152">
        <f>IF(N147="sníž. přenesená",J147,0)</f>
        <v>0</v>
      </c>
      <c r="BI147" s="152">
        <f>IF(N147="nulová",J147,0)</f>
        <v>0</v>
      </c>
      <c r="BJ147" s="14" t="s">
        <v>81</v>
      </c>
      <c r="BK147" s="152">
        <f>ROUND(I147*H147,2)</f>
        <v>0</v>
      </c>
      <c r="BL147" s="14" t="s">
        <v>121</v>
      </c>
      <c r="BM147" s="151" t="s">
        <v>177</v>
      </c>
    </row>
    <row r="148" spans="1:65" s="2" customFormat="1" ht="11.25">
      <c r="A148" s="26"/>
      <c r="B148" s="27"/>
      <c r="C148" s="26"/>
      <c r="D148" s="153" t="s">
        <v>123</v>
      </c>
      <c r="E148" s="26"/>
      <c r="F148" s="154" t="s">
        <v>178</v>
      </c>
      <c r="G148" s="26"/>
      <c r="H148" s="26"/>
      <c r="I148" s="26"/>
      <c r="J148" s="26"/>
      <c r="K148" s="26"/>
      <c r="L148" s="27"/>
      <c r="M148" s="155"/>
      <c r="N148" s="156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123</v>
      </c>
      <c r="AU148" s="14" t="s">
        <v>83</v>
      </c>
    </row>
    <row r="149" spans="1:65" s="2" customFormat="1" ht="16.5" customHeight="1">
      <c r="A149" s="26"/>
      <c r="B149" s="139"/>
      <c r="C149" s="140" t="s">
        <v>179</v>
      </c>
      <c r="D149" s="140" t="s">
        <v>117</v>
      </c>
      <c r="E149" s="141" t="s">
        <v>180</v>
      </c>
      <c r="F149" s="142" t="s">
        <v>181</v>
      </c>
      <c r="G149" s="143" t="s">
        <v>143</v>
      </c>
      <c r="H149" s="144">
        <v>11</v>
      </c>
      <c r="I149" s="145">
        <v>0</v>
      </c>
      <c r="J149" s="145">
        <f>ROUND(I149*H149,2)</f>
        <v>0</v>
      </c>
      <c r="K149" s="146"/>
      <c r="L149" s="27"/>
      <c r="M149" s="147" t="s">
        <v>1</v>
      </c>
      <c r="N149" s="148" t="s">
        <v>39</v>
      </c>
      <c r="O149" s="149">
        <v>0.76300000000000001</v>
      </c>
      <c r="P149" s="149">
        <f>O149*H149</f>
        <v>8.3930000000000007</v>
      </c>
      <c r="Q149" s="149">
        <v>5.2199999999999998E-3</v>
      </c>
      <c r="R149" s="149">
        <f>Q149*H149</f>
        <v>5.7419999999999999E-2</v>
      </c>
      <c r="S149" s="149">
        <v>0</v>
      </c>
      <c r="T149" s="150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1" t="s">
        <v>121</v>
      </c>
      <c r="AT149" s="151" t="s">
        <v>117</v>
      </c>
      <c r="AU149" s="151" t="s">
        <v>83</v>
      </c>
      <c r="AY149" s="14" t="s">
        <v>115</v>
      </c>
      <c r="BE149" s="152">
        <f>IF(N149="základní",J149,0)</f>
        <v>0</v>
      </c>
      <c r="BF149" s="152">
        <f>IF(N149="snížená",J149,0)</f>
        <v>0</v>
      </c>
      <c r="BG149" s="152">
        <f>IF(N149="zákl. přenesená",J149,0)</f>
        <v>0</v>
      </c>
      <c r="BH149" s="152">
        <f>IF(N149="sníž. přenesená",J149,0)</f>
        <v>0</v>
      </c>
      <c r="BI149" s="152">
        <f>IF(N149="nulová",J149,0)</f>
        <v>0</v>
      </c>
      <c r="BJ149" s="14" t="s">
        <v>81</v>
      </c>
      <c r="BK149" s="152">
        <f>ROUND(I149*H149,2)</f>
        <v>0</v>
      </c>
      <c r="BL149" s="14" t="s">
        <v>121</v>
      </c>
      <c r="BM149" s="151" t="s">
        <v>182</v>
      </c>
    </row>
    <row r="150" spans="1:65" s="2" customFormat="1" ht="11.25">
      <c r="A150" s="26"/>
      <c r="B150" s="27"/>
      <c r="C150" s="26"/>
      <c r="D150" s="153" t="s">
        <v>123</v>
      </c>
      <c r="E150" s="26"/>
      <c r="F150" s="154" t="s">
        <v>183</v>
      </c>
      <c r="G150" s="26"/>
      <c r="H150" s="26"/>
      <c r="I150" s="26"/>
      <c r="J150" s="26"/>
      <c r="K150" s="26"/>
      <c r="L150" s="27"/>
      <c r="M150" s="155"/>
      <c r="N150" s="156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123</v>
      </c>
      <c r="AU150" s="14" t="s">
        <v>83</v>
      </c>
    </row>
    <row r="151" spans="1:65" s="2" customFormat="1" ht="16.5" customHeight="1">
      <c r="A151" s="26"/>
      <c r="B151" s="139"/>
      <c r="C151" s="140" t="s">
        <v>184</v>
      </c>
      <c r="D151" s="140" t="s">
        <v>117</v>
      </c>
      <c r="E151" s="141" t="s">
        <v>185</v>
      </c>
      <c r="F151" s="142" t="s">
        <v>186</v>
      </c>
      <c r="G151" s="143" t="s">
        <v>187</v>
      </c>
      <c r="H151" s="144">
        <v>1</v>
      </c>
      <c r="I151" s="145">
        <v>0</v>
      </c>
      <c r="J151" s="145">
        <f>ROUND(I151*H151,2)</f>
        <v>0</v>
      </c>
      <c r="K151" s="146"/>
      <c r="L151" s="27"/>
      <c r="M151" s="147" t="s">
        <v>1</v>
      </c>
      <c r="N151" s="148" t="s">
        <v>39</v>
      </c>
      <c r="O151" s="149">
        <v>0</v>
      </c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121</v>
      </c>
      <c r="AT151" s="151" t="s">
        <v>117</v>
      </c>
      <c r="AU151" s="151" t="s">
        <v>83</v>
      </c>
      <c r="AY151" s="14" t="s">
        <v>115</v>
      </c>
      <c r="BE151" s="152">
        <f>IF(N151="základní",J151,0)</f>
        <v>0</v>
      </c>
      <c r="BF151" s="152">
        <f>IF(N151="snížená",J151,0)</f>
        <v>0</v>
      </c>
      <c r="BG151" s="152">
        <f>IF(N151="zákl. přenesená",J151,0)</f>
        <v>0</v>
      </c>
      <c r="BH151" s="152">
        <f>IF(N151="sníž. přenesená",J151,0)</f>
        <v>0</v>
      </c>
      <c r="BI151" s="152">
        <f>IF(N151="nulová",J151,0)</f>
        <v>0</v>
      </c>
      <c r="BJ151" s="14" t="s">
        <v>81</v>
      </c>
      <c r="BK151" s="152">
        <f>ROUND(I151*H151,2)</f>
        <v>0</v>
      </c>
      <c r="BL151" s="14" t="s">
        <v>121</v>
      </c>
      <c r="BM151" s="151" t="s">
        <v>188</v>
      </c>
    </row>
    <row r="152" spans="1:65" s="2" customFormat="1" ht="11.25">
      <c r="A152" s="26"/>
      <c r="B152" s="27"/>
      <c r="C152" s="26"/>
      <c r="D152" s="153" t="s">
        <v>123</v>
      </c>
      <c r="E152" s="26"/>
      <c r="F152" s="154" t="s">
        <v>189</v>
      </c>
      <c r="G152" s="26"/>
      <c r="H152" s="26"/>
      <c r="I152" s="26"/>
      <c r="J152" s="26"/>
      <c r="K152" s="26"/>
      <c r="L152" s="27"/>
      <c r="M152" s="155"/>
      <c r="N152" s="156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123</v>
      </c>
      <c r="AU152" s="14" t="s">
        <v>83</v>
      </c>
    </row>
    <row r="153" spans="1:65" s="2" customFormat="1" ht="16.5" customHeight="1">
      <c r="A153" s="26"/>
      <c r="B153" s="139"/>
      <c r="C153" s="157" t="s">
        <v>8</v>
      </c>
      <c r="D153" s="157" t="s">
        <v>125</v>
      </c>
      <c r="E153" s="158" t="s">
        <v>190</v>
      </c>
      <c r="F153" s="159" t="s">
        <v>191</v>
      </c>
      <c r="G153" s="160" t="s">
        <v>187</v>
      </c>
      <c r="H153" s="161">
        <v>1</v>
      </c>
      <c r="I153" s="162">
        <v>0</v>
      </c>
      <c r="J153" s="162">
        <f>ROUND(I153*H153,2)</f>
        <v>0</v>
      </c>
      <c r="K153" s="163"/>
      <c r="L153" s="164"/>
      <c r="M153" s="165" t="s">
        <v>1</v>
      </c>
      <c r="N153" s="166" t="s">
        <v>39</v>
      </c>
      <c r="O153" s="149">
        <v>0</v>
      </c>
      <c r="P153" s="149">
        <f>O153*H153</f>
        <v>0</v>
      </c>
      <c r="Q153" s="149">
        <v>5.0000000000000001E-3</v>
      </c>
      <c r="R153" s="149">
        <f>Q153*H153</f>
        <v>5.0000000000000001E-3</v>
      </c>
      <c r="S153" s="149">
        <v>0</v>
      </c>
      <c r="T153" s="150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1" t="s">
        <v>129</v>
      </c>
      <c r="AT153" s="151" t="s">
        <v>125</v>
      </c>
      <c r="AU153" s="151" t="s">
        <v>83</v>
      </c>
      <c r="AY153" s="14" t="s">
        <v>115</v>
      </c>
      <c r="BE153" s="152">
        <f>IF(N153="základní",J153,0)</f>
        <v>0</v>
      </c>
      <c r="BF153" s="152">
        <f>IF(N153="snížená",J153,0)</f>
        <v>0</v>
      </c>
      <c r="BG153" s="152">
        <f>IF(N153="zákl. přenesená",J153,0)</f>
        <v>0</v>
      </c>
      <c r="BH153" s="152">
        <f>IF(N153="sníž. přenesená",J153,0)</f>
        <v>0</v>
      </c>
      <c r="BI153" s="152">
        <f>IF(N153="nulová",J153,0)</f>
        <v>0</v>
      </c>
      <c r="BJ153" s="14" t="s">
        <v>81</v>
      </c>
      <c r="BK153" s="152">
        <f>ROUND(I153*H153,2)</f>
        <v>0</v>
      </c>
      <c r="BL153" s="14" t="s">
        <v>121</v>
      </c>
      <c r="BM153" s="151" t="s">
        <v>192</v>
      </c>
    </row>
    <row r="154" spans="1:65" s="2" customFormat="1" ht="39">
      <c r="A154" s="26"/>
      <c r="B154" s="27"/>
      <c r="C154" s="26"/>
      <c r="D154" s="153" t="s">
        <v>123</v>
      </c>
      <c r="E154" s="26"/>
      <c r="F154" s="154" t="s">
        <v>193</v>
      </c>
      <c r="G154" s="26"/>
      <c r="H154" s="26"/>
      <c r="I154" s="26"/>
      <c r="J154" s="26"/>
      <c r="K154" s="26"/>
      <c r="L154" s="27"/>
      <c r="M154" s="155"/>
      <c r="N154" s="156"/>
      <c r="O154" s="52"/>
      <c r="P154" s="52"/>
      <c r="Q154" s="52"/>
      <c r="R154" s="52"/>
      <c r="S154" s="52"/>
      <c r="T154" s="5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123</v>
      </c>
      <c r="AU154" s="14" t="s">
        <v>83</v>
      </c>
    </row>
    <row r="155" spans="1:65" s="2" customFormat="1" ht="16.5" customHeight="1">
      <c r="A155" s="26"/>
      <c r="B155" s="139"/>
      <c r="C155" s="157" t="s">
        <v>121</v>
      </c>
      <c r="D155" s="157" t="s">
        <v>125</v>
      </c>
      <c r="E155" s="158" t="s">
        <v>194</v>
      </c>
      <c r="F155" s="159" t="s">
        <v>262</v>
      </c>
      <c r="G155" s="160" t="s">
        <v>128</v>
      </c>
      <c r="H155" s="161">
        <v>2</v>
      </c>
      <c r="I155" s="162">
        <v>0</v>
      </c>
      <c r="J155" s="162">
        <f>ROUND(I155*H155,2)</f>
        <v>0</v>
      </c>
      <c r="K155" s="163"/>
      <c r="L155" s="164"/>
      <c r="M155" s="165" t="s">
        <v>1</v>
      </c>
      <c r="N155" s="166" t="s">
        <v>39</v>
      </c>
      <c r="O155" s="149">
        <v>0</v>
      </c>
      <c r="P155" s="149">
        <f>O155*H155</f>
        <v>0</v>
      </c>
      <c r="Q155" s="149">
        <v>1.1000000000000001E-3</v>
      </c>
      <c r="R155" s="149">
        <f>Q155*H155</f>
        <v>2.2000000000000001E-3</v>
      </c>
      <c r="S155" s="149">
        <v>0</v>
      </c>
      <c r="T155" s="150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1" t="s">
        <v>129</v>
      </c>
      <c r="AT155" s="151" t="s">
        <v>125</v>
      </c>
      <c r="AU155" s="151" t="s">
        <v>83</v>
      </c>
      <c r="AY155" s="14" t="s">
        <v>115</v>
      </c>
      <c r="BE155" s="152">
        <f>IF(N155="základní",J155,0)</f>
        <v>0</v>
      </c>
      <c r="BF155" s="152">
        <f>IF(N155="snížená",J155,0)</f>
        <v>0</v>
      </c>
      <c r="BG155" s="152">
        <f>IF(N155="zákl. přenesená",J155,0)</f>
        <v>0</v>
      </c>
      <c r="BH155" s="152">
        <f>IF(N155="sníž. přenesená",J155,0)</f>
        <v>0</v>
      </c>
      <c r="BI155" s="152">
        <f>IF(N155="nulová",J155,0)</f>
        <v>0</v>
      </c>
      <c r="BJ155" s="14" t="s">
        <v>81</v>
      </c>
      <c r="BK155" s="152">
        <f>ROUND(I155*H155,2)</f>
        <v>0</v>
      </c>
      <c r="BL155" s="14" t="s">
        <v>121</v>
      </c>
      <c r="BM155" s="151" t="s">
        <v>195</v>
      </c>
    </row>
    <row r="156" spans="1:65" s="2" customFormat="1" ht="11.25">
      <c r="A156" s="26"/>
      <c r="B156" s="27"/>
      <c r="C156" s="26"/>
      <c r="D156" s="153" t="s">
        <v>123</v>
      </c>
      <c r="E156" s="26"/>
      <c r="F156" s="154" t="s">
        <v>263</v>
      </c>
      <c r="G156" s="26"/>
      <c r="H156" s="26"/>
      <c r="I156" s="26"/>
      <c r="J156" s="26"/>
      <c r="K156" s="26"/>
      <c r="L156" s="27"/>
      <c r="M156" s="155"/>
      <c r="N156" s="156"/>
      <c r="O156" s="52"/>
      <c r="P156" s="52"/>
      <c r="Q156" s="52"/>
      <c r="R156" s="52"/>
      <c r="S156" s="52"/>
      <c r="T156" s="53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T156" s="14" t="s">
        <v>123</v>
      </c>
      <c r="AU156" s="14" t="s">
        <v>83</v>
      </c>
    </row>
    <row r="157" spans="1:65" s="2" customFormat="1" ht="16.5" customHeight="1">
      <c r="A157" s="26"/>
      <c r="B157" s="139"/>
      <c r="C157" s="157" t="s">
        <v>196</v>
      </c>
      <c r="D157" s="157" t="s">
        <v>125</v>
      </c>
      <c r="E157" s="158" t="s">
        <v>197</v>
      </c>
      <c r="F157" s="159" t="s">
        <v>198</v>
      </c>
      <c r="G157" s="160" t="s">
        <v>128</v>
      </c>
      <c r="H157" s="161">
        <v>2</v>
      </c>
      <c r="I157" s="162">
        <v>0</v>
      </c>
      <c r="J157" s="162">
        <f>ROUND(I157*H157,2)</f>
        <v>0</v>
      </c>
      <c r="K157" s="163"/>
      <c r="L157" s="164"/>
      <c r="M157" s="165" t="s">
        <v>1</v>
      </c>
      <c r="N157" s="166" t="s">
        <v>39</v>
      </c>
      <c r="O157" s="149">
        <v>0</v>
      </c>
      <c r="P157" s="149">
        <f>O157*H157</f>
        <v>0</v>
      </c>
      <c r="Q157" s="149">
        <v>5.0000000000000001E-4</v>
      </c>
      <c r="R157" s="149">
        <f>Q157*H157</f>
        <v>1E-3</v>
      </c>
      <c r="S157" s="149">
        <v>0</v>
      </c>
      <c r="T157" s="150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1" t="s">
        <v>129</v>
      </c>
      <c r="AT157" s="151" t="s">
        <v>125</v>
      </c>
      <c r="AU157" s="151" t="s">
        <v>83</v>
      </c>
      <c r="AY157" s="14" t="s">
        <v>115</v>
      </c>
      <c r="BE157" s="152">
        <f>IF(N157="základní",J157,0)</f>
        <v>0</v>
      </c>
      <c r="BF157" s="152">
        <f>IF(N157="snížená",J157,0)</f>
        <v>0</v>
      </c>
      <c r="BG157" s="152">
        <f>IF(N157="zákl. přenesená",J157,0)</f>
        <v>0</v>
      </c>
      <c r="BH157" s="152">
        <f>IF(N157="sníž. přenesená",J157,0)</f>
        <v>0</v>
      </c>
      <c r="BI157" s="152">
        <f>IF(N157="nulová",J157,0)</f>
        <v>0</v>
      </c>
      <c r="BJ157" s="14" t="s">
        <v>81</v>
      </c>
      <c r="BK157" s="152">
        <f>ROUND(I157*H157,2)</f>
        <v>0</v>
      </c>
      <c r="BL157" s="14" t="s">
        <v>121</v>
      </c>
      <c r="BM157" s="151" t="s">
        <v>199</v>
      </c>
    </row>
    <row r="158" spans="1:65" s="2" customFormat="1" ht="19.5">
      <c r="A158" s="26"/>
      <c r="B158" s="27"/>
      <c r="C158" s="26"/>
      <c r="D158" s="153" t="s">
        <v>123</v>
      </c>
      <c r="E158" s="26"/>
      <c r="F158" s="154" t="s">
        <v>200</v>
      </c>
      <c r="G158" s="26"/>
      <c r="H158" s="26"/>
      <c r="I158" s="26"/>
      <c r="J158" s="26"/>
      <c r="K158" s="26"/>
      <c r="L158" s="27"/>
      <c r="M158" s="155"/>
      <c r="N158" s="156"/>
      <c r="O158" s="52"/>
      <c r="P158" s="52"/>
      <c r="Q158" s="52"/>
      <c r="R158" s="52"/>
      <c r="S158" s="52"/>
      <c r="T158" s="53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T158" s="14" t="s">
        <v>123</v>
      </c>
      <c r="AU158" s="14" t="s">
        <v>83</v>
      </c>
    </row>
    <row r="159" spans="1:65" s="2" customFormat="1" ht="19.5">
      <c r="A159" s="26"/>
      <c r="B159" s="27"/>
      <c r="C159" s="26"/>
      <c r="D159" s="153" t="s">
        <v>150</v>
      </c>
      <c r="E159" s="26"/>
      <c r="F159" s="167" t="s">
        <v>201</v>
      </c>
      <c r="G159" s="26"/>
      <c r="H159" s="26"/>
      <c r="I159" s="26"/>
      <c r="J159" s="26"/>
      <c r="K159" s="26"/>
      <c r="L159" s="27"/>
      <c r="M159" s="155"/>
      <c r="N159" s="156"/>
      <c r="O159" s="52"/>
      <c r="P159" s="52"/>
      <c r="Q159" s="52"/>
      <c r="R159" s="52"/>
      <c r="S159" s="52"/>
      <c r="T159" s="53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150</v>
      </c>
      <c r="AU159" s="14" t="s">
        <v>83</v>
      </c>
    </row>
    <row r="160" spans="1:65" s="2" customFormat="1" ht="16.5" customHeight="1">
      <c r="A160" s="26"/>
      <c r="B160" s="139"/>
      <c r="C160" s="157" t="s">
        <v>202</v>
      </c>
      <c r="D160" s="157" t="s">
        <v>125</v>
      </c>
      <c r="E160" s="158" t="s">
        <v>203</v>
      </c>
      <c r="F160" s="159" t="s">
        <v>204</v>
      </c>
      <c r="G160" s="160" t="s">
        <v>143</v>
      </c>
      <c r="H160" s="161">
        <v>2</v>
      </c>
      <c r="I160" s="162">
        <v>0</v>
      </c>
      <c r="J160" s="162">
        <f>ROUND(I160*H160,2)</f>
        <v>0</v>
      </c>
      <c r="K160" s="163"/>
      <c r="L160" s="164"/>
      <c r="M160" s="165" t="s">
        <v>1</v>
      </c>
      <c r="N160" s="166" t="s">
        <v>39</v>
      </c>
      <c r="O160" s="149">
        <v>0</v>
      </c>
      <c r="P160" s="149">
        <f>O160*H160</f>
        <v>0</v>
      </c>
      <c r="Q160" s="149">
        <v>1E-4</v>
      </c>
      <c r="R160" s="149">
        <f>Q160*H160</f>
        <v>2.0000000000000001E-4</v>
      </c>
      <c r="S160" s="149">
        <v>0</v>
      </c>
      <c r="T160" s="150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1" t="s">
        <v>129</v>
      </c>
      <c r="AT160" s="151" t="s">
        <v>125</v>
      </c>
      <c r="AU160" s="151" t="s">
        <v>83</v>
      </c>
      <c r="AY160" s="14" t="s">
        <v>115</v>
      </c>
      <c r="BE160" s="152">
        <f>IF(N160="základní",J160,0)</f>
        <v>0</v>
      </c>
      <c r="BF160" s="152">
        <f>IF(N160="snížená",J160,0)</f>
        <v>0</v>
      </c>
      <c r="BG160" s="152">
        <f>IF(N160="zákl. přenesená",J160,0)</f>
        <v>0</v>
      </c>
      <c r="BH160" s="152">
        <f>IF(N160="sníž. přenesená",J160,0)</f>
        <v>0</v>
      </c>
      <c r="BI160" s="152">
        <f>IF(N160="nulová",J160,0)</f>
        <v>0</v>
      </c>
      <c r="BJ160" s="14" t="s">
        <v>81</v>
      </c>
      <c r="BK160" s="152">
        <f>ROUND(I160*H160,2)</f>
        <v>0</v>
      </c>
      <c r="BL160" s="14" t="s">
        <v>121</v>
      </c>
      <c r="BM160" s="151" t="s">
        <v>205</v>
      </c>
    </row>
    <row r="161" spans="1:65" s="2" customFormat="1" ht="11.25">
      <c r="A161" s="26"/>
      <c r="B161" s="27"/>
      <c r="C161" s="26"/>
      <c r="D161" s="153" t="s">
        <v>123</v>
      </c>
      <c r="E161" s="26"/>
      <c r="F161" s="154" t="s">
        <v>206</v>
      </c>
      <c r="G161" s="26"/>
      <c r="H161" s="26"/>
      <c r="I161" s="26"/>
      <c r="J161" s="26"/>
      <c r="K161" s="26"/>
      <c r="L161" s="27"/>
      <c r="M161" s="155"/>
      <c r="N161" s="156"/>
      <c r="O161" s="52"/>
      <c r="P161" s="52"/>
      <c r="Q161" s="52"/>
      <c r="R161" s="52"/>
      <c r="S161" s="52"/>
      <c r="T161" s="53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T161" s="14" t="s">
        <v>123</v>
      </c>
      <c r="AU161" s="14" t="s">
        <v>83</v>
      </c>
    </row>
    <row r="162" spans="1:65" s="2" customFormat="1" ht="16.5" customHeight="1">
      <c r="A162" s="26"/>
      <c r="B162" s="139"/>
      <c r="C162" s="140" t="s">
        <v>207</v>
      </c>
      <c r="D162" s="140" t="s">
        <v>117</v>
      </c>
      <c r="E162" s="141" t="s">
        <v>208</v>
      </c>
      <c r="F162" s="142" t="s">
        <v>209</v>
      </c>
      <c r="G162" s="143" t="s">
        <v>128</v>
      </c>
      <c r="H162" s="144">
        <v>9</v>
      </c>
      <c r="I162" s="145">
        <v>0</v>
      </c>
      <c r="J162" s="145">
        <f>ROUND(I162*H162,2)</f>
        <v>0</v>
      </c>
      <c r="K162" s="146"/>
      <c r="L162" s="27"/>
      <c r="M162" s="147" t="s">
        <v>1</v>
      </c>
      <c r="N162" s="148" t="s">
        <v>39</v>
      </c>
      <c r="O162" s="149">
        <v>0.24</v>
      </c>
      <c r="P162" s="149">
        <f>O162*H162</f>
        <v>2.16</v>
      </c>
      <c r="Q162" s="149">
        <v>2.2000000000000001E-4</v>
      </c>
      <c r="R162" s="149">
        <f>Q162*H162</f>
        <v>1.98E-3</v>
      </c>
      <c r="S162" s="149">
        <v>0</v>
      </c>
      <c r="T162" s="150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1" t="s">
        <v>121</v>
      </c>
      <c r="AT162" s="151" t="s">
        <v>117</v>
      </c>
      <c r="AU162" s="151" t="s">
        <v>83</v>
      </c>
      <c r="AY162" s="14" t="s">
        <v>115</v>
      </c>
      <c r="BE162" s="152">
        <f>IF(N162="základní",J162,0)</f>
        <v>0</v>
      </c>
      <c r="BF162" s="152">
        <f>IF(N162="snížená",J162,0)</f>
        <v>0</v>
      </c>
      <c r="BG162" s="152">
        <f>IF(N162="zákl. přenesená",J162,0)</f>
        <v>0</v>
      </c>
      <c r="BH162" s="152">
        <f>IF(N162="sníž. přenesená",J162,0)</f>
        <v>0</v>
      </c>
      <c r="BI162" s="152">
        <f>IF(N162="nulová",J162,0)</f>
        <v>0</v>
      </c>
      <c r="BJ162" s="14" t="s">
        <v>81</v>
      </c>
      <c r="BK162" s="152">
        <f>ROUND(I162*H162,2)</f>
        <v>0</v>
      </c>
      <c r="BL162" s="14" t="s">
        <v>121</v>
      </c>
      <c r="BM162" s="151" t="s">
        <v>210</v>
      </c>
    </row>
    <row r="163" spans="1:65" s="2" customFormat="1" ht="11.25">
      <c r="A163" s="26"/>
      <c r="B163" s="27"/>
      <c r="C163" s="26"/>
      <c r="D163" s="153" t="s">
        <v>123</v>
      </c>
      <c r="E163" s="26"/>
      <c r="F163" s="154" t="s">
        <v>211</v>
      </c>
      <c r="G163" s="26"/>
      <c r="H163" s="26"/>
      <c r="I163" s="26"/>
      <c r="J163" s="26"/>
      <c r="K163" s="26"/>
      <c r="L163" s="27"/>
      <c r="M163" s="155"/>
      <c r="N163" s="156"/>
      <c r="O163" s="52"/>
      <c r="P163" s="52"/>
      <c r="Q163" s="52"/>
      <c r="R163" s="52"/>
      <c r="S163" s="52"/>
      <c r="T163" s="53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T163" s="14" t="s">
        <v>123</v>
      </c>
      <c r="AU163" s="14" t="s">
        <v>83</v>
      </c>
    </row>
    <row r="164" spans="1:65" s="2" customFormat="1" ht="16.5" customHeight="1">
      <c r="A164" s="26"/>
      <c r="B164" s="139"/>
      <c r="C164" s="140" t="s">
        <v>212</v>
      </c>
      <c r="D164" s="140" t="s">
        <v>117</v>
      </c>
      <c r="E164" s="141" t="s">
        <v>213</v>
      </c>
      <c r="F164" s="142" t="s">
        <v>214</v>
      </c>
      <c r="G164" s="143" t="s">
        <v>128</v>
      </c>
      <c r="H164" s="144">
        <v>7</v>
      </c>
      <c r="I164" s="145">
        <v>0</v>
      </c>
      <c r="J164" s="145">
        <f>ROUND(I164*H164,2)</f>
        <v>0</v>
      </c>
      <c r="K164" s="146"/>
      <c r="L164" s="27"/>
      <c r="M164" s="147" t="s">
        <v>1</v>
      </c>
      <c r="N164" s="148" t="s">
        <v>39</v>
      </c>
      <c r="O164" s="149">
        <v>0.24</v>
      </c>
      <c r="P164" s="149">
        <f>O164*H164</f>
        <v>1.68</v>
      </c>
      <c r="Q164" s="149">
        <v>2.7999999999999998E-4</v>
      </c>
      <c r="R164" s="149">
        <f>Q164*H164</f>
        <v>1.9599999999999999E-3</v>
      </c>
      <c r="S164" s="149">
        <v>0</v>
      </c>
      <c r="T164" s="150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1" t="s">
        <v>121</v>
      </c>
      <c r="AT164" s="151" t="s">
        <v>117</v>
      </c>
      <c r="AU164" s="151" t="s">
        <v>83</v>
      </c>
      <c r="AY164" s="14" t="s">
        <v>115</v>
      </c>
      <c r="BE164" s="152">
        <f>IF(N164="základní",J164,0)</f>
        <v>0</v>
      </c>
      <c r="BF164" s="152">
        <f>IF(N164="snížená",J164,0)</f>
        <v>0</v>
      </c>
      <c r="BG164" s="152">
        <f>IF(N164="zákl. přenesená",J164,0)</f>
        <v>0</v>
      </c>
      <c r="BH164" s="152">
        <f>IF(N164="sníž. přenesená",J164,0)</f>
        <v>0</v>
      </c>
      <c r="BI164" s="152">
        <f>IF(N164="nulová",J164,0)</f>
        <v>0</v>
      </c>
      <c r="BJ164" s="14" t="s">
        <v>81</v>
      </c>
      <c r="BK164" s="152">
        <f>ROUND(I164*H164,2)</f>
        <v>0</v>
      </c>
      <c r="BL164" s="14" t="s">
        <v>121</v>
      </c>
      <c r="BM164" s="151" t="s">
        <v>215</v>
      </c>
    </row>
    <row r="165" spans="1:65" s="2" customFormat="1" ht="11.25">
      <c r="A165" s="26"/>
      <c r="B165" s="27"/>
      <c r="C165" s="26"/>
      <c r="D165" s="153" t="s">
        <v>123</v>
      </c>
      <c r="E165" s="26"/>
      <c r="F165" s="154" t="s">
        <v>216</v>
      </c>
      <c r="G165" s="26"/>
      <c r="H165" s="26"/>
      <c r="I165" s="26"/>
      <c r="J165" s="26"/>
      <c r="K165" s="26"/>
      <c r="L165" s="27"/>
      <c r="M165" s="155"/>
      <c r="N165" s="156"/>
      <c r="O165" s="52"/>
      <c r="P165" s="52"/>
      <c r="Q165" s="52"/>
      <c r="R165" s="52"/>
      <c r="S165" s="52"/>
      <c r="T165" s="53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T165" s="14" t="s">
        <v>123</v>
      </c>
      <c r="AU165" s="14" t="s">
        <v>83</v>
      </c>
    </row>
    <row r="166" spans="1:65" s="2" customFormat="1" ht="16.5" customHeight="1">
      <c r="A166" s="26"/>
      <c r="B166" s="139"/>
      <c r="C166" s="157" t="s">
        <v>7</v>
      </c>
      <c r="D166" s="157" t="s">
        <v>125</v>
      </c>
      <c r="E166" s="158" t="s">
        <v>217</v>
      </c>
      <c r="F166" s="159" t="s">
        <v>218</v>
      </c>
      <c r="G166" s="160" t="s">
        <v>219</v>
      </c>
      <c r="H166" s="161">
        <v>3</v>
      </c>
      <c r="I166" s="162">
        <v>0</v>
      </c>
      <c r="J166" s="162">
        <f>ROUND(I166*H166,2)</f>
        <v>0</v>
      </c>
      <c r="K166" s="163"/>
      <c r="L166" s="164"/>
      <c r="M166" s="165" t="s">
        <v>1</v>
      </c>
      <c r="N166" s="166" t="s">
        <v>39</v>
      </c>
      <c r="O166" s="149">
        <v>0</v>
      </c>
      <c r="P166" s="149">
        <f>O166*H166</f>
        <v>0</v>
      </c>
      <c r="Q166" s="149">
        <v>1E-3</v>
      </c>
      <c r="R166" s="149">
        <f>Q166*H166</f>
        <v>3.0000000000000001E-3</v>
      </c>
      <c r="S166" s="149">
        <v>0</v>
      </c>
      <c r="T166" s="150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1" t="s">
        <v>129</v>
      </c>
      <c r="AT166" s="151" t="s">
        <v>125</v>
      </c>
      <c r="AU166" s="151" t="s">
        <v>83</v>
      </c>
      <c r="AY166" s="14" t="s">
        <v>115</v>
      </c>
      <c r="BE166" s="152">
        <f>IF(N166="základní",J166,0)</f>
        <v>0</v>
      </c>
      <c r="BF166" s="152">
        <f>IF(N166="snížená",J166,0)</f>
        <v>0</v>
      </c>
      <c r="BG166" s="152">
        <f>IF(N166="zákl. přenesená",J166,0)</f>
        <v>0</v>
      </c>
      <c r="BH166" s="152">
        <f>IF(N166="sníž. přenesená",J166,0)</f>
        <v>0</v>
      </c>
      <c r="BI166" s="152">
        <f>IF(N166="nulová",J166,0)</f>
        <v>0</v>
      </c>
      <c r="BJ166" s="14" t="s">
        <v>81</v>
      </c>
      <c r="BK166" s="152">
        <f>ROUND(I166*H166,2)</f>
        <v>0</v>
      </c>
      <c r="BL166" s="14" t="s">
        <v>121</v>
      </c>
      <c r="BM166" s="151" t="s">
        <v>220</v>
      </c>
    </row>
    <row r="167" spans="1:65" s="2" customFormat="1" ht="11.25">
      <c r="A167" s="26"/>
      <c r="B167" s="27"/>
      <c r="C167" s="26"/>
      <c r="D167" s="153" t="s">
        <v>123</v>
      </c>
      <c r="E167" s="26"/>
      <c r="F167" s="154" t="s">
        <v>164</v>
      </c>
      <c r="G167" s="26"/>
      <c r="H167" s="26"/>
      <c r="I167" s="26"/>
      <c r="J167" s="26"/>
      <c r="K167" s="26"/>
      <c r="L167" s="27"/>
      <c r="M167" s="155"/>
      <c r="N167" s="156"/>
      <c r="O167" s="52"/>
      <c r="P167" s="52"/>
      <c r="Q167" s="52"/>
      <c r="R167" s="52"/>
      <c r="S167" s="52"/>
      <c r="T167" s="53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T167" s="14" t="s">
        <v>123</v>
      </c>
      <c r="AU167" s="14" t="s">
        <v>83</v>
      </c>
    </row>
    <row r="168" spans="1:65" s="2" customFormat="1" ht="16.5" customHeight="1">
      <c r="A168" s="26"/>
      <c r="B168" s="139"/>
      <c r="C168" s="140" t="s">
        <v>221</v>
      </c>
      <c r="D168" s="140" t="s">
        <v>117</v>
      </c>
      <c r="E168" s="141" t="s">
        <v>222</v>
      </c>
      <c r="F168" s="142" t="s">
        <v>223</v>
      </c>
      <c r="G168" s="143" t="s">
        <v>224</v>
      </c>
      <c r="H168" s="144">
        <v>15</v>
      </c>
      <c r="I168" s="145">
        <v>0</v>
      </c>
      <c r="J168" s="145">
        <f>ROUND(I168*H168,2)</f>
        <v>0</v>
      </c>
      <c r="K168" s="146"/>
      <c r="L168" s="27"/>
      <c r="M168" s="147" t="s">
        <v>1</v>
      </c>
      <c r="N168" s="148" t="s">
        <v>39</v>
      </c>
      <c r="O168" s="149">
        <v>0.3</v>
      </c>
      <c r="P168" s="149">
        <f>O168*H168</f>
        <v>4.5</v>
      </c>
      <c r="Q168" s="149">
        <v>0</v>
      </c>
      <c r="R168" s="149">
        <f>Q168*H168</f>
        <v>0</v>
      </c>
      <c r="S168" s="149">
        <v>0</v>
      </c>
      <c r="T168" s="150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1" t="s">
        <v>121</v>
      </c>
      <c r="AT168" s="151" t="s">
        <v>117</v>
      </c>
      <c r="AU168" s="151" t="s">
        <v>83</v>
      </c>
      <c r="AY168" s="14" t="s">
        <v>115</v>
      </c>
      <c r="BE168" s="152">
        <f>IF(N168="základní",J168,0)</f>
        <v>0</v>
      </c>
      <c r="BF168" s="152">
        <f>IF(N168="snížená",J168,0)</f>
        <v>0</v>
      </c>
      <c r="BG168" s="152">
        <f>IF(N168="zákl. přenesená",J168,0)</f>
        <v>0</v>
      </c>
      <c r="BH168" s="152">
        <f>IF(N168="sníž. přenesená",J168,0)</f>
        <v>0</v>
      </c>
      <c r="BI168" s="152">
        <f>IF(N168="nulová",J168,0)</f>
        <v>0</v>
      </c>
      <c r="BJ168" s="14" t="s">
        <v>81</v>
      </c>
      <c r="BK168" s="152">
        <f>ROUND(I168*H168,2)</f>
        <v>0</v>
      </c>
      <c r="BL168" s="14" t="s">
        <v>121</v>
      </c>
      <c r="BM168" s="151" t="s">
        <v>225</v>
      </c>
    </row>
    <row r="169" spans="1:65" s="2" customFormat="1" ht="11.25">
      <c r="A169" s="26"/>
      <c r="B169" s="27"/>
      <c r="C169" s="26"/>
      <c r="D169" s="153" t="s">
        <v>123</v>
      </c>
      <c r="E169" s="26"/>
      <c r="F169" s="154" t="s">
        <v>226</v>
      </c>
      <c r="G169" s="26"/>
      <c r="H169" s="26"/>
      <c r="I169" s="26"/>
      <c r="J169" s="26"/>
      <c r="K169" s="26"/>
      <c r="L169" s="27"/>
      <c r="M169" s="155"/>
      <c r="N169" s="156"/>
      <c r="O169" s="52"/>
      <c r="P169" s="52"/>
      <c r="Q169" s="52"/>
      <c r="R169" s="52"/>
      <c r="S169" s="52"/>
      <c r="T169" s="53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T169" s="14" t="s">
        <v>123</v>
      </c>
      <c r="AU169" s="14" t="s">
        <v>83</v>
      </c>
    </row>
    <row r="170" spans="1:65" s="2" customFormat="1" ht="19.5">
      <c r="A170" s="26"/>
      <c r="B170" s="27"/>
      <c r="C170" s="26"/>
      <c r="D170" s="153" t="s">
        <v>150</v>
      </c>
      <c r="E170" s="26"/>
      <c r="F170" s="167" t="s">
        <v>228</v>
      </c>
      <c r="G170" s="26"/>
      <c r="H170" s="26"/>
      <c r="I170" s="26"/>
      <c r="J170" s="26"/>
      <c r="K170" s="26"/>
      <c r="L170" s="27"/>
      <c r="M170" s="155"/>
      <c r="N170" s="156"/>
      <c r="O170" s="52"/>
      <c r="P170" s="52"/>
      <c r="Q170" s="52"/>
      <c r="R170" s="52"/>
      <c r="S170" s="52"/>
      <c r="T170" s="53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T170" s="14" t="s">
        <v>150</v>
      </c>
      <c r="AU170" s="14" t="s">
        <v>83</v>
      </c>
    </row>
    <row r="171" spans="1:65" s="2" customFormat="1" ht="16.5" customHeight="1">
      <c r="A171" s="26"/>
      <c r="B171" s="139"/>
      <c r="C171" s="157" t="s">
        <v>229</v>
      </c>
      <c r="D171" s="157" t="s">
        <v>125</v>
      </c>
      <c r="E171" s="158" t="s">
        <v>230</v>
      </c>
      <c r="F171" s="159" t="s">
        <v>231</v>
      </c>
      <c r="G171" s="160" t="s">
        <v>224</v>
      </c>
      <c r="H171" s="161">
        <v>15</v>
      </c>
      <c r="I171" s="162">
        <v>0</v>
      </c>
      <c r="J171" s="162">
        <f>ROUND(I171*H171,2)</f>
        <v>0</v>
      </c>
      <c r="K171" s="163"/>
      <c r="L171" s="164"/>
      <c r="M171" s="165" t="s">
        <v>1</v>
      </c>
      <c r="N171" s="166" t="s">
        <v>39</v>
      </c>
      <c r="O171" s="149">
        <v>0</v>
      </c>
      <c r="P171" s="149">
        <f>O171*H171</f>
        <v>0</v>
      </c>
      <c r="Q171" s="149">
        <v>4.0000000000000002E-4</v>
      </c>
      <c r="R171" s="149">
        <f>Q171*H171</f>
        <v>6.0000000000000001E-3</v>
      </c>
      <c r="S171" s="149">
        <v>0</v>
      </c>
      <c r="T171" s="150">
        <f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1" t="s">
        <v>129</v>
      </c>
      <c r="AT171" s="151" t="s">
        <v>125</v>
      </c>
      <c r="AU171" s="151" t="s">
        <v>83</v>
      </c>
      <c r="AY171" s="14" t="s">
        <v>115</v>
      </c>
      <c r="BE171" s="152">
        <f>IF(N171="základní",J171,0)</f>
        <v>0</v>
      </c>
      <c r="BF171" s="152">
        <f>IF(N171="snížená",J171,0)</f>
        <v>0</v>
      </c>
      <c r="BG171" s="152">
        <f>IF(N171="zákl. přenesená",J171,0)</f>
        <v>0</v>
      </c>
      <c r="BH171" s="152">
        <f>IF(N171="sníž. přenesená",J171,0)</f>
        <v>0</v>
      </c>
      <c r="BI171" s="152">
        <f>IF(N171="nulová",J171,0)</f>
        <v>0</v>
      </c>
      <c r="BJ171" s="14" t="s">
        <v>81</v>
      </c>
      <c r="BK171" s="152">
        <f>ROUND(I171*H171,2)</f>
        <v>0</v>
      </c>
      <c r="BL171" s="14" t="s">
        <v>121</v>
      </c>
      <c r="BM171" s="151" t="s">
        <v>232</v>
      </c>
    </row>
    <row r="172" spans="1:65" s="2" customFormat="1" ht="19.5">
      <c r="A172" s="26"/>
      <c r="B172" s="27"/>
      <c r="C172" s="26"/>
      <c r="D172" s="153" t="s">
        <v>123</v>
      </c>
      <c r="E172" s="26"/>
      <c r="F172" s="154" t="s">
        <v>233</v>
      </c>
      <c r="G172" s="26"/>
      <c r="H172" s="26"/>
      <c r="I172" s="26"/>
      <c r="J172" s="26"/>
      <c r="K172" s="26"/>
      <c r="L172" s="27"/>
      <c r="M172" s="155"/>
      <c r="N172" s="156"/>
      <c r="O172" s="52"/>
      <c r="P172" s="52"/>
      <c r="Q172" s="52"/>
      <c r="R172" s="52"/>
      <c r="S172" s="52"/>
      <c r="T172" s="53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T172" s="14" t="s">
        <v>123</v>
      </c>
      <c r="AU172" s="14" t="s">
        <v>83</v>
      </c>
    </row>
    <row r="173" spans="1:65" s="2" customFormat="1" ht="16.5" customHeight="1">
      <c r="A173" s="26"/>
      <c r="B173" s="139"/>
      <c r="C173" s="140" t="s">
        <v>234</v>
      </c>
      <c r="D173" s="140" t="s">
        <v>117</v>
      </c>
      <c r="E173" s="141" t="s">
        <v>235</v>
      </c>
      <c r="F173" s="142" t="s">
        <v>236</v>
      </c>
      <c r="G173" s="143" t="s">
        <v>120</v>
      </c>
      <c r="H173" s="144">
        <v>8</v>
      </c>
      <c r="I173" s="145">
        <v>0</v>
      </c>
      <c r="J173" s="145">
        <f>ROUND(I173*H173,2)</f>
        <v>0</v>
      </c>
      <c r="K173" s="146"/>
      <c r="L173" s="27"/>
      <c r="M173" s="147" t="s">
        <v>1</v>
      </c>
      <c r="N173" s="148" t="s">
        <v>39</v>
      </c>
      <c r="O173" s="149">
        <v>0.33</v>
      </c>
      <c r="P173" s="149">
        <f>O173*H173</f>
        <v>2.64</v>
      </c>
      <c r="Q173" s="149">
        <v>4.6999999999999999E-4</v>
      </c>
      <c r="R173" s="149">
        <f>Q173*H173</f>
        <v>3.7599999999999999E-3</v>
      </c>
      <c r="S173" s="149">
        <v>0</v>
      </c>
      <c r="T173" s="150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1" t="s">
        <v>121</v>
      </c>
      <c r="AT173" s="151" t="s">
        <v>117</v>
      </c>
      <c r="AU173" s="151" t="s">
        <v>83</v>
      </c>
      <c r="AY173" s="14" t="s">
        <v>115</v>
      </c>
      <c r="BE173" s="152">
        <f>IF(N173="základní",J173,0)</f>
        <v>0</v>
      </c>
      <c r="BF173" s="152">
        <f>IF(N173="snížená",J173,0)</f>
        <v>0</v>
      </c>
      <c r="BG173" s="152">
        <f>IF(N173="zákl. přenesená",J173,0)</f>
        <v>0</v>
      </c>
      <c r="BH173" s="152">
        <f>IF(N173="sníž. přenesená",J173,0)</f>
        <v>0</v>
      </c>
      <c r="BI173" s="152">
        <f>IF(N173="nulová",J173,0)</f>
        <v>0</v>
      </c>
      <c r="BJ173" s="14" t="s">
        <v>81</v>
      </c>
      <c r="BK173" s="152">
        <f>ROUND(I173*H173,2)</f>
        <v>0</v>
      </c>
      <c r="BL173" s="14" t="s">
        <v>121</v>
      </c>
      <c r="BM173" s="151" t="s">
        <v>237</v>
      </c>
    </row>
    <row r="174" spans="1:65" s="2" customFormat="1" ht="11.25">
      <c r="A174" s="26"/>
      <c r="B174" s="27"/>
      <c r="C174" s="26"/>
      <c r="D174" s="153" t="s">
        <v>123</v>
      </c>
      <c r="E174" s="26"/>
      <c r="F174" s="154" t="s">
        <v>238</v>
      </c>
      <c r="G174" s="26"/>
      <c r="H174" s="26"/>
      <c r="I174" s="26"/>
      <c r="J174" s="26"/>
      <c r="K174" s="26"/>
      <c r="L174" s="27"/>
      <c r="M174" s="155"/>
      <c r="N174" s="156"/>
      <c r="O174" s="52"/>
      <c r="P174" s="52"/>
      <c r="Q174" s="52"/>
      <c r="R174" s="52"/>
      <c r="S174" s="52"/>
      <c r="T174" s="53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T174" s="14" t="s">
        <v>123</v>
      </c>
      <c r="AU174" s="14" t="s">
        <v>83</v>
      </c>
    </row>
    <row r="175" spans="1:65" s="2" customFormat="1" ht="39">
      <c r="A175" s="26"/>
      <c r="B175" s="27"/>
      <c r="C175" s="26"/>
      <c r="D175" s="153" t="s">
        <v>227</v>
      </c>
      <c r="E175" s="26"/>
      <c r="F175" s="167" t="s">
        <v>239</v>
      </c>
      <c r="G175" s="26"/>
      <c r="H175" s="26"/>
      <c r="I175" s="26"/>
      <c r="J175" s="26"/>
      <c r="K175" s="26"/>
      <c r="L175" s="27"/>
      <c r="M175" s="155"/>
      <c r="N175" s="156"/>
      <c r="O175" s="52"/>
      <c r="P175" s="52"/>
      <c r="Q175" s="52"/>
      <c r="R175" s="52"/>
      <c r="S175" s="52"/>
      <c r="T175" s="53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T175" s="14" t="s">
        <v>227</v>
      </c>
      <c r="AU175" s="14" t="s">
        <v>83</v>
      </c>
    </row>
    <row r="176" spans="1:65" s="2" customFormat="1" ht="16.5" customHeight="1">
      <c r="A176" s="26"/>
      <c r="B176" s="139"/>
      <c r="C176" s="140" t="s">
        <v>240</v>
      </c>
      <c r="D176" s="140" t="s">
        <v>117</v>
      </c>
      <c r="E176" s="141" t="s">
        <v>241</v>
      </c>
      <c r="F176" s="142" t="s">
        <v>242</v>
      </c>
      <c r="G176" s="143" t="s">
        <v>243</v>
      </c>
      <c r="H176" s="144">
        <v>0.16400000000000001</v>
      </c>
      <c r="I176" s="145">
        <v>0</v>
      </c>
      <c r="J176" s="145">
        <f>ROUND(I176*H176,2)</f>
        <v>0</v>
      </c>
      <c r="K176" s="146"/>
      <c r="L176" s="27"/>
      <c r="M176" s="147" t="s">
        <v>1</v>
      </c>
      <c r="N176" s="148" t="s">
        <v>39</v>
      </c>
      <c r="O176" s="149">
        <v>8.9039999999999999</v>
      </c>
      <c r="P176" s="149">
        <f>O176*H176</f>
        <v>1.460256</v>
      </c>
      <c r="Q176" s="149">
        <v>0</v>
      </c>
      <c r="R176" s="149">
        <f>Q176*H176</f>
        <v>0</v>
      </c>
      <c r="S176" s="149">
        <v>0</v>
      </c>
      <c r="T176" s="150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1" t="s">
        <v>121</v>
      </c>
      <c r="AT176" s="151" t="s">
        <v>117</v>
      </c>
      <c r="AU176" s="151" t="s">
        <v>83</v>
      </c>
      <c r="AY176" s="14" t="s">
        <v>115</v>
      </c>
      <c r="BE176" s="152">
        <f>IF(N176="základní",J176,0)</f>
        <v>0</v>
      </c>
      <c r="BF176" s="152">
        <f>IF(N176="snížená",J176,0)</f>
        <v>0</v>
      </c>
      <c r="BG176" s="152">
        <f>IF(N176="zákl. přenesená",J176,0)</f>
        <v>0</v>
      </c>
      <c r="BH176" s="152">
        <f>IF(N176="sníž. přenesená",J176,0)</f>
        <v>0</v>
      </c>
      <c r="BI176" s="152">
        <f>IF(N176="nulová",J176,0)</f>
        <v>0</v>
      </c>
      <c r="BJ176" s="14" t="s">
        <v>81</v>
      </c>
      <c r="BK176" s="152">
        <f>ROUND(I176*H176,2)</f>
        <v>0</v>
      </c>
      <c r="BL176" s="14" t="s">
        <v>121</v>
      </c>
      <c r="BM176" s="151" t="s">
        <v>244</v>
      </c>
    </row>
    <row r="177" spans="1:65" s="2" customFormat="1" ht="19.5">
      <c r="A177" s="26"/>
      <c r="B177" s="27"/>
      <c r="C177" s="26"/>
      <c r="D177" s="153" t="s">
        <v>123</v>
      </c>
      <c r="E177" s="26"/>
      <c r="F177" s="154" t="s">
        <v>245</v>
      </c>
      <c r="G177" s="26"/>
      <c r="H177" s="26"/>
      <c r="I177" s="26"/>
      <c r="J177" s="26"/>
      <c r="K177" s="26"/>
      <c r="L177" s="27"/>
      <c r="M177" s="155"/>
      <c r="N177" s="156"/>
      <c r="O177" s="52"/>
      <c r="P177" s="52"/>
      <c r="Q177" s="52"/>
      <c r="R177" s="52"/>
      <c r="S177" s="52"/>
      <c r="T177" s="53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T177" s="14" t="s">
        <v>123</v>
      </c>
      <c r="AU177" s="14" t="s">
        <v>83</v>
      </c>
    </row>
    <row r="178" spans="1:65" s="2" customFormat="1" ht="16.5" customHeight="1">
      <c r="A178" s="26"/>
      <c r="B178" s="139"/>
      <c r="C178" s="140" t="s">
        <v>246</v>
      </c>
      <c r="D178" s="140" t="s">
        <v>117</v>
      </c>
      <c r="E178" s="141" t="s">
        <v>247</v>
      </c>
      <c r="F178" s="142" t="s">
        <v>248</v>
      </c>
      <c r="G178" s="143" t="s">
        <v>249</v>
      </c>
      <c r="H178" s="144">
        <v>8</v>
      </c>
      <c r="I178" s="145">
        <v>0</v>
      </c>
      <c r="J178" s="145">
        <f>ROUND(I178*H178,2)</f>
        <v>0</v>
      </c>
      <c r="K178" s="146"/>
      <c r="L178" s="27"/>
      <c r="M178" s="147" t="s">
        <v>1</v>
      </c>
      <c r="N178" s="148" t="s">
        <v>39</v>
      </c>
      <c r="O178" s="149">
        <v>1</v>
      </c>
      <c r="P178" s="149">
        <f>O178*H178</f>
        <v>8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1" t="s">
        <v>121</v>
      </c>
      <c r="AT178" s="151" t="s">
        <v>117</v>
      </c>
      <c r="AU178" s="151" t="s">
        <v>83</v>
      </c>
      <c r="AY178" s="14" t="s">
        <v>115</v>
      </c>
      <c r="BE178" s="152">
        <f>IF(N178="základní",J178,0)</f>
        <v>0</v>
      </c>
      <c r="BF178" s="152">
        <f>IF(N178="snížená",J178,0)</f>
        <v>0</v>
      </c>
      <c r="BG178" s="152">
        <f>IF(N178="zákl. přenesená",J178,0)</f>
        <v>0</v>
      </c>
      <c r="BH178" s="152">
        <f>IF(N178="sníž. přenesená",J178,0)</f>
        <v>0</v>
      </c>
      <c r="BI178" s="152">
        <f>IF(N178="nulová",J178,0)</f>
        <v>0</v>
      </c>
      <c r="BJ178" s="14" t="s">
        <v>81</v>
      </c>
      <c r="BK178" s="152">
        <f>ROUND(I178*H178,2)</f>
        <v>0</v>
      </c>
      <c r="BL178" s="14" t="s">
        <v>121</v>
      </c>
      <c r="BM178" s="151" t="s">
        <v>250</v>
      </c>
    </row>
    <row r="179" spans="1:65" s="2" customFormat="1" ht="11.25">
      <c r="A179" s="26"/>
      <c r="B179" s="27"/>
      <c r="C179" s="26"/>
      <c r="D179" s="153" t="s">
        <v>123</v>
      </c>
      <c r="E179" s="26"/>
      <c r="F179" s="154" t="s">
        <v>251</v>
      </c>
      <c r="G179" s="26"/>
      <c r="H179" s="26"/>
      <c r="I179" s="26"/>
      <c r="J179" s="26"/>
      <c r="K179" s="26"/>
      <c r="L179" s="27"/>
      <c r="M179" s="155"/>
      <c r="N179" s="156"/>
      <c r="O179" s="52"/>
      <c r="P179" s="52"/>
      <c r="Q179" s="52"/>
      <c r="R179" s="52"/>
      <c r="S179" s="52"/>
      <c r="T179" s="53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T179" s="14" t="s">
        <v>123</v>
      </c>
      <c r="AU179" s="14" t="s">
        <v>83</v>
      </c>
    </row>
    <row r="180" spans="1:65" s="2" customFormat="1" ht="16.5" customHeight="1">
      <c r="A180" s="26"/>
      <c r="B180" s="139"/>
      <c r="C180" s="140" t="s">
        <v>252</v>
      </c>
      <c r="D180" s="140" t="s">
        <v>117</v>
      </c>
      <c r="E180" s="141" t="s">
        <v>253</v>
      </c>
      <c r="F180" s="142" t="s">
        <v>254</v>
      </c>
      <c r="G180" s="143" t="s">
        <v>249</v>
      </c>
      <c r="H180" s="144">
        <v>5</v>
      </c>
      <c r="I180" s="145">
        <v>0</v>
      </c>
      <c r="J180" s="145">
        <f>ROUND(I180*H180,2)</f>
        <v>0</v>
      </c>
      <c r="K180" s="146"/>
      <c r="L180" s="27"/>
      <c r="M180" s="147" t="s">
        <v>1</v>
      </c>
      <c r="N180" s="148" t="s">
        <v>39</v>
      </c>
      <c r="O180" s="149">
        <v>1</v>
      </c>
      <c r="P180" s="149">
        <f>O180*H180</f>
        <v>5</v>
      </c>
      <c r="Q180" s="149">
        <v>0</v>
      </c>
      <c r="R180" s="149">
        <f>Q180*H180</f>
        <v>0</v>
      </c>
      <c r="S180" s="149">
        <v>0</v>
      </c>
      <c r="T180" s="150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1" t="s">
        <v>121</v>
      </c>
      <c r="AT180" s="151" t="s">
        <v>117</v>
      </c>
      <c r="AU180" s="151" t="s">
        <v>83</v>
      </c>
      <c r="AY180" s="14" t="s">
        <v>115</v>
      </c>
      <c r="BE180" s="152">
        <f>IF(N180="základní",J180,0)</f>
        <v>0</v>
      </c>
      <c r="BF180" s="152">
        <f>IF(N180="snížená",J180,0)</f>
        <v>0</v>
      </c>
      <c r="BG180" s="152">
        <f>IF(N180="zákl. přenesená",J180,0)</f>
        <v>0</v>
      </c>
      <c r="BH180" s="152">
        <f>IF(N180="sníž. přenesená",J180,0)</f>
        <v>0</v>
      </c>
      <c r="BI180" s="152">
        <f>IF(N180="nulová",J180,0)</f>
        <v>0</v>
      </c>
      <c r="BJ180" s="14" t="s">
        <v>81</v>
      </c>
      <c r="BK180" s="152">
        <f>ROUND(I180*H180,2)</f>
        <v>0</v>
      </c>
      <c r="BL180" s="14" t="s">
        <v>121</v>
      </c>
      <c r="BM180" s="151" t="s">
        <v>255</v>
      </c>
    </row>
    <row r="181" spans="1:65" s="2" customFormat="1" ht="11.25">
      <c r="A181" s="26"/>
      <c r="B181" s="27"/>
      <c r="C181" s="26"/>
      <c r="D181" s="153" t="s">
        <v>123</v>
      </c>
      <c r="E181" s="26"/>
      <c r="F181" s="154" t="s">
        <v>256</v>
      </c>
      <c r="G181" s="26"/>
      <c r="H181" s="26"/>
      <c r="I181" s="26"/>
      <c r="J181" s="26"/>
      <c r="K181" s="26"/>
      <c r="L181" s="27"/>
      <c r="M181" s="155"/>
      <c r="N181" s="156"/>
      <c r="O181" s="52"/>
      <c r="P181" s="52"/>
      <c r="Q181" s="52"/>
      <c r="R181" s="52"/>
      <c r="S181" s="52"/>
      <c r="T181" s="53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T181" s="14" t="s">
        <v>123</v>
      </c>
      <c r="AU181" s="14" t="s">
        <v>83</v>
      </c>
    </row>
    <row r="182" spans="1:65" s="2" customFormat="1" ht="19.5">
      <c r="A182" s="26"/>
      <c r="B182" s="27"/>
      <c r="C182" s="26"/>
      <c r="D182" s="153" t="s">
        <v>150</v>
      </c>
      <c r="E182" s="26"/>
      <c r="F182" s="167" t="s">
        <v>264</v>
      </c>
      <c r="G182" s="26"/>
      <c r="H182" s="26"/>
      <c r="I182" s="26"/>
      <c r="J182" s="26"/>
      <c r="K182" s="26"/>
      <c r="L182" s="27"/>
      <c r="M182" s="168"/>
      <c r="N182" s="169"/>
      <c r="O182" s="170"/>
      <c r="P182" s="170"/>
      <c r="Q182" s="170"/>
      <c r="R182" s="170"/>
      <c r="S182" s="170"/>
      <c r="T182" s="171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T182" s="14" t="s">
        <v>150</v>
      </c>
      <c r="AU182" s="14" t="s">
        <v>83</v>
      </c>
    </row>
    <row r="183" spans="1:65" s="2" customFormat="1" ht="6.95" customHeight="1">
      <c r="A183" s="26"/>
      <c r="B183" s="41"/>
      <c r="C183" s="42"/>
      <c r="D183" s="42"/>
      <c r="E183" s="42"/>
      <c r="F183" s="42"/>
      <c r="G183" s="42"/>
      <c r="H183" s="42"/>
      <c r="I183" s="42"/>
      <c r="J183" s="42"/>
      <c r="K183" s="42"/>
      <c r="L183" s="27"/>
      <c r="M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</row>
    <row r="184" spans="1:65" ht="11.25"/>
    <row r="185" spans="1:65" ht="11.25"/>
    <row r="186" spans="1:65" ht="11.25"/>
    <row r="187" spans="1:65" ht="11.25"/>
  </sheetData>
  <autoFilter ref="C121:K182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4" fitToHeight="100" orientation="landscape" blackAndWhite="1" r:id="rId1"/>
  <headerFooter>
    <oddFooter>&amp;CStrana &amp;P z &amp;N</oddFooter>
  </headerFooter>
  <rowBreaks count="2" manualBreakCount="2">
    <brk id="140" min="2" max="9" man="1"/>
    <brk id="175" min="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1.4. - Vzduchotechnika</vt:lpstr>
      <vt:lpstr>'1.4. - Vzduchotechnika'!Názvy_tisku</vt:lpstr>
      <vt:lpstr>'Rekapitulace stavby'!Názvy_tisku</vt:lpstr>
      <vt:lpstr>'1.4. - Vzduchotechnika'!Oblast_tisku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Mikeš</dc:creator>
  <cp:lastModifiedBy>Jan Mikeš</cp:lastModifiedBy>
  <cp:lastPrinted>2021-07-26T21:35:53Z</cp:lastPrinted>
  <dcterms:created xsi:type="dcterms:W3CDTF">2021-07-09T09:51:11Z</dcterms:created>
  <dcterms:modified xsi:type="dcterms:W3CDTF">2021-07-26T21:53:18Z</dcterms:modified>
</cp:coreProperties>
</file>