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ÁCE\AKCE\FNOL-ubytovna\Rozpočet\"/>
    </mc:Choice>
  </mc:AlternateContent>
  <bookViews>
    <workbookView xWindow="0" yWindow="0" windowWidth="28800" windowHeight="11535" firstSheet="1" activeTab="1"/>
  </bookViews>
  <sheets>
    <sheet name="Rekapitulace stavby" sheetId="1" state="veryHidden" r:id="rId1"/>
    <sheet name="2.5. - Vzduchotechnika" sheetId="2" r:id="rId2"/>
  </sheets>
  <definedNames>
    <definedName name="_xlnm._FilterDatabase" localSheetId="1" hidden="1">'2.5. - Vzduchotechnika'!$C$121:$K$142</definedName>
    <definedName name="_xlnm.Print_Titles" localSheetId="1">'2.5. - Vzduchotechnika'!$121:$121</definedName>
    <definedName name="_xlnm.Print_Titles" localSheetId="0">'Rekapitulace stavby'!$92:$92</definedName>
    <definedName name="_xlnm.Print_Area" localSheetId="1">'2.5. - Vzduchotechnika'!$C$82:$J$101,'2.5. - Vzduchotechnika'!$C$107:$J$142</definedName>
    <definedName name="_xlnm.Print_Area" localSheetId="0">'Rekapitulace stavby'!$D$4:$AO$76,'Rekapitulace stavby'!$C$82:$AQ$97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J94" i="2"/>
  <c r="J93" i="2"/>
  <c r="F93" i="2"/>
  <c r="F91" i="2"/>
  <c r="J20" i="2"/>
  <c r="E20" i="2"/>
  <c r="F119" i="2" s="1"/>
  <c r="J19" i="2"/>
  <c r="J14" i="2"/>
  <c r="J116" i="2"/>
  <c r="E7" i="2"/>
  <c r="E110" i="2" s="1"/>
  <c r="L90" i="1"/>
  <c r="AM90" i="1"/>
  <c r="AM89" i="1"/>
  <c r="L89" i="1"/>
  <c r="AM87" i="1"/>
  <c r="L87" i="1"/>
  <c r="L85" i="1"/>
  <c r="L84" i="1"/>
  <c r="J141" i="2"/>
  <c r="J139" i="2"/>
  <c r="J136" i="2"/>
  <c r="BK134" i="2"/>
  <c r="J131" i="2"/>
  <c r="BK129" i="2"/>
  <c r="J127" i="2"/>
  <c r="BK125" i="2"/>
  <c r="BK141" i="2"/>
  <c r="BK139" i="2"/>
  <c r="BK136" i="2"/>
  <c r="J134" i="2"/>
  <c r="BK131" i="2"/>
  <c r="J129" i="2"/>
  <c r="BK127" i="2"/>
  <c r="J125" i="2"/>
  <c r="AS95" i="1"/>
  <c r="P124" i="2" l="1"/>
  <c r="P123" i="2" s="1"/>
  <c r="P122" i="2" s="1"/>
  <c r="AU96" i="1" s="1"/>
  <c r="AU95" i="1" s="1"/>
  <c r="AU94" i="1" s="1"/>
  <c r="BK124" i="2"/>
  <c r="J124" i="2" s="1"/>
  <c r="J100" i="2" s="1"/>
  <c r="R124" i="2"/>
  <c r="R123" i="2"/>
  <c r="R122" i="2" s="1"/>
  <c r="T124" i="2"/>
  <c r="T123" i="2" s="1"/>
  <c r="T122" i="2" s="1"/>
  <c r="J91" i="2"/>
  <c r="BE125" i="2"/>
  <c r="F94" i="2"/>
  <c r="BE127" i="2"/>
  <c r="BE136" i="2"/>
  <c r="BE139" i="2"/>
  <c r="E85" i="2"/>
  <c r="BE129" i="2"/>
  <c r="BE131" i="2"/>
  <c r="BE134" i="2"/>
  <c r="BE141" i="2"/>
  <c r="F37" i="2"/>
  <c r="BB96" i="1" s="1"/>
  <c r="BB95" i="1" s="1"/>
  <c r="AX95" i="1" s="1"/>
  <c r="F39" i="2"/>
  <c r="BD96" i="1" s="1"/>
  <c r="BD95" i="1" s="1"/>
  <c r="BD94" i="1" s="1"/>
  <c r="W33" i="1" s="1"/>
  <c r="AS94" i="1"/>
  <c r="F36" i="2"/>
  <c r="BA96" i="1" s="1"/>
  <c r="BA95" i="1" s="1"/>
  <c r="BA94" i="1" s="1"/>
  <c r="W30" i="1" s="1"/>
  <c r="J36" i="2"/>
  <c r="AW96" i="1" s="1"/>
  <c r="F38" i="2"/>
  <c r="BC96" i="1" s="1"/>
  <c r="BC95" i="1" s="1"/>
  <c r="AY95" i="1" s="1"/>
  <c r="BK123" i="2" l="1"/>
  <c r="J123" i="2" s="1"/>
  <c r="J99" i="2" s="1"/>
  <c r="AW94" i="1"/>
  <c r="AK30" i="1" s="1"/>
  <c r="BB94" i="1"/>
  <c r="AX94" i="1" s="1"/>
  <c r="AW95" i="1"/>
  <c r="BC94" i="1"/>
  <c r="W32" i="1" s="1"/>
  <c r="F35" i="2"/>
  <c r="AZ96" i="1" s="1"/>
  <c r="AZ95" i="1" s="1"/>
  <c r="AV95" i="1" s="1"/>
  <c r="J35" i="2"/>
  <c r="AV96" i="1" s="1"/>
  <c r="AT96" i="1" s="1"/>
  <c r="BK122" i="2" l="1"/>
  <c r="J122" i="2" s="1"/>
  <c r="J98" i="2" s="1"/>
  <c r="AT95" i="1"/>
  <c r="AY94" i="1"/>
  <c r="W31" i="1"/>
  <c r="AZ94" i="1"/>
  <c r="W29" i="1" s="1"/>
  <c r="AV94" i="1" l="1"/>
  <c r="AK29" i="1" s="1"/>
  <c r="J32" i="2"/>
  <c r="AG96" i="1" s="1"/>
  <c r="AG95" i="1" s="1"/>
  <c r="AN95" i="1" s="1"/>
  <c r="AN96" i="1" l="1"/>
  <c r="J41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<sst xmlns="http://schemas.openxmlformats.org/spreadsheetml/2006/main" count="432" uniqueCount="169">
  <si>
    <t>Export Komplet</t>
  </si>
  <si>
    <t/>
  </si>
  <si>
    <t>2.0</t>
  </si>
  <si>
    <t>False</t>
  </si>
  <si>
    <t>{698c9d76-f365-4cf6-b12a-d7df95e20e56}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</si>
  <si>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</si>
  <si>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</si>
  <si>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</si>
  <si>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</si>
  <si>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</si>
  <si>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</si>
  <si>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</si>
  <si>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</si>
  <si>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</si>
  <si>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</si>
  <si>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</si>
  <si>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</si>
  <si>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</si>
  <si>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</si>
  <si>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</si>
  <si>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</si>
  <si>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</si>
  <si>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</si>
  <si>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</si>
  <si>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</si>
  <si>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</si>
  <si>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</si>
  <si>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</si>
  <si>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</si>
  <si>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</si>
  <si>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</si>
  <si>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</si>
  <si>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</si>
  <si>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</si>
  <si>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</si>
  <si>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</si>
  <si>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</si>
  <si>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</si>
  <si>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</si>
  <si>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</si>
  <si>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</si>
  <si>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</si>
  <si>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</si>
  <si>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</si>
  <si>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</si>
  <si>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</si>
  <si>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</si>
  <si>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</si>
  <si>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</si>
  <si>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</si>
  <si>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</si>
  <si>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</si>
  <si>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</si>
  <si>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</si>
  <si>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</si>
  <si>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</si>
  <si>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</si>
  <si>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</si>
  <si>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</si>
  <si>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</si>
  <si>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</si>
  <si>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</si>
  <si>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</si>
  <si>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</si>
  <si>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</si>
  <si>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</si>
  <si>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</si>
  <si>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</si>
  <si>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</si>
  <si>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</si>
  <si>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</si>
  <si>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</si>
  <si>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</si>
  <si>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</si>
  <si>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</si>
  <si>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</si>
  <si>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</si>
  <si>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</si>
  <si>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02</t>
  </si>
  <si>
    <t>Garsoniéra s jednořadou kuchyní</t>
  </si>
  <si>
    <t>STA</t>
  </si>
  <si>
    <t>1</t>
  </si>
  <si>
    <t>{e58753ee-d5f4-4401-a541-01dce168080b}</t>
  </si>
  <si>
    <t>2</t>
  </si>
  <si>
    <t>/</t>
  </si>
  <si>
    <t>2.4.</t>
  </si>
  <si>
    <t>Vzduchotechnika</t>
  </si>
  <si>
    <t>Soupis</t>
  </si>
  <si>
    <t>{34e39d07-14a2-4ec9-a7f4-a9c115a68591}</t>
  </si>
  <si>
    <t>KRYCÍ LIST SOUPISU PRACÍ</t>
  </si>
  <si>
    <t>Objekt:</t>
  </si>
  <si>
    <t>SO 02 - Garsoniéra s jednořadou kuchyní</t>
  </si>
  <si>
    <t>Soupis:</t>
  </si>
  <si>
    <t>2.4.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</si>
  <si>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</si>
  <si>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</si>
  <si>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</si>
  <si>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</si>
  <si>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</si>
  <si>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</si>
  <si>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</si>
  <si>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</si>
  <si>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</si>
  <si>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</si>
  <si>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</si>
  <si>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</si>
  <si>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</si>
  <si>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</si>
  <si>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</si>
  <si>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</si>
  <si>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</si>
  <si>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</si>
  <si>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</si>
  <si>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</si>
  <si>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</si>
  <si>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</si>
  <si>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</si>
  <si>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</si>
  <si>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751322011</t>
  </si>
  <si>
    <t>Mtž talířového ventilu D do 100 mm</t>
  </si>
  <si>
    <t>kus</t>
  </si>
  <si>
    <t>16</t>
  </si>
  <si>
    <t>13555130</t>
  </si>
  <si>
    <t>PP</t>
  </si>
  <si>
    <t>Montáž talířových ventilů, anemostatů, dýz  talířového ventilu, průměru do 100 mm</t>
  </si>
  <si>
    <t>M</t>
  </si>
  <si>
    <t>R-4296180</t>
  </si>
  <si>
    <t xml:space="preserve">2.1 KEL 100 elektricky ovládaný talířový ventil </t>
  </si>
  <si>
    <t>ks</t>
  </si>
  <si>
    <t>32</t>
  </si>
  <si>
    <t>2026432359</t>
  </si>
  <si>
    <t>2.1 Elektrický kovový talířový ventil průměr 100mm, určený pro odvod (přívod) vzduchu, s nastavitelným středovým elementem pro regulaci průtoku. Ventily jsou vyrobeny z ocelového plechu opatřeného bílou barvou (RAL 9010). Montážní rámečky jsou z pozinkovaného plechu a těsnění do rámečku je zajištěno pružnou páskou. 
• elektrické ovládání 12V AC/DC
• krytí IP 20
• ideální pro DCV systémy (větrání řízené skutečnou potřebou)
• vhodné pro rekonstrukce panelových domů bez nutnosti zásahu do VZT rozvodů
• nastavení min. průtoku otočením disku
• nízké hodnoty hluku a přeslechu
• teplota okolí do 100 ˚C
Včetně montážního rámečku</t>
  </si>
  <si>
    <t>3</t>
  </si>
  <si>
    <t>751537071</t>
  </si>
  <si>
    <t>Mtž potrubí ohebného neizol z Al folie D do 100 mm</t>
  </si>
  <si>
    <t>m</t>
  </si>
  <si>
    <t>-1600160319</t>
  </si>
  <si>
    <t>Montáž potrubí ohebného kruhového neizolovaného z Al folie, průměru do 100 mm</t>
  </si>
  <si>
    <t>4</t>
  </si>
  <si>
    <t>ELD.KR501200030</t>
  </si>
  <si>
    <t>SEMIFLEX 100/3 STANDARD</t>
  </si>
  <si>
    <t>1596902264</t>
  </si>
  <si>
    <t>P</t>
  </si>
  <si>
    <t>Poznámka k položce:_x000D_
Al ohebná hadice (0,08 mm), balení 3 m</t>
  </si>
  <si>
    <t>5</t>
  </si>
  <si>
    <t>R-4299216</t>
  </si>
  <si>
    <t xml:space="preserve">Kovová stahovací páska se sponou QIP110 pro průměry do 110mm   </t>
  </si>
  <si>
    <t>634789786</t>
  </si>
  <si>
    <t>Materiál  spojovací a těsnící- kovové prvky zinkovány</t>
  </si>
  <si>
    <t>6</t>
  </si>
  <si>
    <t>R-4296181</t>
  </si>
  <si>
    <t>box pro talířový ventil 100/100</t>
  </si>
  <si>
    <t>-371471340</t>
  </si>
  <si>
    <t>box pro talířový ventil 100/100, materiál ocelový pozinkovaný plech. Box je sestaven ze SPIRO roury DN100 délka 190mm, jeden konec opatřit záslepkou vnitřní, z boku osadit sedlový kus DN100.
Cena zahrnuje materiál, zhotovení i montáž.</t>
  </si>
  <si>
    <t>Poznámka k položce:_x000D_
Cena je srovnatelná s obdobným standardně vyráběným boxem a byla převzata z cenníku výrobce</t>
  </si>
  <si>
    <t>7</t>
  </si>
  <si>
    <t>751691111</t>
  </si>
  <si>
    <t>Zaregulování systému vzduchotechnického zařízení - 1 koncový (distribuční) prvek</t>
  </si>
  <si>
    <t>-553452911</t>
  </si>
  <si>
    <t>Zaregulování systému vzduchotechnického zařízení za 1 koncový (distribuční) prvek</t>
  </si>
  <si>
    <t>8</t>
  </si>
  <si>
    <t>998751102</t>
  </si>
  <si>
    <t>Přesun hmot tonážní pro vzduchotechniku v objektech v do 24 m</t>
  </si>
  <si>
    <t>t</t>
  </si>
  <si>
    <t>6633379</t>
  </si>
  <si>
    <t>Přesun hmot pro vzduchotechniku stanovený z hmotnosti přesunovaného materiálu vodorovná dopravní vzdálenost do 100 m v objektech výšky přes 12 do 24 m</t>
  </si>
  <si>
    <t>2.5-Vzduchotechnika</t>
  </si>
  <si>
    <t>SPECIFIKACE-SOUPIS PRACÍ</t>
  </si>
  <si>
    <t>SEMIFLEX 100/3 STANDARD-Polotuhá ohebná hadice z Al fólie, falcování mimořádně pevným vícenásobným zámkem „Tripllock“.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</si>
</sst>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2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204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205" t="s">
        <v>15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7">
        <f>ROUND(AG94,2)</f>
        <v>0</v>
      </c>
      <c r="AL26" s="208"/>
      <c r="AM26" s="208"/>
      <c r="AN26" s="208"/>
      <c r="AO26" s="20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9" t="s">
        <v>35</v>
      </c>
      <c r="M28" s="209"/>
      <c r="N28" s="209"/>
      <c r="O28" s="209"/>
      <c r="P28" s="209"/>
      <c r="Q28" s="26"/>
      <c r="R28" s="26"/>
      <c r="S28" s="26"/>
      <c r="T28" s="26"/>
      <c r="U28" s="26"/>
      <c r="V28" s="26"/>
      <c r="W28" s="209" t="s">
        <v>36</v>
      </c>
      <c r="X28" s="209"/>
      <c r="Y28" s="209"/>
      <c r="Z28" s="209"/>
      <c r="AA28" s="209"/>
      <c r="AB28" s="209"/>
      <c r="AC28" s="209"/>
      <c r="AD28" s="209"/>
      <c r="AE28" s="209"/>
      <c r="AF28" s="26"/>
      <c r="AG28" s="26"/>
      <c r="AH28" s="26"/>
      <c r="AI28" s="26"/>
      <c r="AJ28" s="26"/>
      <c r="AK28" s="209" t="s">
        <v>37</v>
      </c>
      <c r="AL28" s="209"/>
      <c r="AM28" s="209"/>
      <c r="AN28" s="209"/>
      <c r="AO28" s="209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99">
        <v>0.21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1"/>
    </row>
    <row r="30" spans="1:71" s="3" customFormat="1" ht="14.45" customHeight="1">
      <c r="B30" s="31"/>
      <c r="F30" s="23" t="s">
        <v>40</v>
      </c>
      <c r="L30" s="199">
        <v>0.15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1"/>
    </row>
    <row r="31" spans="1:71" s="3" customFormat="1" ht="14.45" hidden="1" customHeight="1">
      <c r="B31" s="31"/>
      <c r="F31" s="23" t="s">
        <v>41</v>
      </c>
      <c r="L31" s="199">
        <v>0.21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1"/>
    </row>
    <row r="32" spans="1:71" s="3" customFormat="1" ht="14.45" hidden="1" customHeight="1">
      <c r="B32" s="31"/>
      <c r="F32" s="23" t="s">
        <v>42</v>
      </c>
      <c r="L32" s="199">
        <v>0.15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1"/>
    </row>
    <row r="33" spans="1:57" s="3" customFormat="1" ht="14.45" hidden="1" customHeight="1">
      <c r="B33" s="31"/>
      <c r="F33" s="23" t="s">
        <v>43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200" t="s">
        <v>46</v>
      </c>
      <c r="Y35" s="201"/>
      <c r="Z35" s="201"/>
      <c r="AA35" s="201"/>
      <c r="AB35" s="201"/>
      <c r="AC35" s="34"/>
      <c r="AD35" s="34"/>
      <c r="AE35" s="34"/>
      <c r="AF35" s="34"/>
      <c r="AG35" s="34"/>
      <c r="AH35" s="34"/>
      <c r="AI35" s="34"/>
      <c r="AJ35" s="34"/>
      <c r="AK35" s="202">
        <f>SUM(AK26:AK33)</f>
        <v>0</v>
      </c>
      <c r="AL35" s="201"/>
      <c r="AM35" s="201"/>
      <c r="AN35" s="201"/>
      <c r="AO35" s="203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758</v>
      </c>
      <c r="AR84" s="45"/>
    </row>
    <row r="85" spans="1:91" s="5" customFormat="1" ht="36.950000000000003" customHeight="1">
      <c r="B85" s="46"/>
      <c r="C85" s="47" t="s">
        <v>14</v>
      </c>
      <c r="L85" s="188" t="str">
        <f>K6</f>
        <v>Oprava bytových jednotek a společných prostor budovy AYD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Olomouc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90" t="str">
        <f>IF(AN8= "","",AN8)</f>
        <v>8. 7. 2021</v>
      </c>
      <c r="AN87" s="190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Fakultní nemocnice Olomouc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91" t="str">
        <f>IF(E17="","",E17)</f>
        <v>Ing. arch. Jan Dohnal</v>
      </c>
      <c r="AN89" s="192"/>
      <c r="AO89" s="192"/>
      <c r="AP89" s="192"/>
      <c r="AQ89" s="26"/>
      <c r="AR89" s="27"/>
      <c r="AS89" s="193" t="s">
        <v>54</v>
      </c>
      <c r="AT89" s="194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91" t="str">
        <f>IF(E20="","",E20)</f>
        <v>Jan Mikeš</v>
      </c>
      <c r="AN90" s="192"/>
      <c r="AO90" s="192"/>
      <c r="AP90" s="192"/>
      <c r="AQ90" s="26"/>
      <c r="AR90" s="27"/>
      <c r="AS90" s="195"/>
      <c r="AT90" s="196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5"/>
      <c r="AT91" s="196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9" t="s">
        <v>55</v>
      </c>
      <c r="D92" s="180"/>
      <c r="E92" s="180"/>
      <c r="F92" s="180"/>
      <c r="G92" s="180"/>
      <c r="H92" s="54"/>
      <c r="I92" s="181" t="s">
        <v>56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57</v>
      </c>
      <c r="AH92" s="180"/>
      <c r="AI92" s="180"/>
      <c r="AJ92" s="180"/>
      <c r="AK92" s="180"/>
      <c r="AL92" s="180"/>
      <c r="AM92" s="180"/>
      <c r="AN92" s="181" t="s">
        <v>58</v>
      </c>
      <c r="AO92" s="180"/>
      <c r="AP92" s="183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7">
        <f>ROUND(AG95,2)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0.72031000000000001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7" customFormat="1" ht="16.5" customHeight="1">
      <c r="B95" s="73"/>
      <c r="C95" s="74"/>
      <c r="D95" s="187" t="s">
        <v>78</v>
      </c>
      <c r="E95" s="187"/>
      <c r="F95" s="187"/>
      <c r="G95" s="187"/>
      <c r="H95" s="187"/>
      <c r="I95" s="75"/>
      <c r="J95" s="187" t="s">
        <v>79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6">
        <f>ROUND(AG96,2)</f>
        <v>0</v>
      </c>
      <c r="AH95" s="185"/>
      <c r="AI95" s="185"/>
      <c r="AJ95" s="185"/>
      <c r="AK95" s="185"/>
      <c r="AL95" s="185"/>
      <c r="AM95" s="185"/>
      <c r="AN95" s="184">
        <f>SUM(AG95,AT95)</f>
        <v>0</v>
      </c>
      <c r="AO95" s="185"/>
      <c r="AP95" s="185"/>
      <c r="AQ95" s="76" t="s">
        <v>80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0.72031000000000001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83</v>
      </c>
    </row>
    <row r="96" spans="1:91" s="4" customFormat="1" ht="16.5" customHeight="1">
      <c r="A96" s="82" t="s">
        <v>84</v>
      </c>
      <c r="B96" s="45"/>
      <c r="C96" s="10"/>
      <c r="D96" s="10"/>
      <c r="E96" s="176" t="s">
        <v>85</v>
      </c>
      <c r="F96" s="176"/>
      <c r="G96" s="176"/>
      <c r="H96" s="176"/>
      <c r="I96" s="176"/>
      <c r="J96" s="10"/>
      <c r="K96" s="176" t="s">
        <v>86</v>
      </c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4">
        <f>'2.5. - Vzduchotechnika'!J32</f>
        <v>0</v>
      </c>
      <c r="AH96" s="175"/>
      <c r="AI96" s="175"/>
      <c r="AJ96" s="175"/>
      <c r="AK96" s="175"/>
      <c r="AL96" s="175"/>
      <c r="AM96" s="175"/>
      <c r="AN96" s="174">
        <f>SUM(AG96,AT96)</f>
        <v>0</v>
      </c>
      <c r="AO96" s="175"/>
      <c r="AP96" s="175"/>
      <c r="AQ96" s="83" t="s">
        <v>87</v>
      </c>
      <c r="AR96" s="45"/>
      <c r="AS96" s="84">
        <v>0</v>
      </c>
      <c r="AT96" s="85">
        <f>ROUND(SUM(AV96:AW96),2)</f>
        <v>0</v>
      </c>
      <c r="AU96" s="86">
        <f>'2.5. - Vzduchotechnika'!P122</f>
        <v>0.72031199999999995</v>
      </c>
      <c r="AV96" s="85">
        <f>'2.5. - Vzduchotechnika'!J35</f>
        <v>0</v>
      </c>
      <c r="AW96" s="85">
        <f>'2.5. - Vzduchotechnika'!J36</f>
        <v>0</v>
      </c>
      <c r="AX96" s="85">
        <f>'2.5. - Vzduchotechnika'!J37</f>
        <v>0</v>
      </c>
      <c r="AY96" s="85">
        <f>'2.5. - Vzduchotechnika'!J38</f>
        <v>0</v>
      </c>
      <c r="AZ96" s="85">
        <f>'2.5. - Vzduchotechnika'!F35</f>
        <v>0</v>
      </c>
      <c r="BA96" s="85">
        <f>'2.5. - Vzduchotechnika'!F36</f>
        <v>0</v>
      </c>
      <c r="BB96" s="85">
        <f>'2.5. - Vzduchotechnika'!F37</f>
        <v>0</v>
      </c>
      <c r="BC96" s="85">
        <f>'2.5. - Vzduchotechnika'!F38</f>
        <v>0</v>
      </c>
      <c r="BD96" s="87">
        <f>'2.5. - Vzduchotechnika'!F39</f>
        <v>0</v>
      </c>
      <c r="BT96" s="21" t="s">
        <v>83</v>
      </c>
      <c r="BV96" s="21" t="s">
        <v>76</v>
      </c>
      <c r="BW96" s="21" t="s">
        <v>88</v>
      </c>
      <c r="BX96" s="21" t="s">
        <v>82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6" location="'2.4. - Vzduchotechnik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3"/>
  <sheetViews>
    <sheetView showGridLines="0" tabSelected="1" view="pageBreakPreview" topLeftCell="A102" zoomScaleNormal="100" zoomScaleSheetLayoutView="100" workbookViewId="0">
      <selection activeCell="V121" sqref="V12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8"/>
    </row>
    <row r="2" spans="1:46" s="1" customFormat="1" ht="36.950000000000003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hidden="1" customHeight="1">
      <c r="B4" s="17"/>
      <c r="D4" s="18" t="s">
        <v>89</v>
      </c>
      <c r="L4" s="17"/>
      <c r="M4" s="89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14</v>
      </c>
      <c r="L6" s="17"/>
    </row>
    <row r="7" spans="1:46" s="1" customFormat="1" ht="16.5" hidden="1" customHeight="1">
      <c r="B7" s="17"/>
      <c r="E7" s="211" t="str">
        <f>'Rekapitulace stavby'!K6</f>
        <v>Oprava bytových jednotek a společných prostor budovy AYD</v>
      </c>
      <c r="F7" s="212"/>
      <c r="G7" s="212"/>
      <c r="H7" s="212"/>
      <c r="L7" s="17"/>
    </row>
    <row r="8" spans="1:46" s="1" customFormat="1" ht="12" hidden="1" customHeight="1">
      <c r="B8" s="17"/>
      <c r="D8" s="23" t="s">
        <v>90</v>
      </c>
      <c r="L8" s="17"/>
    </row>
    <row r="9" spans="1:46" s="2" customFormat="1" ht="16.5" hidden="1" customHeight="1">
      <c r="A9" s="26"/>
      <c r="B9" s="27"/>
      <c r="C9" s="26"/>
      <c r="D9" s="26"/>
      <c r="E9" s="211" t="s">
        <v>91</v>
      </c>
      <c r="F9" s="210"/>
      <c r="G9" s="210"/>
      <c r="H9" s="210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hidden="1" customHeight="1">
      <c r="A10" s="26"/>
      <c r="B10" s="27"/>
      <c r="C10" s="26"/>
      <c r="D10" s="23" t="s">
        <v>92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hidden="1" customHeight="1">
      <c r="A11" s="26"/>
      <c r="B11" s="27"/>
      <c r="C11" s="26"/>
      <c r="D11" s="26"/>
      <c r="E11" s="188" t="s">
        <v>93</v>
      </c>
      <c r="F11" s="210"/>
      <c r="G11" s="210"/>
      <c r="H11" s="210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idden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hidden="1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49" t="str">
        <f>'Rekapitulace stavby'!AN8</f>
        <v>8. 7. 2021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hidden="1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hidden="1" customHeight="1">
      <c r="A16" s="26"/>
      <c r="B16" s="27"/>
      <c r="C16" s="26"/>
      <c r="D16" s="23" t="s">
        <v>22</v>
      </c>
      <c r="E16" s="26"/>
      <c r="F16" s="26"/>
      <c r="G16" s="26"/>
      <c r="H16" s="26"/>
      <c r="I16" s="23" t="s">
        <v>23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hidden="1" customHeight="1">
      <c r="A17" s="26"/>
      <c r="B17" s="27"/>
      <c r="C17" s="26"/>
      <c r="D17" s="26"/>
      <c r="E17" s="21" t="s">
        <v>24</v>
      </c>
      <c r="F17" s="26"/>
      <c r="G17" s="26"/>
      <c r="H17" s="26"/>
      <c r="I17" s="23" t="s">
        <v>25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hidden="1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hidden="1" customHeight="1">
      <c r="A19" s="26"/>
      <c r="B19" s="27"/>
      <c r="C19" s="26"/>
      <c r="D19" s="23" t="s">
        <v>26</v>
      </c>
      <c r="E19" s="26"/>
      <c r="F19" s="26"/>
      <c r="G19" s="26"/>
      <c r="H19" s="26"/>
      <c r="I19" s="23" t="s">
        <v>23</v>
      </c>
      <c r="J19" s="21" t="str">
        <f>'Rekapitulace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hidden="1" customHeight="1">
      <c r="A20" s="26"/>
      <c r="B20" s="27"/>
      <c r="C20" s="26"/>
      <c r="D20" s="26"/>
      <c r="E20" s="204" t="str">
        <f>'Rekapitulace stavby'!E14</f>
        <v xml:space="preserve"> </v>
      </c>
      <c r="F20" s="204"/>
      <c r="G20" s="204"/>
      <c r="H20" s="204"/>
      <c r="I20" s="23" t="s">
        <v>25</v>
      </c>
      <c r="J20" s="21" t="str">
        <f>'Rekapitulace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hidden="1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hidden="1" customHeight="1">
      <c r="A22" s="26"/>
      <c r="B22" s="27"/>
      <c r="C22" s="26"/>
      <c r="D22" s="23" t="s">
        <v>28</v>
      </c>
      <c r="E22" s="26"/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hidden="1" customHeight="1">
      <c r="A23" s="26"/>
      <c r="B23" s="27"/>
      <c r="C23" s="26"/>
      <c r="D23" s="26"/>
      <c r="E23" s="21" t="s">
        <v>29</v>
      </c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hidden="1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hidden="1" customHeight="1">
      <c r="A25" s="26"/>
      <c r="B25" s="27"/>
      <c r="C25" s="26"/>
      <c r="D25" s="23" t="s">
        <v>31</v>
      </c>
      <c r="E25" s="26"/>
      <c r="F25" s="26"/>
      <c r="G25" s="26"/>
      <c r="H25" s="26"/>
      <c r="I25" s="23" t="s">
        <v>23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hidden="1" customHeight="1">
      <c r="A26" s="26"/>
      <c r="B26" s="27"/>
      <c r="C26" s="26"/>
      <c r="D26" s="26"/>
      <c r="E26" s="21" t="s">
        <v>32</v>
      </c>
      <c r="F26" s="26"/>
      <c r="G26" s="26"/>
      <c r="H26" s="26"/>
      <c r="I26" s="23" t="s">
        <v>25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hidden="1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hidden="1" customHeight="1">
      <c r="A28" s="26"/>
      <c r="B28" s="27"/>
      <c r="C28" s="26"/>
      <c r="D28" s="23" t="s">
        <v>33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hidden="1" customHeight="1">
      <c r="A29" s="90"/>
      <c r="B29" s="91"/>
      <c r="C29" s="90"/>
      <c r="D29" s="90"/>
      <c r="E29" s="206" t="s">
        <v>1</v>
      </c>
      <c r="F29" s="206"/>
      <c r="G29" s="206"/>
      <c r="H29" s="206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hidden="1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hidden="1" customHeight="1">
      <c r="A32" s="26"/>
      <c r="B32" s="27"/>
      <c r="C32" s="26"/>
      <c r="D32" s="93" t="s">
        <v>34</v>
      </c>
      <c r="E32" s="26"/>
      <c r="F32" s="26"/>
      <c r="G32" s="26"/>
      <c r="H32" s="26"/>
      <c r="I32" s="26"/>
      <c r="J32" s="65">
        <f>ROUND(J122,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hidden="1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6"/>
      <c r="F34" s="30" t="s">
        <v>36</v>
      </c>
      <c r="G34" s="26"/>
      <c r="H34" s="26"/>
      <c r="I34" s="30" t="s">
        <v>35</v>
      </c>
      <c r="J34" s="30" t="s">
        <v>37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94" t="s">
        <v>38</v>
      </c>
      <c r="E35" s="23" t="s">
        <v>39</v>
      </c>
      <c r="F35" s="95">
        <f>ROUND((SUM(BE122:BE142)),  2)</f>
        <v>0</v>
      </c>
      <c r="G35" s="26"/>
      <c r="H35" s="26"/>
      <c r="I35" s="96">
        <v>0.21</v>
      </c>
      <c r="J35" s="95">
        <f>ROUND(((SUM(BE122:BE142))*I35),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5">
        <f>ROUND((SUM(BF122:BF142)),  2)</f>
        <v>0</v>
      </c>
      <c r="G36" s="26"/>
      <c r="H36" s="26"/>
      <c r="I36" s="96">
        <v>0.15</v>
      </c>
      <c r="J36" s="95">
        <f>ROUND(((SUM(BF122:BF142))*I36),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5">
        <f>ROUND((SUM(BG122:BG142)),  2)</f>
        <v>0</v>
      </c>
      <c r="G37" s="26"/>
      <c r="H37" s="26"/>
      <c r="I37" s="96">
        <v>0.21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42</v>
      </c>
      <c r="F38" s="95">
        <f>ROUND((SUM(BH122:BH142)),  2)</f>
        <v>0</v>
      </c>
      <c r="G38" s="26"/>
      <c r="H38" s="26"/>
      <c r="I38" s="96">
        <v>0.15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43</v>
      </c>
      <c r="F39" s="95">
        <f>ROUND((SUM(BI122:BI142)),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hidden="1" customHeight="1">
      <c r="A41" s="26"/>
      <c r="B41" s="27"/>
      <c r="C41" s="97"/>
      <c r="D41" s="98" t="s">
        <v>44</v>
      </c>
      <c r="E41" s="54"/>
      <c r="F41" s="54"/>
      <c r="G41" s="99" t="s">
        <v>45</v>
      </c>
      <c r="H41" s="100" t="s">
        <v>46</v>
      </c>
      <c r="I41" s="54"/>
      <c r="J41" s="101">
        <f>SUM(J32:J39)</f>
        <v>0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hidden="1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49</v>
      </c>
      <c r="E61" s="29"/>
      <c r="F61" s="103" t="s">
        <v>50</v>
      </c>
      <c r="G61" s="39" t="s">
        <v>49</v>
      </c>
      <c r="H61" s="29"/>
      <c r="I61" s="29"/>
      <c r="J61" s="104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49</v>
      </c>
      <c r="E76" s="29"/>
      <c r="F76" s="103" t="s">
        <v>50</v>
      </c>
      <c r="G76" s="39" t="s">
        <v>49</v>
      </c>
      <c r="H76" s="29"/>
      <c r="I76" s="29"/>
      <c r="J76" s="104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1" t="str">
        <f>E7</f>
        <v>Oprava bytových jednotek a společných prostor budovy AYD</v>
      </c>
      <c r="F85" s="212"/>
      <c r="G85" s="212"/>
      <c r="H85" s="212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90</v>
      </c>
      <c r="L86" s="17"/>
    </row>
    <row r="87" spans="1:31" s="2" customFormat="1" ht="16.5" customHeight="1">
      <c r="A87" s="26"/>
      <c r="B87" s="27"/>
      <c r="C87" s="26"/>
      <c r="D87" s="26"/>
      <c r="E87" s="211" t="s">
        <v>91</v>
      </c>
      <c r="F87" s="210"/>
      <c r="G87" s="210"/>
      <c r="H87" s="210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92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8" t="s">
        <v>166</v>
      </c>
      <c r="F89" s="210"/>
      <c r="G89" s="210"/>
      <c r="H89" s="210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Olomouc</v>
      </c>
      <c r="G91" s="26"/>
      <c r="H91" s="26"/>
      <c r="I91" s="23" t="s">
        <v>20</v>
      </c>
      <c r="J91" s="49" t="str">
        <f>IF(J14="","",J14)</f>
        <v>8. 7. 2021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22</v>
      </c>
      <c r="D93" s="26"/>
      <c r="E93" s="26"/>
      <c r="F93" s="21" t="str">
        <f>E17</f>
        <v>Fakultní nemocnice Olomouc</v>
      </c>
      <c r="G93" s="26"/>
      <c r="H93" s="26"/>
      <c r="I93" s="23" t="s">
        <v>28</v>
      </c>
      <c r="J93" s="24" t="str">
        <f>E23</f>
        <v>Ing. arch. Jan Dohnal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26</v>
      </c>
      <c r="D94" s="26"/>
      <c r="E94" s="26"/>
      <c r="F94" s="21" t="str">
        <f>IF(E20="","",E20)</f>
        <v xml:space="preserve"> </v>
      </c>
      <c r="G94" s="26"/>
      <c r="H94" s="26"/>
      <c r="I94" s="23" t="s">
        <v>31</v>
      </c>
      <c r="J94" s="24" t="str">
        <f>E26</f>
        <v>Jan Mikeš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95</v>
      </c>
      <c r="D96" s="97"/>
      <c r="E96" s="97"/>
      <c r="F96" s="97"/>
      <c r="G96" s="97"/>
      <c r="H96" s="97"/>
      <c r="I96" s="97"/>
      <c r="J96" s="106" t="s">
        <v>96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97</v>
      </c>
      <c r="D98" s="26"/>
      <c r="E98" s="26"/>
      <c r="F98" s="26"/>
      <c r="G98" s="26"/>
      <c r="H98" s="26"/>
      <c r="I98" s="26"/>
      <c r="J98" s="65">
        <f>J122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98</v>
      </c>
    </row>
    <row r="99" spans="1:47" s="9" customFormat="1" ht="24.95" customHeight="1">
      <c r="B99" s="108"/>
      <c r="D99" s="109" t="s">
        <v>99</v>
      </c>
      <c r="E99" s="110"/>
      <c r="F99" s="110"/>
      <c r="G99" s="110"/>
      <c r="H99" s="110"/>
      <c r="I99" s="110"/>
      <c r="J99" s="111">
        <f>J123</f>
        <v>0</v>
      </c>
      <c r="L99" s="108"/>
    </row>
    <row r="100" spans="1:47" s="10" customFormat="1" ht="19.899999999999999" customHeight="1">
      <c r="B100" s="112"/>
      <c r="D100" s="113" t="s">
        <v>100</v>
      </c>
      <c r="E100" s="114"/>
      <c r="F100" s="114"/>
      <c r="G100" s="114"/>
      <c r="H100" s="114"/>
      <c r="I100" s="114"/>
      <c r="J100" s="115">
        <f>J124</f>
        <v>0</v>
      </c>
      <c r="L100" s="112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167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1" t="str">
        <f>E7</f>
        <v>Oprava bytových jednotek a společných prostor budovy AYD</v>
      </c>
      <c r="F110" s="212"/>
      <c r="G110" s="212"/>
      <c r="H110" s="212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90</v>
      </c>
      <c r="L111" s="17"/>
    </row>
    <row r="112" spans="1:47" s="2" customFormat="1" ht="16.5" customHeight="1">
      <c r="A112" s="26"/>
      <c r="B112" s="27"/>
      <c r="C112" s="26"/>
      <c r="D112" s="26"/>
      <c r="E112" s="211" t="s">
        <v>91</v>
      </c>
      <c r="F112" s="210"/>
      <c r="G112" s="210"/>
      <c r="H112" s="210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8" t="s">
        <v>166</v>
      </c>
      <c r="F114" s="210"/>
      <c r="G114" s="210"/>
      <c r="H114" s="210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Olomouc</v>
      </c>
      <c r="G116" s="26"/>
      <c r="H116" s="26"/>
      <c r="I116" s="23" t="s">
        <v>20</v>
      </c>
      <c r="J116" s="49" t="str">
        <f>IF(J14="","",J14)</f>
        <v>8. 7. 2021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E17</f>
        <v>Fakultní nemocnice Olomouc</v>
      </c>
      <c r="G118" s="26"/>
      <c r="H118" s="26"/>
      <c r="I118" s="23" t="s">
        <v>28</v>
      </c>
      <c r="J118" s="24" t="str">
        <f>E23</f>
        <v>Ing. arch. Jan Dohnal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26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31</v>
      </c>
      <c r="J119" s="24" t="str">
        <f>E26</f>
        <v>Jan Mikeš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101</v>
      </c>
      <c r="D121" s="119" t="s">
        <v>59</v>
      </c>
      <c r="E121" s="119" t="s">
        <v>55</v>
      </c>
      <c r="F121" s="119" t="s">
        <v>56</v>
      </c>
      <c r="G121" s="119" t="s">
        <v>102</v>
      </c>
      <c r="H121" s="119" t="s">
        <v>103</v>
      </c>
      <c r="I121" s="119" t="s">
        <v>104</v>
      </c>
      <c r="J121" s="120" t="s">
        <v>96</v>
      </c>
      <c r="K121" s="121" t="s">
        <v>105</v>
      </c>
      <c r="L121" s="122"/>
      <c r="M121" s="56" t="s">
        <v>1</v>
      </c>
      <c r="N121" s="57" t="s">
        <v>38</v>
      </c>
      <c r="O121" s="57" t="s">
        <v>106</v>
      </c>
      <c r="P121" s="57" t="s">
        <v>107</v>
      </c>
      <c r="Q121" s="57" t="s">
        <v>108</v>
      </c>
      <c r="R121" s="57" t="s">
        <v>109</v>
      </c>
      <c r="S121" s="57" t="s">
        <v>110</v>
      </c>
      <c r="T121" s="58" t="s">
        <v>111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3" t="s">
        <v>112</v>
      </c>
      <c r="D122" s="26"/>
      <c r="E122" s="26"/>
      <c r="F122" s="26"/>
      <c r="G122" s="26"/>
      <c r="H122" s="26"/>
      <c r="I122" s="26"/>
      <c r="J122" s="123">
        <f>BK122</f>
        <v>0</v>
      </c>
      <c r="K122" s="26"/>
      <c r="L122" s="27"/>
      <c r="M122" s="59"/>
      <c r="N122" s="50"/>
      <c r="O122" s="60"/>
      <c r="P122" s="124">
        <f>P123</f>
        <v>0.72031199999999995</v>
      </c>
      <c r="Q122" s="60"/>
      <c r="R122" s="124">
        <f>R123</f>
        <v>3.0000000000000001E-3</v>
      </c>
      <c r="S122" s="60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73</v>
      </c>
      <c r="AU122" s="14" t="s">
        <v>98</v>
      </c>
      <c r="BK122" s="126">
        <f>BK123</f>
        <v>0</v>
      </c>
    </row>
    <row r="123" spans="1:65" s="12" customFormat="1" ht="25.9" customHeight="1">
      <c r="B123" s="127"/>
      <c r="D123" s="128" t="s">
        <v>73</v>
      </c>
      <c r="E123" s="129" t="s">
        <v>113</v>
      </c>
      <c r="F123" s="129" t="s">
        <v>114</v>
      </c>
      <c r="J123" s="130">
        <f>BK123</f>
        <v>0</v>
      </c>
      <c r="L123" s="127"/>
      <c r="M123" s="131"/>
      <c r="N123" s="132"/>
      <c r="O123" s="132"/>
      <c r="P123" s="133">
        <f>P124</f>
        <v>0.72031199999999995</v>
      </c>
      <c r="Q123" s="132"/>
      <c r="R123" s="133">
        <f>R124</f>
        <v>3.0000000000000001E-3</v>
      </c>
      <c r="S123" s="132"/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115</v>
      </c>
      <c r="BK123" s="136">
        <f>BK124</f>
        <v>0</v>
      </c>
    </row>
    <row r="124" spans="1:65" s="12" customFormat="1" ht="22.9" customHeight="1">
      <c r="B124" s="127"/>
      <c r="D124" s="128" t="s">
        <v>73</v>
      </c>
      <c r="E124" s="137" t="s">
        <v>116</v>
      </c>
      <c r="F124" s="137" t="s">
        <v>86</v>
      </c>
      <c r="J124" s="138">
        <f>BK124</f>
        <v>0</v>
      </c>
      <c r="L124" s="127"/>
      <c r="M124" s="131"/>
      <c r="N124" s="132"/>
      <c r="O124" s="132"/>
      <c r="P124" s="133">
        <f>SUM(P125:P142)</f>
        <v>0.72031199999999995</v>
      </c>
      <c r="Q124" s="132"/>
      <c r="R124" s="133">
        <f>SUM(R125:R142)</f>
        <v>3.0000000000000001E-3</v>
      </c>
      <c r="S124" s="132"/>
      <c r="T124" s="134">
        <f>SUM(T125:T142)</f>
        <v>0</v>
      </c>
      <c r="AR124" s="128" t="s">
        <v>83</v>
      </c>
      <c r="AT124" s="135" t="s">
        <v>73</v>
      </c>
      <c r="AU124" s="135" t="s">
        <v>81</v>
      </c>
      <c r="AY124" s="128" t="s">
        <v>115</v>
      </c>
      <c r="BK124" s="136">
        <f>SUM(BK125:BK142)</f>
        <v>0</v>
      </c>
    </row>
    <row r="125" spans="1:65" s="2" customFormat="1" ht="16.5" customHeight="1">
      <c r="A125" s="26"/>
      <c r="B125" s="139"/>
      <c r="C125" s="140" t="s">
        <v>81</v>
      </c>
      <c r="D125" s="140" t="s">
        <v>117</v>
      </c>
      <c r="E125" s="141" t="s">
        <v>118</v>
      </c>
      <c r="F125" s="142" t="s">
        <v>119</v>
      </c>
      <c r="G125" s="143" t="s">
        <v>120</v>
      </c>
      <c r="H125" s="144">
        <v>1</v>
      </c>
      <c r="I125" s="145">
        <v>0</v>
      </c>
      <c r="J125" s="145">
        <f>ROUND(I125*H125,2)</f>
        <v>0</v>
      </c>
      <c r="K125" s="146"/>
      <c r="L125" s="27"/>
      <c r="M125" s="147" t="s">
        <v>1</v>
      </c>
      <c r="N125" s="148" t="s">
        <v>39</v>
      </c>
      <c r="O125" s="149">
        <v>0.33800000000000002</v>
      </c>
      <c r="P125" s="149">
        <f>O125*H125</f>
        <v>0.33800000000000002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121</v>
      </c>
      <c r="AT125" s="151" t="s">
        <v>117</v>
      </c>
      <c r="AU125" s="151" t="s">
        <v>83</v>
      </c>
      <c r="AY125" s="14" t="s">
        <v>115</v>
      </c>
      <c r="BE125" s="152">
        <f>IF(N125="základní",J125,0)</f>
        <v>0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4" t="s">
        <v>81</v>
      </c>
      <c r="BK125" s="152">
        <f>ROUND(I125*H125,2)</f>
        <v>0</v>
      </c>
      <c r="BL125" s="14" t="s">
        <v>121</v>
      </c>
      <c r="BM125" s="151" t="s">
        <v>122</v>
      </c>
    </row>
    <row r="126" spans="1:65" s="2" customFormat="1">
      <c r="A126" s="26"/>
      <c r="B126" s="27"/>
      <c r="C126" s="26"/>
      <c r="D126" s="153" t="s">
        <v>123</v>
      </c>
      <c r="E126" s="26"/>
      <c r="F126" s="154" t="s">
        <v>124</v>
      </c>
      <c r="G126" s="26"/>
      <c r="H126" s="26"/>
      <c r="I126" s="26"/>
      <c r="J126" s="26"/>
      <c r="K126" s="26"/>
      <c r="L126" s="27"/>
      <c r="M126" s="155"/>
      <c r="N126" s="156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123</v>
      </c>
      <c r="AU126" s="14" t="s">
        <v>83</v>
      </c>
    </row>
    <row r="127" spans="1:65" s="2" customFormat="1" ht="16.5" customHeight="1">
      <c r="A127" s="26"/>
      <c r="B127" s="139"/>
      <c r="C127" s="157" t="s">
        <v>83</v>
      </c>
      <c r="D127" s="157" t="s">
        <v>125</v>
      </c>
      <c r="E127" s="158" t="s">
        <v>126</v>
      </c>
      <c r="F127" s="159" t="s">
        <v>127</v>
      </c>
      <c r="G127" s="160" t="s">
        <v>128</v>
      </c>
      <c r="H127" s="161">
        <v>1</v>
      </c>
      <c r="I127" s="162">
        <v>0</v>
      </c>
      <c r="J127" s="162">
        <f>ROUND(I127*H127,2)</f>
        <v>0</v>
      </c>
      <c r="K127" s="163"/>
      <c r="L127" s="164"/>
      <c r="M127" s="165" t="s">
        <v>1</v>
      </c>
      <c r="N127" s="166" t="s">
        <v>39</v>
      </c>
      <c r="O127" s="149">
        <v>0</v>
      </c>
      <c r="P127" s="149">
        <f>O127*H127</f>
        <v>0</v>
      </c>
      <c r="Q127" s="149">
        <v>5.0000000000000001E-4</v>
      </c>
      <c r="R127" s="149">
        <f>Q127*H127</f>
        <v>5.0000000000000001E-4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129</v>
      </c>
      <c r="AT127" s="151" t="s">
        <v>125</v>
      </c>
      <c r="AU127" s="151" t="s">
        <v>83</v>
      </c>
      <c r="AY127" s="14" t="s">
        <v>115</v>
      </c>
      <c r="BE127" s="152">
        <f>IF(N127="základní",J127,0)</f>
        <v>0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4" t="s">
        <v>81</v>
      </c>
      <c r="BK127" s="152">
        <f>ROUND(I127*H127,2)</f>
        <v>0</v>
      </c>
      <c r="BL127" s="14" t="s">
        <v>121</v>
      </c>
      <c r="BM127" s="151" t="s">
        <v>130</v>
      </c>
    </row>
    <row r="128" spans="1:65" s="2" customFormat="1" ht="117.75" customHeight="1">
      <c r="A128" s="26"/>
      <c r="B128" s="27"/>
      <c r="C128" s="26"/>
      <c r="D128" s="153" t="s">
        <v>123</v>
      </c>
      <c r="E128" s="26"/>
      <c r="F128" s="154" t="s">
        <v>131</v>
      </c>
      <c r="G128" s="26"/>
      <c r="H128" s="26"/>
      <c r="I128" s="26"/>
      <c r="J128" s="26"/>
      <c r="K128" s="26"/>
      <c r="L128" s="27"/>
      <c r="M128" s="155"/>
      <c r="N128" s="156"/>
      <c r="O128" s="52"/>
      <c r="P128" s="52"/>
      <c r="Q128" s="52"/>
      <c r="R128" s="52"/>
      <c r="S128" s="52"/>
      <c r="T128" s="5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123</v>
      </c>
      <c r="AU128" s="14" t="s">
        <v>83</v>
      </c>
    </row>
    <row r="129" spans="1:65" s="2" customFormat="1" ht="16.5" customHeight="1">
      <c r="A129" s="26"/>
      <c r="B129" s="139"/>
      <c r="C129" s="140" t="s">
        <v>132</v>
      </c>
      <c r="D129" s="140" t="s">
        <v>117</v>
      </c>
      <c r="E129" s="141" t="s">
        <v>133</v>
      </c>
      <c r="F129" s="142" t="s">
        <v>134</v>
      </c>
      <c r="G129" s="143" t="s">
        <v>135</v>
      </c>
      <c r="H129" s="144">
        <v>0.8</v>
      </c>
      <c r="I129" s="145">
        <v>0</v>
      </c>
      <c r="J129" s="145">
        <f>ROUND(I129*H129,2)</f>
        <v>0</v>
      </c>
      <c r="K129" s="146"/>
      <c r="L129" s="27"/>
      <c r="M129" s="147" t="s">
        <v>1</v>
      </c>
      <c r="N129" s="148" t="s">
        <v>39</v>
      </c>
      <c r="O129" s="149">
        <v>0.307</v>
      </c>
      <c r="P129" s="149">
        <f>O129*H129</f>
        <v>0.24560000000000001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121</v>
      </c>
      <c r="AT129" s="151" t="s">
        <v>117</v>
      </c>
      <c r="AU129" s="151" t="s">
        <v>83</v>
      </c>
      <c r="AY129" s="14" t="s">
        <v>115</v>
      </c>
      <c r="BE129" s="152">
        <f>IF(N129="základní",J129,0)</f>
        <v>0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4" t="s">
        <v>81</v>
      </c>
      <c r="BK129" s="152">
        <f>ROUND(I129*H129,2)</f>
        <v>0</v>
      </c>
      <c r="BL129" s="14" t="s">
        <v>121</v>
      </c>
      <c r="BM129" s="151" t="s">
        <v>136</v>
      </c>
    </row>
    <row r="130" spans="1:65" s="2" customFormat="1">
      <c r="A130" s="26"/>
      <c r="B130" s="27"/>
      <c r="C130" s="26"/>
      <c r="D130" s="153" t="s">
        <v>123</v>
      </c>
      <c r="E130" s="26"/>
      <c r="F130" s="154" t="s">
        <v>137</v>
      </c>
      <c r="G130" s="26"/>
      <c r="H130" s="26"/>
      <c r="I130" s="26"/>
      <c r="J130" s="26"/>
      <c r="K130" s="26"/>
      <c r="L130" s="27"/>
      <c r="M130" s="155"/>
      <c r="N130" s="156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123</v>
      </c>
      <c r="AU130" s="14" t="s">
        <v>83</v>
      </c>
    </row>
    <row r="131" spans="1:65" s="2" customFormat="1" ht="21.75" customHeight="1">
      <c r="A131" s="26"/>
      <c r="B131" s="139"/>
      <c r="C131" s="157" t="s">
        <v>138</v>
      </c>
      <c r="D131" s="157" t="s">
        <v>125</v>
      </c>
      <c r="E131" s="158" t="s">
        <v>139</v>
      </c>
      <c r="F131" s="159" t="s">
        <v>140</v>
      </c>
      <c r="G131" s="160" t="s">
        <v>135</v>
      </c>
      <c r="H131" s="161">
        <v>1</v>
      </c>
      <c r="I131" s="162">
        <v>0</v>
      </c>
      <c r="J131" s="162">
        <f>ROUND(I131*H131,2)</f>
        <v>0</v>
      </c>
      <c r="K131" s="163"/>
      <c r="L131" s="164"/>
      <c r="M131" s="165" t="s">
        <v>1</v>
      </c>
      <c r="N131" s="166" t="s">
        <v>39</v>
      </c>
      <c r="O131" s="149">
        <v>0</v>
      </c>
      <c r="P131" s="149">
        <f>O131*H131</f>
        <v>0</v>
      </c>
      <c r="Q131" s="149">
        <v>2.9999999999999997E-4</v>
      </c>
      <c r="R131" s="149">
        <f>Q131*H131</f>
        <v>2.9999999999999997E-4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129</v>
      </c>
      <c r="AT131" s="151" t="s">
        <v>125</v>
      </c>
      <c r="AU131" s="151" t="s">
        <v>83</v>
      </c>
      <c r="AY131" s="14" t="s">
        <v>115</v>
      </c>
      <c r="BE131" s="152">
        <f>IF(N131="základní",J131,0)</f>
        <v>0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4" t="s">
        <v>81</v>
      </c>
      <c r="BK131" s="152">
        <f>ROUND(I131*H131,2)</f>
        <v>0</v>
      </c>
      <c r="BL131" s="14" t="s">
        <v>121</v>
      </c>
      <c r="BM131" s="151" t="s">
        <v>141</v>
      </c>
    </row>
    <row r="132" spans="1:65" s="2" customFormat="1">
      <c r="A132" s="26"/>
      <c r="B132" s="27"/>
      <c r="C132" s="26"/>
      <c r="D132" s="153" t="s">
        <v>123</v>
      </c>
      <c r="E132" s="26"/>
      <c r="F132" s="154" t="s">
        <v>168</v>
      </c>
      <c r="G132" s="26"/>
      <c r="H132" s="26"/>
      <c r="I132" s="26"/>
      <c r="J132" s="26"/>
      <c r="K132" s="26"/>
      <c r="L132" s="27"/>
      <c r="M132" s="155"/>
      <c r="N132" s="156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123</v>
      </c>
      <c r="AU132" s="14" t="s">
        <v>83</v>
      </c>
    </row>
    <row r="133" spans="1:65" s="2" customFormat="1" ht="19.5">
      <c r="A133" s="26"/>
      <c r="B133" s="27"/>
      <c r="C133" s="26"/>
      <c r="D133" s="153" t="s">
        <v>142</v>
      </c>
      <c r="E133" s="26"/>
      <c r="F133" s="167" t="s">
        <v>143</v>
      </c>
      <c r="G133" s="26"/>
      <c r="H133" s="26"/>
      <c r="I133" s="26"/>
      <c r="J133" s="26"/>
      <c r="K133" s="26"/>
      <c r="L133" s="27"/>
      <c r="M133" s="155"/>
      <c r="N133" s="156"/>
      <c r="O133" s="52"/>
      <c r="P133" s="52"/>
      <c r="Q133" s="52"/>
      <c r="R133" s="52"/>
      <c r="S133" s="52"/>
      <c r="T133" s="53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142</v>
      </c>
      <c r="AU133" s="14" t="s">
        <v>83</v>
      </c>
    </row>
    <row r="134" spans="1:65" s="2" customFormat="1" ht="16.5" customHeight="1">
      <c r="A134" s="26"/>
      <c r="B134" s="139"/>
      <c r="C134" s="157" t="s">
        <v>144</v>
      </c>
      <c r="D134" s="157" t="s">
        <v>125</v>
      </c>
      <c r="E134" s="158" t="s">
        <v>145</v>
      </c>
      <c r="F134" s="159" t="s">
        <v>146</v>
      </c>
      <c r="G134" s="160" t="s">
        <v>128</v>
      </c>
      <c r="H134" s="161">
        <v>2</v>
      </c>
      <c r="I134" s="162">
        <v>0</v>
      </c>
      <c r="J134" s="162">
        <f>ROUND(I134*H134,2)</f>
        <v>0</v>
      </c>
      <c r="K134" s="163"/>
      <c r="L134" s="164"/>
      <c r="M134" s="165" t="s">
        <v>1</v>
      </c>
      <c r="N134" s="166" t="s">
        <v>39</v>
      </c>
      <c r="O134" s="149">
        <v>0</v>
      </c>
      <c r="P134" s="149">
        <f>O134*H134</f>
        <v>0</v>
      </c>
      <c r="Q134" s="149">
        <v>1E-4</v>
      </c>
      <c r="R134" s="149">
        <f>Q134*H134</f>
        <v>2.0000000000000001E-4</v>
      </c>
      <c r="S134" s="149">
        <v>0</v>
      </c>
      <c r="T134" s="15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129</v>
      </c>
      <c r="AT134" s="151" t="s">
        <v>125</v>
      </c>
      <c r="AU134" s="151" t="s">
        <v>83</v>
      </c>
      <c r="AY134" s="14" t="s">
        <v>115</v>
      </c>
      <c r="BE134" s="152">
        <f>IF(N134="základní",J134,0)</f>
        <v>0</v>
      </c>
      <c r="BF134" s="152">
        <f>IF(N134="snížená",J134,0)</f>
        <v>0</v>
      </c>
      <c r="BG134" s="152">
        <f>IF(N134="zákl. přenesená",J134,0)</f>
        <v>0</v>
      </c>
      <c r="BH134" s="152">
        <f>IF(N134="sníž. přenesená",J134,0)</f>
        <v>0</v>
      </c>
      <c r="BI134" s="152">
        <f>IF(N134="nulová",J134,0)</f>
        <v>0</v>
      </c>
      <c r="BJ134" s="14" t="s">
        <v>81</v>
      </c>
      <c r="BK134" s="152">
        <f>ROUND(I134*H134,2)</f>
        <v>0</v>
      </c>
      <c r="BL134" s="14" t="s">
        <v>121</v>
      </c>
      <c r="BM134" s="151" t="s">
        <v>147</v>
      </c>
    </row>
    <row r="135" spans="1:65" s="2" customFormat="1">
      <c r="A135" s="26"/>
      <c r="B135" s="27"/>
      <c r="C135" s="26"/>
      <c r="D135" s="153" t="s">
        <v>123</v>
      </c>
      <c r="E135" s="26"/>
      <c r="F135" s="154" t="s">
        <v>148</v>
      </c>
      <c r="G135" s="26"/>
      <c r="H135" s="26"/>
      <c r="I135" s="26"/>
      <c r="J135" s="26"/>
      <c r="K135" s="26"/>
      <c r="L135" s="27"/>
      <c r="M135" s="155"/>
      <c r="N135" s="156"/>
      <c r="O135" s="52"/>
      <c r="P135" s="52"/>
      <c r="Q135" s="52"/>
      <c r="R135" s="52"/>
      <c r="S135" s="52"/>
      <c r="T135" s="5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123</v>
      </c>
      <c r="AU135" s="14" t="s">
        <v>83</v>
      </c>
    </row>
    <row r="136" spans="1:65" s="2" customFormat="1" ht="16.5" customHeight="1">
      <c r="A136" s="26"/>
      <c r="B136" s="139"/>
      <c r="C136" s="157" t="s">
        <v>149</v>
      </c>
      <c r="D136" s="157" t="s">
        <v>125</v>
      </c>
      <c r="E136" s="158" t="s">
        <v>150</v>
      </c>
      <c r="F136" s="159" t="s">
        <v>151</v>
      </c>
      <c r="G136" s="160" t="s">
        <v>128</v>
      </c>
      <c r="H136" s="161">
        <v>1</v>
      </c>
      <c r="I136" s="162">
        <v>0</v>
      </c>
      <c r="J136" s="162">
        <f>ROUND(I136*H136,2)</f>
        <v>0</v>
      </c>
      <c r="K136" s="163"/>
      <c r="L136" s="164"/>
      <c r="M136" s="165" t="s">
        <v>1</v>
      </c>
      <c r="N136" s="166" t="s">
        <v>39</v>
      </c>
      <c r="O136" s="149">
        <v>0</v>
      </c>
      <c r="P136" s="149">
        <f>O136*H136</f>
        <v>0</v>
      </c>
      <c r="Q136" s="149">
        <v>2E-3</v>
      </c>
      <c r="R136" s="149">
        <f>Q136*H136</f>
        <v>2E-3</v>
      </c>
      <c r="S136" s="149">
        <v>0</v>
      </c>
      <c r="T136" s="15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129</v>
      </c>
      <c r="AT136" s="151" t="s">
        <v>125</v>
      </c>
      <c r="AU136" s="151" t="s">
        <v>83</v>
      </c>
      <c r="AY136" s="14" t="s">
        <v>115</v>
      </c>
      <c r="BE136" s="152">
        <f>IF(N136="základní",J136,0)</f>
        <v>0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4" t="s">
        <v>81</v>
      </c>
      <c r="BK136" s="152">
        <f>ROUND(I136*H136,2)</f>
        <v>0</v>
      </c>
      <c r="BL136" s="14" t="s">
        <v>121</v>
      </c>
      <c r="BM136" s="151" t="s">
        <v>152</v>
      </c>
    </row>
    <row r="137" spans="1:65" s="2" customFormat="1" ht="29.25">
      <c r="A137" s="26"/>
      <c r="B137" s="27"/>
      <c r="C137" s="26"/>
      <c r="D137" s="153" t="s">
        <v>123</v>
      </c>
      <c r="E137" s="26"/>
      <c r="F137" s="154" t="s">
        <v>153</v>
      </c>
      <c r="G137" s="26"/>
      <c r="H137" s="26"/>
      <c r="I137" s="26"/>
      <c r="J137" s="26"/>
      <c r="K137" s="26"/>
      <c r="L137" s="27"/>
      <c r="M137" s="155"/>
      <c r="N137" s="156"/>
      <c r="O137" s="52"/>
      <c r="P137" s="52"/>
      <c r="Q137" s="52"/>
      <c r="R137" s="52"/>
      <c r="S137" s="52"/>
      <c r="T137" s="5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123</v>
      </c>
      <c r="AU137" s="14" t="s">
        <v>83</v>
      </c>
    </row>
    <row r="138" spans="1:65" s="2" customFormat="1" ht="19.5">
      <c r="A138" s="26"/>
      <c r="B138" s="27"/>
      <c r="C138" s="26"/>
      <c r="D138" s="153" t="s">
        <v>142</v>
      </c>
      <c r="E138" s="26"/>
      <c r="F138" s="167" t="s">
        <v>154</v>
      </c>
      <c r="G138" s="26"/>
      <c r="H138" s="26"/>
      <c r="I138" s="26"/>
      <c r="J138" s="26"/>
      <c r="K138" s="26"/>
      <c r="L138" s="27"/>
      <c r="M138" s="155"/>
      <c r="N138" s="156"/>
      <c r="O138" s="52"/>
      <c r="P138" s="52"/>
      <c r="Q138" s="52"/>
      <c r="R138" s="52"/>
      <c r="S138" s="52"/>
      <c r="T138" s="5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142</v>
      </c>
      <c r="AU138" s="14" t="s">
        <v>83</v>
      </c>
    </row>
    <row r="139" spans="1:65" s="2" customFormat="1" ht="16.5" customHeight="1">
      <c r="A139" s="26"/>
      <c r="B139" s="139"/>
      <c r="C139" s="140" t="s">
        <v>155</v>
      </c>
      <c r="D139" s="140" t="s">
        <v>117</v>
      </c>
      <c r="E139" s="141" t="s">
        <v>156</v>
      </c>
      <c r="F139" s="142" t="s">
        <v>157</v>
      </c>
      <c r="G139" s="143" t="s">
        <v>120</v>
      </c>
      <c r="H139" s="144">
        <v>1</v>
      </c>
      <c r="I139" s="145">
        <v>0</v>
      </c>
      <c r="J139" s="145">
        <f>ROUND(I139*H139,2)</f>
        <v>0</v>
      </c>
      <c r="K139" s="146"/>
      <c r="L139" s="27"/>
      <c r="M139" s="147" t="s">
        <v>1</v>
      </c>
      <c r="N139" s="148" t="s">
        <v>39</v>
      </c>
      <c r="O139" s="149">
        <v>0.11</v>
      </c>
      <c r="P139" s="149">
        <f>O139*H139</f>
        <v>0.11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121</v>
      </c>
      <c r="AT139" s="151" t="s">
        <v>117</v>
      </c>
      <c r="AU139" s="151" t="s">
        <v>83</v>
      </c>
      <c r="AY139" s="14" t="s">
        <v>115</v>
      </c>
      <c r="BE139" s="152">
        <f>IF(N139="základní",J139,0)</f>
        <v>0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4" t="s">
        <v>81</v>
      </c>
      <c r="BK139" s="152">
        <f>ROUND(I139*H139,2)</f>
        <v>0</v>
      </c>
      <c r="BL139" s="14" t="s">
        <v>121</v>
      </c>
      <c r="BM139" s="151" t="s">
        <v>158</v>
      </c>
    </row>
    <row r="140" spans="1:65" s="2" customFormat="1">
      <c r="A140" s="26"/>
      <c r="B140" s="27"/>
      <c r="C140" s="26"/>
      <c r="D140" s="153" t="s">
        <v>123</v>
      </c>
      <c r="E140" s="26"/>
      <c r="F140" s="154" t="s">
        <v>159</v>
      </c>
      <c r="G140" s="26"/>
      <c r="H140" s="26"/>
      <c r="I140" s="26"/>
      <c r="J140" s="26"/>
      <c r="K140" s="26"/>
      <c r="L140" s="27"/>
      <c r="M140" s="155"/>
      <c r="N140" s="156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123</v>
      </c>
      <c r="AU140" s="14" t="s">
        <v>83</v>
      </c>
    </row>
    <row r="141" spans="1:65" s="2" customFormat="1" ht="16.5" customHeight="1">
      <c r="A141" s="26"/>
      <c r="B141" s="139"/>
      <c r="C141" s="140" t="s">
        <v>160</v>
      </c>
      <c r="D141" s="140" t="s">
        <v>117</v>
      </c>
      <c r="E141" s="141" t="s">
        <v>161</v>
      </c>
      <c r="F141" s="142" t="s">
        <v>162</v>
      </c>
      <c r="G141" s="143" t="s">
        <v>163</v>
      </c>
      <c r="H141" s="144">
        <v>3.0000000000000001E-3</v>
      </c>
      <c r="I141" s="145">
        <v>0</v>
      </c>
      <c r="J141" s="145">
        <f>ROUND(I141*H141,2)</f>
        <v>0</v>
      </c>
      <c r="K141" s="146"/>
      <c r="L141" s="27"/>
      <c r="M141" s="147" t="s">
        <v>1</v>
      </c>
      <c r="N141" s="148" t="s">
        <v>39</v>
      </c>
      <c r="O141" s="149">
        <v>8.9039999999999999</v>
      </c>
      <c r="P141" s="149">
        <f>O141*H141</f>
        <v>2.6712E-2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121</v>
      </c>
      <c r="AT141" s="151" t="s">
        <v>117</v>
      </c>
      <c r="AU141" s="151" t="s">
        <v>83</v>
      </c>
      <c r="AY141" s="14" t="s">
        <v>115</v>
      </c>
      <c r="BE141" s="152">
        <f>IF(N141="základní",J141,0)</f>
        <v>0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4" t="s">
        <v>81</v>
      </c>
      <c r="BK141" s="152">
        <f>ROUND(I141*H141,2)</f>
        <v>0</v>
      </c>
      <c r="BL141" s="14" t="s">
        <v>121</v>
      </c>
      <c r="BM141" s="151" t="s">
        <v>164</v>
      </c>
    </row>
    <row r="142" spans="1:65" s="2" customFormat="1" ht="19.5">
      <c r="A142" s="26"/>
      <c r="B142" s="27"/>
      <c r="C142" s="26"/>
      <c r="D142" s="153" t="s">
        <v>123</v>
      </c>
      <c r="E142" s="26"/>
      <c r="F142" s="154" t="s">
        <v>165</v>
      </c>
      <c r="G142" s="26"/>
      <c r="H142" s="26"/>
      <c r="I142" s="26"/>
      <c r="J142" s="26"/>
      <c r="K142" s="26"/>
      <c r="L142" s="27"/>
      <c r="M142" s="168"/>
      <c r="N142" s="169"/>
      <c r="O142" s="170"/>
      <c r="P142" s="170"/>
      <c r="Q142" s="170"/>
      <c r="R142" s="170"/>
      <c r="S142" s="170"/>
      <c r="T142" s="171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123</v>
      </c>
      <c r="AU142" s="14" t="s">
        <v>83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1:K142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4" fitToHeight="100" orientation="landscape" blackAndWhite="1" r:id="rId1"/>
  <headerFooter>
    <oddFooter>&amp;CStrana &amp;P z &amp;N</oddFooter>
  </headerFooter>
  <rowBreaks count="1" manualBreakCount="1">
    <brk id="138" min="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2.5. - Vzduchotechnika</vt:lpstr>
      <vt:lpstr>'2.5. - Vzduchotechnika'!Názvy_tisku</vt:lpstr>
      <vt:lpstr>'Rekapitulace stavby'!Názvy_tisku</vt:lpstr>
      <vt:lpstr>'2.5. - Vzduchotechnika'!Oblast_tisku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Mikeš</dc:creator>
  <cp:lastModifiedBy>Jan Mikeš</cp:lastModifiedBy>
  <cp:lastPrinted>2021-07-26T21:49:41Z</cp:lastPrinted>
  <dcterms:created xsi:type="dcterms:W3CDTF">2021-07-09T09:52:11Z</dcterms:created>
  <dcterms:modified xsi:type="dcterms:W3CDTF">2021-07-26T21:54:26Z</dcterms:modified>
</cp:coreProperties>
</file>