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OH0591 - SO 01 Instalačn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'DOH0591 - SO 01 Instalačn...'!$C$131:$K$229</definedName>
    <definedName name="_xlnm.Print_Area" localSheetId="1">'DOH0591 - SO 01 Instalačn...'!$C$4:$J$76,'DOH0591 - SO 01 Instalačn...'!$C$82:$J$113,'DOH0591 - SO 01 Instalačn...'!$C$119:$J$229</definedName>
    <definedName name="_xlnm.Print_Titles" localSheetId="1">'DOH0591 - SO 01 Instalačn...'!$131:$131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29"/>
  <c r="BH229"/>
  <c r="BG229"/>
  <c r="BE229"/>
  <c r="T229"/>
  <c r="R229"/>
  <c r="P229"/>
  <c r="BI228"/>
  <c r="BH228"/>
  <c r="BG228"/>
  <c r="BE228"/>
  <c r="T228"/>
  <c r="R228"/>
  <c r="P228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6"/>
  <c r="BH216"/>
  <c r="BG216"/>
  <c r="BE216"/>
  <c r="T216"/>
  <c r="R216"/>
  <c r="P216"/>
  <c r="BI214"/>
  <c r="BH214"/>
  <c r="BG214"/>
  <c r="BE214"/>
  <c r="T214"/>
  <c r="R214"/>
  <c r="P214"/>
  <c r="BI212"/>
  <c r="BH212"/>
  <c r="BG212"/>
  <c r="BE212"/>
  <c r="T212"/>
  <c r="R212"/>
  <c r="P212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T192"/>
  <c r="R193"/>
  <c r="R192"/>
  <c r="P193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5"/>
  <c r="BH175"/>
  <c r="BG175"/>
  <c r="BE175"/>
  <c r="T175"/>
  <c r="T174"/>
  <c r="R175"/>
  <c r="R174"/>
  <c r="P175"/>
  <c r="P174"/>
  <c r="BI173"/>
  <c r="BH173"/>
  <c r="BG173"/>
  <c r="BE173"/>
  <c r="T173"/>
  <c r="R173"/>
  <c r="P173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0"/>
  <c r="BH160"/>
  <c r="BG160"/>
  <c r="BE160"/>
  <c r="T160"/>
  <c r="R160"/>
  <c r="P160"/>
  <c r="BI157"/>
  <c r="BH157"/>
  <c r="BG157"/>
  <c r="BE157"/>
  <c r="T157"/>
  <c r="R157"/>
  <c r="P157"/>
  <c r="BI154"/>
  <c r="BH154"/>
  <c r="BG154"/>
  <c r="BE154"/>
  <c r="T154"/>
  <c r="R154"/>
  <c r="P154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5"/>
  <c r="BH145"/>
  <c r="BG145"/>
  <c r="BE145"/>
  <c r="T145"/>
  <c r="R145"/>
  <c r="P145"/>
  <c r="BI142"/>
  <c r="BH142"/>
  <c r="BG142"/>
  <c r="BE142"/>
  <c r="T142"/>
  <c r="R142"/>
  <c r="P142"/>
  <c r="BI138"/>
  <c r="BH138"/>
  <c r="BG138"/>
  <c r="BE138"/>
  <c r="T138"/>
  <c r="R138"/>
  <c r="P138"/>
  <c r="BI135"/>
  <c r="BH135"/>
  <c r="BG135"/>
  <c r="BE135"/>
  <c r="T135"/>
  <c r="R135"/>
  <c r="P135"/>
  <c r="J128"/>
  <c r="F128"/>
  <c r="F126"/>
  <c r="E124"/>
  <c r="J91"/>
  <c r="F91"/>
  <c r="F89"/>
  <c r="E87"/>
  <c r="J24"/>
  <c r="E24"/>
  <c r="J92"/>
  <c r="J23"/>
  <c r="J18"/>
  <c r="E18"/>
  <c r="F92"/>
  <c r="J17"/>
  <c r="J12"/>
  <c r="J89"/>
  <c r="E7"/>
  <c r="E122"/>
  <c i="1" r="L90"/>
  <c r="AM90"/>
  <c r="AM89"/>
  <c r="L89"/>
  <c r="AM87"/>
  <c r="L87"/>
  <c r="L85"/>
  <c r="L84"/>
  <c i="2" r="BK229"/>
  <c r="J205"/>
  <c r="J202"/>
  <c r="BK200"/>
  <c r="BK195"/>
  <c r="BK190"/>
  <c r="BK181"/>
  <c r="J173"/>
  <c r="BK165"/>
  <c r="BK157"/>
  <c r="BK142"/>
  <c r="J229"/>
  <c r="J223"/>
  <c r="BK212"/>
  <c r="J200"/>
  <c r="J193"/>
  <c r="BK184"/>
  <c r="J168"/>
  <c r="BK148"/>
  <c r="J228"/>
  <c r="BK221"/>
  <c r="J214"/>
  <c r="BK208"/>
  <c r="BK204"/>
  <c r="BK201"/>
  <c r="BK196"/>
  <c r="BK182"/>
  <c r="J178"/>
  <c r="J166"/>
  <c r="BK154"/>
  <c r="J148"/>
  <c r="BK138"/>
  <c r="BK214"/>
  <c r="J207"/>
  <c r="J201"/>
  <c r="J196"/>
  <c r="J191"/>
  <c r="J182"/>
  <c r="BK175"/>
  <c r="BK166"/>
  <c r="BK160"/>
  <c r="BK151"/>
  <c i="1" r="AS94"/>
  <c i="2" r="BK225"/>
  <c r="J216"/>
  <c r="J204"/>
  <c r="J195"/>
  <c r="J190"/>
  <c r="BK173"/>
  <c r="J157"/>
  <c r="J138"/>
  <c r="J225"/>
  <c r="J219"/>
  <c r="J212"/>
  <c r="BK207"/>
  <c r="BK203"/>
  <c r="J198"/>
  <c r="BK188"/>
  <c r="J181"/>
  <c r="J175"/>
  <c r="J160"/>
  <c r="BK150"/>
  <c r="J142"/>
  <c r="BK219"/>
  <c r="BK209"/>
  <c r="J203"/>
  <c r="J197"/>
  <c r="BK193"/>
  <c r="J188"/>
  <c r="BK178"/>
  <c r="BK168"/>
  <c r="J164"/>
  <c r="J154"/>
  <c r="J145"/>
  <c r="BK228"/>
  <c r="J221"/>
  <c r="J208"/>
  <c r="BK198"/>
  <c r="BK191"/>
  <c r="J180"/>
  <c r="BK164"/>
  <c r="J150"/>
  <c r="J135"/>
  <c r="BK223"/>
  <c r="BK216"/>
  <c r="J209"/>
  <c r="BK205"/>
  <c r="BK202"/>
  <c r="BK197"/>
  <c r="J184"/>
  <c r="BK180"/>
  <c r="J165"/>
  <c r="J151"/>
  <c r="BK145"/>
  <c r="BK135"/>
  <c l="1" r="R134"/>
  <c r="P141"/>
  <c r="T141"/>
  <c r="R149"/>
  <c r="R163"/>
  <c r="P177"/>
  <c r="BK183"/>
  <c r="J183"/>
  <c r="J105"/>
  <c r="R183"/>
  <c r="P194"/>
  <c r="BK199"/>
  <c r="J199"/>
  <c r="J108"/>
  <c r="R199"/>
  <c r="P206"/>
  <c r="BK213"/>
  <c r="J213"/>
  <c r="J110"/>
  <c r="R213"/>
  <c r="P220"/>
  <c r="BK134"/>
  <c r="J134"/>
  <c r="J98"/>
  <c r="BK141"/>
  <c r="J141"/>
  <c r="J99"/>
  <c r="BK149"/>
  <c r="J149"/>
  <c r="J100"/>
  <c r="T149"/>
  <c r="P163"/>
  <c r="BK177"/>
  <c r="J177"/>
  <c r="J104"/>
  <c r="R177"/>
  <c r="P183"/>
  <c r="R194"/>
  <c r="P199"/>
  <c r="BK206"/>
  <c r="J206"/>
  <c r="J109"/>
  <c r="R206"/>
  <c r="P213"/>
  <c r="BK220"/>
  <c r="J220"/>
  <c r="J111"/>
  <c r="R220"/>
  <c r="BK224"/>
  <c r="J224"/>
  <c r="J112"/>
  <c r="R224"/>
  <c r="P134"/>
  <c r="T134"/>
  <c r="R141"/>
  <c r="P149"/>
  <c r="BK163"/>
  <c r="J163"/>
  <c r="J101"/>
  <c r="T163"/>
  <c r="T177"/>
  <c r="T183"/>
  <c r="BK194"/>
  <c r="J194"/>
  <c r="J107"/>
  <c r="T194"/>
  <c r="T199"/>
  <c r="T206"/>
  <c r="T213"/>
  <c r="T220"/>
  <c r="P224"/>
  <c r="T224"/>
  <c r="BK192"/>
  <c r="J192"/>
  <c r="J106"/>
  <c r="BK174"/>
  <c r="J174"/>
  <c r="J102"/>
  <c r="J129"/>
  <c r="BF138"/>
  <c r="BF160"/>
  <c r="BF168"/>
  <c r="BF178"/>
  <c r="BF182"/>
  <c r="BF188"/>
  <c r="BF190"/>
  <c r="BF191"/>
  <c r="BF193"/>
  <c r="BF228"/>
  <c r="J126"/>
  <c r="F129"/>
  <c r="BF142"/>
  <c r="BF150"/>
  <c r="BF151"/>
  <c r="BF154"/>
  <c r="BF157"/>
  <c r="BF164"/>
  <c r="BF165"/>
  <c r="BF166"/>
  <c r="BF180"/>
  <c r="BF181"/>
  <c r="BF184"/>
  <c r="BF195"/>
  <c r="BF196"/>
  <c r="BF200"/>
  <c r="BF201"/>
  <c r="BF202"/>
  <c r="BF204"/>
  <c r="BF205"/>
  <c r="BF208"/>
  <c r="BF216"/>
  <c r="BF221"/>
  <c r="E85"/>
  <c r="BF135"/>
  <c r="BF145"/>
  <c r="BF148"/>
  <c r="BF173"/>
  <c r="BF175"/>
  <c r="BF197"/>
  <c r="BF198"/>
  <c r="BF203"/>
  <c r="BF207"/>
  <c r="BF209"/>
  <c r="BF212"/>
  <c r="BF214"/>
  <c r="BF219"/>
  <c r="BF223"/>
  <c r="BF225"/>
  <c r="BF229"/>
  <c r="F37"/>
  <c i="1" r="BD95"/>
  <c r="BD94"/>
  <c r="W33"/>
  <c i="2" r="F35"/>
  <c i="1" r="BB95"/>
  <c r="BB94"/>
  <c r="W31"/>
  <c i="2" r="F36"/>
  <c i="1" r="BC95"/>
  <c r="BC94"/>
  <c r="AY94"/>
  <c i="2" r="F33"/>
  <c i="1" r="AZ95"/>
  <c r="AZ94"/>
  <c r="AV94"/>
  <c r="AK29"/>
  <c i="2" r="J33"/>
  <c i="1" r="AV95"/>
  <c i="2" l="1" r="T176"/>
  <c r="P133"/>
  <c r="R176"/>
  <c r="T133"/>
  <c r="T132"/>
  <c r="P176"/>
  <c r="R133"/>
  <c r="R132"/>
  <c r="BK133"/>
  <c r="J133"/>
  <c r="J97"/>
  <c r="BK176"/>
  <c r="J176"/>
  <c r="J103"/>
  <c i="1" r="W32"/>
  <c i="2" r="J34"/>
  <c i="1" r="AW95"/>
  <c r="AT95"/>
  <c r="W29"/>
  <c r="AX94"/>
  <c i="2" r="F34"/>
  <c i="1" r="BA95"/>
  <c r="BA94"/>
  <c r="AW94"/>
  <c r="AK30"/>
  <c i="2" l="1" r="P132"/>
  <c i="1" r="AU95"/>
  <c i="2" r="BK132"/>
  <c r="J132"/>
  <c r="J96"/>
  <c i="1" r="AU94"/>
  <c r="AT94"/>
  <c r="W30"/>
  <c i="2" l="1" r="J30"/>
  <c i="1" r="AG95"/>
  <c r="AG94"/>
  <c r="AK26"/>
  <c i="2" l="1" r="J39"/>
  <c i="1" r="AN95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<sst xmlns="http://schemas.openxmlformats.org/spreadsheetml/2006/main">
  <si>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</si>
  <si>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</si>
  <si>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</si>
  <si>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</si>
  <si>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</si>
  <si>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{f3f6af1e-8202-4b41-8b5d-cdc49dd268a8}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</si>
  <si>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</si>
  <si>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</si>
  <si>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</si>
  <si>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</si>
  <si>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</si>
  <si>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</si>
  <si>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</si>
  <si>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DOH059</t>
  </si>
  <si>
    <t>Stavba:</t>
  </si>
  <si>
    <t xml:space="preserve">Oprava bytových jednotek  a spol. prostor budovy YD</t>
  </si>
  <si>
    <t>KSO:</t>
  </si>
  <si>
    <t>CC-CZ:</t>
  </si>
  <si>
    <t>Místo:</t>
  </si>
  <si>
    <t>Olomouc</t>
  </si>
  <si>
    <t>Datum:</t>
  </si>
  <si>
    <t>13. 7. 2021</t>
  </si>
  <si>
    <t>Zadavatel:</t>
  </si>
  <si>
    <t>IČ:</t>
  </si>
  <si>
    <t xml:space="preserve">FNOL, I.P. Pavlova 6, Olomouc </t>
  </si>
  <si>
    <t>DIČ:</t>
  </si>
  <si>
    <t>Zhotovitel:</t>
  </si>
  <si>
    <t xml:space="preserve"> </t>
  </si>
  <si>
    <t>Projektant:</t>
  </si>
  <si>
    <t>Ing. arch. Jan Dohnal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</si>
  <si>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</si>
  <si>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</si>
  <si>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</si>
  <si>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</si>
  <si>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</si>
  <si>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</si>
  <si>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</si>
  <si>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</si>
  <si>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</si>
  <si>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</si>
  <si>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</si>
  <si>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</si>
  <si>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</si>
  <si>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</si>
  <si>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</si>
  <si>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</si>
  <si>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</si>
  <si>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</si>
  <si>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</si>
  <si>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</si>
  <si>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</si>
  <si>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</si>
  <si>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</si>
  <si>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</si>
  <si>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</si>
  <si>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</si>
  <si>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</si>
  <si>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</si>
  <si>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</si>
  <si>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</si>
  <si>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</si>
  <si>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</si>
  <si>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</si>
  <si>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</si>
  <si>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</si>
  <si>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</si>
  <si>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</si>
  <si>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</si>
  <si>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</si>
  <si>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</si>
  <si>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</si>
  <si>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</si>
  <si>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</si>
  <si>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</si>
  <si>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</si>
  <si>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</si>
  <si>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</si>
  <si>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</si>
  <si>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DOH0591</t>
  </si>
  <si>
    <t>SO 01 Instalační jádro</t>
  </si>
  <si>
    <t>STA</t>
  </si>
  <si>
    <t>1</t>
  </si>
  <si>
    <t>{34a3251e-179f-4aa7-8aa2-20870087ec4d}</t>
  </si>
  <si>
    <t>KRYCÍ LIST SOUPISU PRACÍ</t>
  </si>
  <si>
    <t>Objekt:</t>
  </si>
  <si>
    <t>DOH0591 - SO 01 Instalační jádro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</si>
  <si>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</si>
  <si>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</si>
  <si>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</si>
  <si>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</si>
  <si>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</si>
  <si>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</si>
  <si>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</si>
  <si>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</si>
  <si>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</si>
  <si>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</si>
  <si>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</si>
  <si>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</si>
  <si>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</si>
  <si>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</si>
  <si>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720 - Zdravoinstalace</t>
  </si>
  <si>
    <t xml:space="preserve">    721 - Zdravotechnika - vnitřní kanalizace</t>
  </si>
  <si>
    <t xml:space="preserve">    722 - Zdravotechnika - vnitřní vodovod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</si>
  <si>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</si>
  <si>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</si>
  <si>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</si>
  <si>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</si>
  <si>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</si>
  <si>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</si>
  <si>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</si>
  <si>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</si>
  <si>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</si>
  <si>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</si>
  <si>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</si>
  <si>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</si>
  <si>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</si>
  <si>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</si>
  <si>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</si>
  <si>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</si>
  <si>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</si>
  <si>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</si>
  <si>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</si>
  <si>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</si>
  <si>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</si>
  <si>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</si>
  <si>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</si>
  <si>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342272245</t>
  </si>
  <si>
    <t>Příčka z pórobetonových hladkých tvárnic na tenkovrstvou maltu tl 150 mm</t>
  </si>
  <si>
    <t>m2</t>
  </si>
  <si>
    <t>4</t>
  </si>
  <si>
    <t>2</t>
  </si>
  <si>
    <t>1656383239</t>
  </si>
  <si>
    <t>VV</t>
  </si>
  <si>
    <t>" nadezdívka šachty - 1/2 pro jednu stupačku "</t>
  </si>
  <si>
    <t>0,25*(1,6*2+0,55*3)*0,5</t>
  </si>
  <si>
    <t>389381001</t>
  </si>
  <si>
    <t>Dobetonování prefabrikovaných konstrukcí</t>
  </si>
  <si>
    <t>m3</t>
  </si>
  <si>
    <t>318965607</t>
  </si>
  <si>
    <t>" strop nad I p.p. "</t>
  </si>
  <si>
    <t>0,7*0,9*0,15</t>
  </si>
  <si>
    <t>6</t>
  </si>
  <si>
    <t>Úpravy povrchů, podlahy a osazování výplní</t>
  </si>
  <si>
    <t>622142001</t>
  </si>
  <si>
    <t>Potažení vnějších stěn sklovláknitým pletivem vtlačeným do tenkovrstvé hmoty</t>
  </si>
  <si>
    <t>1273006230</t>
  </si>
  <si>
    <t xml:space="preserve">" nadezdívka šachty  - 1/2 pro jednu stupačku "</t>
  </si>
  <si>
    <t>0,25*(1,6+0,85)*2*0,5</t>
  </si>
  <si>
    <t>622321141</t>
  </si>
  <si>
    <t>Vápenocementová omítka štuková dvouvrstvá vnějších stěn nanášená ručně</t>
  </si>
  <si>
    <t>21853686</t>
  </si>
  <si>
    <t>5</t>
  </si>
  <si>
    <t>622321191</t>
  </si>
  <si>
    <t>Příplatek k vápenocementové omítce vnějších stěn za každých dalších 5 mm tloušťky ručně</t>
  </si>
  <si>
    <t>1363829916</t>
  </si>
  <si>
    <t>9</t>
  </si>
  <si>
    <t>Ostatní konstrukce a práce, bourání</t>
  </si>
  <si>
    <t>911(R)</t>
  </si>
  <si>
    <t xml:space="preserve">demontáž střešní krytiny a oplechování stříšky instalační šachty vč. odvozu a likvidace odpadu na skládce  </t>
  </si>
  <si>
    <t>kpl</t>
  </si>
  <si>
    <t>-479329790</t>
  </si>
  <si>
    <t>7</t>
  </si>
  <si>
    <t>963012510</t>
  </si>
  <si>
    <t>Bourání stropů z ŽB desek š do 300 mm tl do 140 mm</t>
  </si>
  <si>
    <t>1147040287</t>
  </si>
  <si>
    <t>" strop šachty "</t>
  </si>
  <si>
    <t>0,85*0,95*0,08</t>
  </si>
  <si>
    <t>8</t>
  </si>
  <si>
    <t>963051113</t>
  </si>
  <si>
    <t>Bourání ŽB stropů deskových tl přes 80 mm</t>
  </si>
  <si>
    <t>-274717921</t>
  </si>
  <si>
    <t>" I p.p. "</t>
  </si>
  <si>
    <t>975043121</t>
  </si>
  <si>
    <t>Jednořadové podchycení stropů pro osazení nosníků v do 3,5 m pro zatížení do 1000 kg/m</t>
  </si>
  <si>
    <t>m</t>
  </si>
  <si>
    <t>-1302981476</t>
  </si>
  <si>
    <t>" při bourání otvoru v I p.p. "</t>
  </si>
  <si>
    <t>2*1</t>
  </si>
  <si>
    <t>10</t>
  </si>
  <si>
    <t>977211111</t>
  </si>
  <si>
    <t>Řezání stěnovou pilou ŽB kcí s výztuží průměru do 16 mm hl do 200 mm</t>
  </si>
  <si>
    <t>422438892</t>
  </si>
  <si>
    <t>" otvor ve stropě I p.p. "</t>
  </si>
  <si>
    <t>(0,7+0,9)*2</t>
  </si>
  <si>
    <t>997</t>
  </si>
  <si>
    <t>Přesun sutě</t>
  </si>
  <si>
    <t>11</t>
  </si>
  <si>
    <t>997013217</t>
  </si>
  <si>
    <t>Vnitrostaveništní doprava suti a vybouraných hmot pro budovy v do 24 m ručně</t>
  </si>
  <si>
    <t>t</t>
  </si>
  <si>
    <t>-1231143834</t>
  </si>
  <si>
    <t>12</t>
  </si>
  <si>
    <t>997013501</t>
  </si>
  <si>
    <t>Odvoz suti a vybouraných hmot na skládku nebo meziskládku do 1 km se složením</t>
  </si>
  <si>
    <t>507032315</t>
  </si>
  <si>
    <t>13</t>
  </si>
  <si>
    <t>997013509</t>
  </si>
  <si>
    <t>Příplatek k odvozu suti a vybouraných hmot na skládku ZKD 1 km přes 1 km</t>
  </si>
  <si>
    <t>1812011390</t>
  </si>
  <si>
    <t>1,115*19</t>
  </si>
  <si>
    <t>14</t>
  </si>
  <si>
    <t>997013631</t>
  </si>
  <si>
    <t>Poplatek za uložení na skládce (skládkovné) stavebního odpadu směsného kód odpadu 17 09 04</t>
  </si>
  <si>
    <t>-2125498776</t>
  </si>
  <si>
    <t>1,115</t>
  </si>
  <si>
    <t>" odpočet azbestu "</t>
  </si>
  <si>
    <t>-0,153-0,181</t>
  </si>
  <si>
    <t>Součet</t>
  </si>
  <si>
    <t>997013821</t>
  </si>
  <si>
    <t>Poplatek za uložení na skládce (skládkovné) stavebního odpadu s obsahem azbestu kód odpadu 17 06 05</t>
  </si>
  <si>
    <t>1941455033</t>
  </si>
  <si>
    <t>998</t>
  </si>
  <si>
    <t>Přesun hmot</t>
  </si>
  <si>
    <t>16</t>
  </si>
  <si>
    <t>998018003</t>
  </si>
  <si>
    <t>Přesun hmot ruční pro budovy v do 24 m</t>
  </si>
  <si>
    <t>-676617317</t>
  </si>
  <si>
    <t>PSV</t>
  </si>
  <si>
    <t>Práce a dodávky PSV</t>
  </si>
  <si>
    <t>712</t>
  </si>
  <si>
    <t>Povlakové krytiny</t>
  </si>
  <si>
    <t>17</t>
  </si>
  <si>
    <t>71201(R)</t>
  </si>
  <si>
    <t>D+M hydroizolační folie PVC-P s vložkou ze skl. tkaniny tl.1,5mm</t>
  </si>
  <si>
    <t>1186942219</t>
  </si>
  <si>
    <t>0,85*0,95</t>
  </si>
  <si>
    <t>18</t>
  </si>
  <si>
    <t>71202(R)</t>
  </si>
  <si>
    <t>D+M těsnící manžety pro prostup odvětrání kanalizace</t>
  </si>
  <si>
    <t>ks</t>
  </si>
  <si>
    <t>1744039579</t>
  </si>
  <si>
    <t>19</t>
  </si>
  <si>
    <t>71203(R)</t>
  </si>
  <si>
    <t>D+M těsnící manžety pro prostup VZT</t>
  </si>
  <si>
    <t>-177264954</t>
  </si>
  <si>
    <t>20</t>
  </si>
  <si>
    <t>998712203</t>
  </si>
  <si>
    <t>Přesun hmot procentní pro krytiny povlakové v objektech v do 24 m</t>
  </si>
  <si>
    <t>%</t>
  </si>
  <si>
    <t>-555100697</t>
  </si>
  <si>
    <t>713</t>
  </si>
  <si>
    <t>Izolace tepelné</t>
  </si>
  <si>
    <t>71301(R)</t>
  </si>
  <si>
    <t>D+M parotěsné folie lepením</t>
  </si>
  <si>
    <t>811805412</t>
  </si>
  <si>
    <t>0,55*0,575</t>
  </si>
  <si>
    <t>(0,55+0,575)*2*0,6</t>
  </si>
  <si>
    <t>22</t>
  </si>
  <si>
    <t>713111111</t>
  </si>
  <si>
    <t>Montáž izolace tepelné vrchem stropů volně kladenými rohožemi, pásy, dílci, deskami</t>
  </si>
  <si>
    <t>1044206391</t>
  </si>
  <si>
    <t>23</t>
  </si>
  <si>
    <t>M</t>
  </si>
  <si>
    <t>63150791</t>
  </si>
  <si>
    <t>pás tepelně izolační pro všechny druhy nezatížených izolací λ=0,038-0,039 tl 200mm</t>
  </si>
  <si>
    <t>32</t>
  </si>
  <si>
    <t>-1318214946</t>
  </si>
  <si>
    <t>24</t>
  </si>
  <si>
    <t>998713203</t>
  </si>
  <si>
    <t>Přesun hmot procentní pro izolace tepelné v objektech v do 24 m</t>
  </si>
  <si>
    <t>44261695</t>
  </si>
  <si>
    <t>720</t>
  </si>
  <si>
    <t>Zdravoinstalace</t>
  </si>
  <si>
    <t>25</t>
  </si>
  <si>
    <t>7201(R)</t>
  </si>
  <si>
    <t>zdravoinstalace - viz samostatný rozpočet</t>
  </si>
  <si>
    <t>1697827602</t>
  </si>
  <si>
    <t>721</t>
  </si>
  <si>
    <t>Zdravotechnika - vnitřní kanalizace</t>
  </si>
  <si>
    <t>26</t>
  </si>
  <si>
    <t>721140802</t>
  </si>
  <si>
    <t>Demontáž potrubí litinové do DN 100</t>
  </si>
  <si>
    <t>-1646993157</t>
  </si>
  <si>
    <t>27</t>
  </si>
  <si>
    <t>721140806</t>
  </si>
  <si>
    <t>Demontáž potrubí litinové do DN 200</t>
  </si>
  <si>
    <t>2113019067</t>
  </si>
  <si>
    <t>28</t>
  </si>
  <si>
    <t>721160802</t>
  </si>
  <si>
    <t>Demontáž potrubí vláknocementového DN 100</t>
  </si>
  <si>
    <t>-708752746</t>
  </si>
  <si>
    <t>29</t>
  </si>
  <si>
    <t>721290823</t>
  </si>
  <si>
    <t>Přemístění vnitrostaveništní demontovaných hmot vnitřní kanalizace v objektech výšky do 24 m</t>
  </si>
  <si>
    <t>1988130247</t>
  </si>
  <si>
    <t>722</t>
  </si>
  <si>
    <t>Zdravotechnika - vnitřní vodovod</t>
  </si>
  <si>
    <t>30</t>
  </si>
  <si>
    <t>722130801</t>
  </si>
  <si>
    <t>Demontáž potrubí ocelové pozinkované závitové do DN 25</t>
  </si>
  <si>
    <t>-261035691</t>
  </si>
  <si>
    <t>31</t>
  </si>
  <si>
    <t>722130802</t>
  </si>
  <si>
    <t>Demontáž potrubí ocelové pozinkované závitové do DN 40</t>
  </si>
  <si>
    <t>-1984304567</t>
  </si>
  <si>
    <t>722181812</t>
  </si>
  <si>
    <t>Demontáž plstěných pásů z trub do D 50</t>
  </si>
  <si>
    <t>-72923091</t>
  </si>
  <si>
    <t>33</t>
  </si>
  <si>
    <t>722220861</t>
  </si>
  <si>
    <t>Demontáž armatur závitových se dvěma závity G do 3/4</t>
  </si>
  <si>
    <t>kus</t>
  </si>
  <si>
    <t>-1357061416</t>
  </si>
  <si>
    <t>34</t>
  </si>
  <si>
    <t>722220862</t>
  </si>
  <si>
    <t>Demontáž armatur závitových se dvěma závity G do 5/4</t>
  </si>
  <si>
    <t>-1197407965</t>
  </si>
  <si>
    <t>35</t>
  </si>
  <si>
    <t>722290823</t>
  </si>
  <si>
    <t>Přemístění vnitrostaveništní demontovaných hmot pro vnitřní vodovod v objektech výšky do 24 m</t>
  </si>
  <si>
    <t>-635798208</t>
  </si>
  <si>
    <t>751</t>
  </si>
  <si>
    <t>Vzduchotechnika</t>
  </si>
  <si>
    <t>36</t>
  </si>
  <si>
    <t>7511(R)</t>
  </si>
  <si>
    <t>vzduchotechnika - viz samostaný rozpočet</t>
  </si>
  <si>
    <t>1656286076</t>
  </si>
  <si>
    <t>37</t>
  </si>
  <si>
    <t>751111812</t>
  </si>
  <si>
    <t>Demontáž ventilátoru axiálního nízkotlakého kruhové potrubí D do 400 mm</t>
  </si>
  <si>
    <t>341219774</t>
  </si>
  <si>
    <t>38</t>
  </si>
  <si>
    <t>751510861</t>
  </si>
  <si>
    <t>Demontáž vzduchotechnického potrubí plechového čtyřhranného do suti průřezu do 0,13 m2</t>
  </si>
  <si>
    <t>1679237876</t>
  </si>
  <si>
    <t>" kompletní demontáž vč. izolace "</t>
  </si>
  <si>
    <t>39</t>
  </si>
  <si>
    <t>751513860</t>
  </si>
  <si>
    <t>Demontáž protidešťové stříšky z plech potrubí kruhové s přírubou nebo bez příruby D do 500 mm</t>
  </si>
  <si>
    <t>-124257183</t>
  </si>
  <si>
    <t>762</t>
  </si>
  <si>
    <t>Konstrukce tesařské</t>
  </si>
  <si>
    <t>40</t>
  </si>
  <si>
    <t>762511113</t>
  </si>
  <si>
    <t>Podlahové kce podkladové z cementotřískových desek tl 16 mm na sraz lepených</t>
  </si>
  <si>
    <t>-61937272</t>
  </si>
  <si>
    <t>41</t>
  </si>
  <si>
    <t>762511173</t>
  </si>
  <si>
    <t>Podlahové kce podkladové dvouvrstvé z cementotřískových desek tl 2x12 mm na sraz šroubovaných</t>
  </si>
  <si>
    <t>1683549140</t>
  </si>
  <si>
    <t>" zákrytová deska "</t>
  </si>
  <si>
    <t>42</t>
  </si>
  <si>
    <t>998762203</t>
  </si>
  <si>
    <t>Přesun hmot procentní pro kce tesařské v objektech v do 24 m</t>
  </si>
  <si>
    <t>1309580673</t>
  </si>
  <si>
    <t>764</t>
  </si>
  <si>
    <t>Konstrukce klempířské</t>
  </si>
  <si>
    <t>43</t>
  </si>
  <si>
    <t>764212661</t>
  </si>
  <si>
    <t>Oplechování rovné okapové hrany z Pz s povrchovou úpravou rš 150 mm</t>
  </si>
  <si>
    <t>-179033913</t>
  </si>
  <si>
    <t>0,85*2+0,95</t>
  </si>
  <si>
    <t>44</t>
  </si>
  <si>
    <t>998764203</t>
  </si>
  <si>
    <t>Přesun hmot procentní pro konstrukce klempířské v objektech v do 24 m</t>
  </si>
  <si>
    <t>-1661221990</t>
  </si>
  <si>
    <t>783</t>
  </si>
  <si>
    <t>Dokončovací práce - nátěry</t>
  </si>
  <si>
    <t>45</t>
  </si>
  <si>
    <t>783801201</t>
  </si>
  <si>
    <t>Obroušení omítek před provedením nátěru</t>
  </si>
  <si>
    <t>-1312439073</t>
  </si>
  <si>
    <t>0,5*(1,6+0,85)*2*0,5</t>
  </si>
  <si>
    <t>46</t>
  </si>
  <si>
    <t>783823133</t>
  </si>
  <si>
    <t>Penetrační silikátový nátěr hladkých, tenkovrstvých zrnitých nebo štukových omítek</t>
  </si>
  <si>
    <t>-109900729</t>
  </si>
  <si>
    <t>47</t>
  </si>
  <si>
    <t>783827423</t>
  </si>
  <si>
    <t>Krycí dvojnásobný silikátový nátěr omítek stupně členitosti 1 a 2</t>
  </si>
  <si>
    <t>1795785981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</si>
</sst>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3" borderId="6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20" fillId="3" borderId="7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right" vertical="center"/>
    </xf>
    <xf numFmtId="0" fontId="20" fillId="3" borderId="8" xfId="0" applyFont="1" applyFill="1" applyBorder="1" applyAlignment="1" applyProtection="1">
      <alignment horizontal="left" vertical="center"/>
    </xf>
    <xf numFmtId="0" fontId="20" fillId="3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3" borderId="16" xfId="0" applyFont="1" applyFill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0" fontId="20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left" vertical="center"/>
    </xf>
    <xf numFmtId="0" fontId="21" fillId="0" borderId="20" xfId="0" applyFont="1" applyBorder="1" applyAlignment="1" applyProtection="1">
      <alignment horizontal="center"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S4" s="17" t="s">
        <v>11</v>
      </c>
    </row>
    <row r="5" s="1" customFormat="1" ht="12" customHeight="1">
      <c r="B5" s="21"/>
      <c r="C5" s="22"/>
      <c r="D5" s="25" t="s">
        <v>12</v>
      </c>
      <c r="E5" s="22"/>
      <c r="F5" s="22"/>
      <c r="G5" s="22"/>
      <c r="H5" s="22"/>
      <c r="I5" s="22"/>
      <c r="J5" s="22"/>
      <c r="K5" s="26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S5" s="17" t="s">
        <v>6</v>
      </c>
    </row>
    <row r="6" s="1" customFormat="1" ht="36.96" customHeight="1">
      <c r="B6" s="21"/>
      <c r="C6" s="22"/>
      <c r="D6" s="27" t="s">
        <v>14</v>
      </c>
      <c r="E6" s="22"/>
      <c r="F6" s="22"/>
      <c r="G6" s="22"/>
      <c r="H6" s="22"/>
      <c r="I6" s="22"/>
      <c r="J6" s="22"/>
      <c r="K6" s="28" t="s">
        <v>15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S6" s="17" t="s">
        <v>6</v>
      </c>
    </row>
    <row r="7" s="1" customFormat="1" ht="12" customHeight="1">
      <c r="B7" s="21"/>
      <c r="C7" s="22"/>
      <c r="D7" s="29" t="s">
        <v>16</v>
      </c>
      <c r="E7" s="22"/>
      <c r="F7" s="22"/>
      <c r="G7" s="22"/>
      <c r="H7" s="22"/>
      <c r="I7" s="22"/>
      <c r="J7" s="22"/>
      <c r="K7" s="26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17</v>
      </c>
      <c r="AL7" s="22"/>
      <c r="AM7" s="22"/>
      <c r="AN7" s="26" t="s">
        <v>1</v>
      </c>
      <c r="AO7" s="22"/>
      <c r="AP7" s="22"/>
      <c r="AQ7" s="22"/>
      <c r="AR7" s="20"/>
      <c r="BS7" s="17" t="s">
        <v>6</v>
      </c>
    </row>
    <row r="8" s="1" customFormat="1" ht="12" customHeight="1">
      <c r="B8" s="21"/>
      <c r="C8" s="22"/>
      <c r="D8" s="29" t="s">
        <v>18</v>
      </c>
      <c r="E8" s="22"/>
      <c r="F8" s="22"/>
      <c r="G8" s="22"/>
      <c r="H8" s="22"/>
      <c r="I8" s="22"/>
      <c r="J8" s="22"/>
      <c r="K8" s="26" t="s">
        <v>19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20</v>
      </c>
      <c r="AL8" s="22"/>
      <c r="AM8" s="22"/>
      <c r="AN8" s="26" t="s">
        <v>21</v>
      </c>
      <c r="AO8" s="22"/>
      <c r="AP8" s="22"/>
      <c r="AQ8" s="22"/>
      <c r="AR8" s="20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S9" s="17" t="s">
        <v>6</v>
      </c>
    </row>
    <row r="10" s="1" customFormat="1" ht="12" customHeight="1">
      <c r="B10" s="21"/>
      <c r="C10" s="22"/>
      <c r="D10" s="29" t="s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23</v>
      </c>
      <c r="AL10" s="22"/>
      <c r="AM10" s="22"/>
      <c r="AN10" s="26" t="s">
        <v>1</v>
      </c>
      <c r="AO10" s="22"/>
      <c r="AP10" s="22"/>
      <c r="AQ10" s="22"/>
      <c r="AR10" s="20"/>
      <c r="BS10" s="17" t="s">
        <v>6</v>
      </c>
    </row>
    <row r="11" s="1" customFormat="1" ht="18.48" customHeight="1">
      <c r="B11" s="21"/>
      <c r="C11" s="22"/>
      <c r="D11" s="22"/>
      <c r="E11" s="26" t="s">
        <v>24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25</v>
      </c>
      <c r="AL11" s="22"/>
      <c r="AM11" s="22"/>
      <c r="AN11" s="26" t="s">
        <v>1</v>
      </c>
      <c r="AO11" s="22"/>
      <c r="AP11" s="22"/>
      <c r="AQ11" s="22"/>
      <c r="AR11" s="20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S12" s="17" t="s">
        <v>6</v>
      </c>
    </row>
    <row r="13" s="1" customFormat="1" ht="12" customHeight="1">
      <c r="B13" s="21"/>
      <c r="C13" s="22"/>
      <c r="D13" s="29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23</v>
      </c>
      <c r="AL13" s="22"/>
      <c r="AM13" s="22"/>
      <c r="AN13" s="26" t="s">
        <v>1</v>
      </c>
      <c r="AO13" s="22"/>
      <c r="AP13" s="22"/>
      <c r="AQ13" s="22"/>
      <c r="AR13" s="20"/>
      <c r="BS13" s="17" t="s">
        <v>6</v>
      </c>
    </row>
    <row r="14">
      <c r="B14" s="21"/>
      <c r="C14" s="22"/>
      <c r="D14" s="22"/>
      <c r="E14" s="26" t="s">
        <v>27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9" t="s">
        <v>25</v>
      </c>
      <c r="AL14" s="22"/>
      <c r="AM14" s="22"/>
      <c r="AN14" s="26" t="s">
        <v>1</v>
      </c>
      <c r="AO14" s="22"/>
      <c r="AP14" s="22"/>
      <c r="AQ14" s="22"/>
      <c r="AR14" s="20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S15" s="17" t="s">
        <v>4</v>
      </c>
    </row>
    <row r="16" s="1" customFormat="1" ht="12" customHeight="1">
      <c r="B16" s="21"/>
      <c r="C16" s="22"/>
      <c r="D16" s="29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23</v>
      </c>
      <c r="AL16" s="22"/>
      <c r="AM16" s="22"/>
      <c r="AN16" s="26" t="s">
        <v>1</v>
      </c>
      <c r="AO16" s="22"/>
      <c r="AP16" s="22"/>
      <c r="AQ16" s="22"/>
      <c r="AR16" s="20"/>
      <c r="BS16" s="17" t="s">
        <v>4</v>
      </c>
    </row>
    <row r="17" s="1" customFormat="1" ht="18.48" customHeight="1">
      <c r="B17" s="21"/>
      <c r="C17" s="22"/>
      <c r="D17" s="22"/>
      <c r="E17" s="26" t="s">
        <v>29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25</v>
      </c>
      <c r="AL17" s="22"/>
      <c r="AM17" s="22"/>
      <c r="AN17" s="26" t="s">
        <v>1</v>
      </c>
      <c r="AO17" s="22"/>
      <c r="AP17" s="22"/>
      <c r="AQ17" s="22"/>
      <c r="AR17" s="20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S18" s="17" t="s">
        <v>6</v>
      </c>
    </row>
    <row r="19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23</v>
      </c>
      <c r="AL19" s="22"/>
      <c r="AM19" s="22"/>
      <c r="AN19" s="26" t="s">
        <v>1</v>
      </c>
      <c r="AO19" s="22"/>
      <c r="AP19" s="22"/>
      <c r="AQ19" s="22"/>
      <c r="AR19" s="20"/>
      <c r="BS19" s="17" t="s">
        <v>6</v>
      </c>
    </row>
    <row r="20" s="1" customFormat="1" ht="18.48" customHeight="1">
      <c r="B20" s="21"/>
      <c r="C20" s="22"/>
      <c r="D20" s="22"/>
      <c r="E20" s="26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25</v>
      </c>
      <c r="AL20" s="22"/>
      <c r="AM20" s="22"/>
      <c r="AN20" s="26" t="s">
        <v>1</v>
      </c>
      <c r="AO20" s="22"/>
      <c r="AP20" s="22"/>
      <c r="AQ20" s="22"/>
      <c r="AR20" s="20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</row>
    <row r="22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</row>
    <row r="23" s="1" customFormat="1" ht="16.5" customHeight="1">
      <c r="B23" s="21"/>
      <c r="C23" s="22"/>
      <c r="D23" s="22"/>
      <c r="E23" s="30" t="s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22"/>
      <c r="AP23" s="22"/>
      <c r="AQ23" s="22"/>
      <c r="AR23" s="20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</row>
    <row r="25" s="1" customFormat="1" ht="6.96" customHeight="1">
      <c r="B25" s="21"/>
      <c r="C25" s="22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2"/>
      <c r="AQ25" s="22"/>
      <c r="AR25" s="20"/>
    </row>
    <row r="26" s="2" customFormat="1" ht="25.92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ROUND(AG94,2)</f>
        <v>240183.35999999999</v>
      </c>
      <c r="AL26" s="36"/>
      <c r="AM26" s="36"/>
      <c r="AN26" s="36"/>
      <c r="AO26" s="36"/>
      <c r="AP26" s="34"/>
      <c r="AQ26" s="34"/>
      <c r="AR26" s="38"/>
      <c r="BE26" s="32"/>
    </row>
    <row r="27" s="2" customFormat="1" ht="6.96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32"/>
    </row>
    <row r="28" s="2" customForma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8"/>
      <c r="BE28" s="32"/>
    </row>
    <row r="29" s="3" customFormat="1" ht="14.4" customHeight="1">
      <c r="A29" s="3"/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ROUND(AZ94,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ROUND(AV94, 2)</f>
        <v>0</v>
      </c>
      <c r="AL29" s="41"/>
      <c r="AM29" s="41"/>
      <c r="AN29" s="41"/>
      <c r="AO29" s="41"/>
      <c r="AP29" s="41"/>
      <c r="AQ29" s="41"/>
      <c r="AR29" s="44"/>
      <c r="BE29" s="3"/>
    </row>
    <row r="30" s="3" customFormat="1" ht="14.4" customHeight="1">
      <c r="A30" s="3"/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ROUND(BA94, 2)</f>
        <v>240183.35999999999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ROUND(AW94, 2)</f>
        <v>36027.5</v>
      </c>
      <c r="AL30" s="41"/>
      <c r="AM30" s="41"/>
      <c r="AN30" s="41"/>
      <c r="AO30" s="41"/>
      <c r="AP30" s="41"/>
      <c r="AQ30" s="41"/>
      <c r="AR30" s="44"/>
      <c r="BE30" s="3"/>
    </row>
    <row r="31" hidden="1" s="3" customFormat="1" ht="14.4" customHeight="1">
      <c r="A31" s="3"/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ROUND(BB94,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3"/>
    </row>
    <row r="32" hidden="1" s="3" customFormat="1" ht="14.4" customHeight="1">
      <c r="A32" s="3"/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ROUND(BC94,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3"/>
    </row>
    <row r="33" hidden="1" s="3" customFormat="1" ht="14.4" customHeight="1">
      <c r="A33" s="3"/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ROUND(BD94,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3"/>
    </row>
    <row r="34" s="2" customFormat="1" ht="6.96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32"/>
    </row>
    <row r="35" s="2" customFormat="1" ht="25.92" customHeight="1">
      <c r="A35" s="32"/>
      <c r="B35" s="33"/>
      <c r="C35" s="45"/>
      <c r="D35" s="46" t="s">
        <v>43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44</v>
      </c>
      <c r="U35" s="47"/>
      <c r="V35" s="47"/>
      <c r="W35" s="47"/>
      <c r="X35" s="49" t="s">
        <v>45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276210.85999999999</v>
      </c>
      <c r="AL35" s="47"/>
      <c r="AM35" s="47"/>
      <c r="AN35" s="47"/>
      <c r="AO35" s="51"/>
      <c r="AP35" s="45"/>
      <c r="AQ35" s="45"/>
      <c r="AR35" s="38"/>
      <c r="BE35" s="32"/>
    </row>
    <row r="36" s="2" customFormat="1" ht="6.96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  <c r="BE36" s="32"/>
    </row>
    <row r="3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8"/>
      <c r="BE37" s="32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2"/>
      <c r="C49" s="53"/>
      <c r="D49" s="54" t="s">
        <v>46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47</v>
      </c>
      <c r="AI49" s="55"/>
      <c r="AJ49" s="55"/>
      <c r="AK49" s="55"/>
      <c r="AL49" s="55"/>
      <c r="AM49" s="55"/>
      <c r="AN49" s="55"/>
      <c r="AO49" s="55"/>
      <c r="AP49" s="53"/>
      <c r="AQ49" s="53"/>
      <c r="AR49" s="56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2"/>
      <c r="B60" s="33"/>
      <c r="C60" s="34"/>
      <c r="D60" s="57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7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7" t="s">
        <v>48</v>
      </c>
      <c r="AI60" s="36"/>
      <c r="AJ60" s="36"/>
      <c r="AK60" s="36"/>
      <c r="AL60" s="36"/>
      <c r="AM60" s="57" t="s">
        <v>49</v>
      </c>
      <c r="AN60" s="36"/>
      <c r="AO60" s="36"/>
      <c r="AP60" s="34"/>
      <c r="AQ60" s="34"/>
      <c r="AR60" s="38"/>
      <c r="BE60" s="32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2"/>
      <c r="B64" s="33"/>
      <c r="C64" s="34"/>
      <c r="D64" s="54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4" t="s">
        <v>51</v>
      </c>
      <c r="AI64" s="58"/>
      <c r="AJ64" s="58"/>
      <c r="AK64" s="58"/>
      <c r="AL64" s="58"/>
      <c r="AM64" s="58"/>
      <c r="AN64" s="58"/>
      <c r="AO64" s="58"/>
      <c r="AP64" s="34"/>
      <c r="AQ64" s="34"/>
      <c r="AR64" s="38"/>
      <c r="BE64" s="32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2"/>
      <c r="B75" s="33"/>
      <c r="C75" s="34"/>
      <c r="D75" s="57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7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7" t="s">
        <v>48</v>
      </c>
      <c r="AI75" s="36"/>
      <c r="AJ75" s="36"/>
      <c r="AK75" s="36"/>
      <c r="AL75" s="36"/>
      <c r="AM75" s="57" t="s">
        <v>49</v>
      </c>
      <c r="AN75" s="36"/>
      <c r="AO75" s="36"/>
      <c r="AP75" s="34"/>
      <c r="AQ75" s="34"/>
      <c r="AR75" s="38"/>
      <c r="BE75" s="32"/>
    </row>
    <row r="76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8"/>
      <c r="BE76" s="32"/>
    </row>
    <row r="77" s="2" customFormat="1" ht="6.96" customHeight="1">
      <c r="A77" s="32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2"/>
    </row>
    <row r="81" s="2" customFormat="1" ht="6.96" customHeight="1">
      <c r="A81" s="32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2"/>
    </row>
    <row r="82" s="2" customFormat="1" ht="24.96" customHeight="1">
      <c r="A82" s="32"/>
      <c r="B82" s="33"/>
      <c r="C82" s="23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8"/>
      <c r="B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8"/>
      <c r="BE83" s="32"/>
    </row>
    <row r="84" s="4" customFormat="1" ht="12" customHeight="1">
      <c r="A84" s="4"/>
      <c r="B84" s="63"/>
      <c r="C84" s="29" t="s">
        <v>12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DOH059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  <c r="BE84" s="4"/>
    </row>
    <row r="85" s="5" customFormat="1" ht="36.96" customHeight="1">
      <c r="A85" s="5"/>
      <c r="B85" s="66"/>
      <c r="C85" s="67" t="s">
        <v>14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 xml:space="preserve">Oprava bytových jednotek  a spol. prostor budovy YD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  <c r="BE85" s="5"/>
    </row>
    <row r="86" s="2" customFormat="1" ht="6.96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8"/>
      <c r="BE86" s="32"/>
    </row>
    <row r="87" s="2" customFormat="1" ht="12" customHeight="1">
      <c r="A87" s="32"/>
      <c r="B87" s="33"/>
      <c r="C87" s="29" t="s">
        <v>18</v>
      </c>
      <c r="D87" s="34"/>
      <c r="E87" s="34"/>
      <c r="F87" s="34"/>
      <c r="G87" s="34"/>
      <c r="H87" s="34"/>
      <c r="I87" s="34"/>
      <c r="J87" s="34"/>
      <c r="K87" s="34"/>
      <c r="L87" s="71" t="str">
        <f>IF(K8="","",K8)</f>
        <v>Olomouc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9" t="s">
        <v>20</v>
      </c>
      <c r="AJ87" s="34"/>
      <c r="AK87" s="34"/>
      <c r="AL87" s="34"/>
      <c r="AM87" s="72" t="str">
        <f>IF(AN8= "","",AN8)</f>
        <v>13. 7. 2021</v>
      </c>
      <c r="AN87" s="72"/>
      <c r="AO87" s="34"/>
      <c r="AP87" s="34"/>
      <c r="AQ87" s="34"/>
      <c r="AR87" s="38"/>
      <c r="B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8"/>
      <c r="BE88" s="32"/>
    </row>
    <row r="89" s="2" customFormat="1" ht="15.15" customHeight="1">
      <c r="A89" s="32"/>
      <c r="B89" s="33"/>
      <c r="C89" s="29" t="s">
        <v>22</v>
      </c>
      <c r="D89" s="34"/>
      <c r="E89" s="34"/>
      <c r="F89" s="34"/>
      <c r="G89" s="34"/>
      <c r="H89" s="34"/>
      <c r="I89" s="34"/>
      <c r="J89" s="34"/>
      <c r="K89" s="34"/>
      <c r="L89" s="64" t="str">
        <f>IF(E11= "","",E11)</f>
        <v xml:space="preserve">FNOL, I.P. Pavlova 6, Olomouc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9" t="s">
        <v>28</v>
      </c>
      <c r="AJ89" s="34"/>
      <c r="AK89" s="34"/>
      <c r="AL89" s="34"/>
      <c r="AM89" s="73" t="str">
        <f>IF(E17="","",E17)</f>
        <v>Ing. arch. Jan Dohnal</v>
      </c>
      <c r="AN89" s="64"/>
      <c r="AO89" s="64"/>
      <c r="AP89" s="64"/>
      <c r="AQ89" s="34"/>
      <c r="AR89" s="38"/>
      <c r="AS89" s="74" t="s">
        <v>53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  <c r="BE89" s="32"/>
    </row>
    <row r="90" s="2" customFormat="1" ht="15.15" customHeight="1">
      <c r="A90" s="32"/>
      <c r="B90" s="33"/>
      <c r="C90" s="29" t="s">
        <v>26</v>
      </c>
      <c r="D90" s="34"/>
      <c r="E90" s="34"/>
      <c r="F90" s="34"/>
      <c r="G90" s="34"/>
      <c r="H90" s="34"/>
      <c r="I90" s="34"/>
      <c r="J90" s="34"/>
      <c r="K90" s="34"/>
      <c r="L90" s="64" t="str">
        <f>IF(E14="","",E14)</f>
        <v xml:space="preserve"> </v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9" t="s">
        <v>31</v>
      </c>
      <c r="AJ90" s="34"/>
      <c r="AK90" s="34"/>
      <c r="AL90" s="34"/>
      <c r="AM90" s="73" t="str">
        <f>IF(E20="","",E20)</f>
        <v xml:space="preserve"> </v>
      </c>
      <c r="AN90" s="64"/>
      <c r="AO90" s="64"/>
      <c r="AP90" s="64"/>
      <c r="AQ90" s="34"/>
      <c r="AR90" s="38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  <c r="BE90" s="32"/>
    </row>
    <row r="91" s="2" customFormat="1" ht="10.8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8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  <c r="BE91" s="32"/>
    </row>
    <row r="92" s="2" customFormat="1" ht="29.28" customHeight="1">
      <c r="A92" s="32"/>
      <c r="B92" s="33"/>
      <c r="C92" s="86" t="s">
        <v>54</v>
      </c>
      <c r="D92" s="87"/>
      <c r="E92" s="87"/>
      <c r="F92" s="87"/>
      <c r="G92" s="87"/>
      <c r="H92" s="88"/>
      <c r="I92" s="89" t="s">
        <v>55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56</v>
      </c>
      <c r="AH92" s="87"/>
      <c r="AI92" s="87"/>
      <c r="AJ92" s="87"/>
      <c r="AK92" s="87"/>
      <c r="AL92" s="87"/>
      <c r="AM92" s="87"/>
      <c r="AN92" s="89" t="s">
        <v>57</v>
      </c>
      <c r="AO92" s="87"/>
      <c r="AP92" s="91"/>
      <c r="AQ92" s="92" t="s">
        <v>58</v>
      </c>
      <c r="AR92" s="38"/>
      <c r="AS92" s="93" t="s">
        <v>59</v>
      </c>
      <c r="AT92" s="94" t="s">
        <v>60</v>
      </c>
      <c r="AU92" s="94" t="s">
        <v>61</v>
      </c>
      <c r="AV92" s="94" t="s">
        <v>62</v>
      </c>
      <c r="AW92" s="94" t="s">
        <v>63</v>
      </c>
      <c r="AX92" s="94" t="s">
        <v>64</v>
      </c>
      <c r="AY92" s="94" t="s">
        <v>65</v>
      </c>
      <c r="AZ92" s="94" t="s">
        <v>66</v>
      </c>
      <c r="BA92" s="94" t="s">
        <v>67</v>
      </c>
      <c r="BB92" s="94" t="s">
        <v>68</v>
      </c>
      <c r="BC92" s="94" t="s">
        <v>69</v>
      </c>
      <c r="BD92" s="95" t="s">
        <v>70</v>
      </c>
      <c r="BE92" s="32"/>
    </row>
    <row r="93" s="2" customFormat="1" ht="10.8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8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  <c r="BE93" s="32"/>
    </row>
    <row r="94" s="6" customFormat="1" ht="32.4" customHeight="1">
      <c r="A94" s="6"/>
      <c r="B94" s="99"/>
      <c r="C94" s="100" t="s">
        <v>71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ROUND(AG95,2)</f>
        <v>240183.35999999999</v>
      </c>
      <c r="AH94" s="102"/>
      <c r="AI94" s="102"/>
      <c r="AJ94" s="102"/>
      <c r="AK94" s="102"/>
      <c r="AL94" s="102"/>
      <c r="AM94" s="102"/>
      <c r="AN94" s="103">
        <f>SUM(AG94,AT94)</f>
        <v>276210.85999999999</v>
      </c>
      <c r="AO94" s="103"/>
      <c r="AP94" s="103"/>
      <c r="AQ94" s="104" t="s">
        <v>1</v>
      </c>
      <c r="AR94" s="105"/>
      <c r="AS94" s="106">
        <f>ROUND(AS95,2)</f>
        <v>0</v>
      </c>
      <c r="AT94" s="107">
        <f>ROUND(SUM(AV94:AW94),2)</f>
        <v>36027.5</v>
      </c>
      <c r="AU94" s="108">
        <f>ROUND(AU95,5)</f>
        <v>60.778840000000002</v>
      </c>
      <c r="AV94" s="107">
        <f>ROUND(AZ94*L29,2)</f>
        <v>0</v>
      </c>
      <c r="AW94" s="107">
        <f>ROUND(BA94*L30,2)</f>
        <v>36027.5</v>
      </c>
      <c r="AX94" s="107">
        <f>ROUND(BB94*L29,2)</f>
        <v>0</v>
      </c>
      <c r="AY94" s="107">
        <f>ROUND(BC94*L30,2)</f>
        <v>0</v>
      </c>
      <c r="AZ94" s="107">
        <f>ROUND(AZ95,2)</f>
        <v>0</v>
      </c>
      <c r="BA94" s="107">
        <f>ROUND(BA95,2)</f>
        <v>240183.35999999999</v>
      </c>
      <c r="BB94" s="107">
        <f>ROUND(BB95,2)</f>
        <v>0</v>
      </c>
      <c r="BC94" s="107">
        <f>ROUND(BC95,2)</f>
        <v>0</v>
      </c>
      <c r="BD94" s="109">
        <f>ROUND(BD95,2)</f>
        <v>0</v>
      </c>
      <c r="BE94" s="6"/>
      <c r="BS94" s="110" t="s">
        <v>72</v>
      </c>
      <c r="BT94" s="110" t="s">
        <v>73</v>
      </c>
      <c r="BU94" s="111" t="s">
        <v>74</v>
      </c>
      <c r="BV94" s="110" t="s">
        <v>75</v>
      </c>
      <c r="BW94" s="110" t="s">
        <v>5</v>
      </c>
      <c r="BX94" s="110" t="s">
        <v>76</v>
      </c>
      <c r="CL94" s="110" t="s">
        <v>1</v>
      </c>
    </row>
    <row r="95" s="7" customFormat="1" ht="24.75" customHeight="1">
      <c r="A95" s="112" t="s">
        <v>77</v>
      </c>
      <c r="B95" s="113"/>
      <c r="C95" s="114"/>
      <c r="D95" s="115" t="s">
        <v>78</v>
      </c>
      <c r="E95" s="115"/>
      <c r="F95" s="115"/>
      <c r="G95" s="115"/>
      <c r="H95" s="115"/>
      <c r="I95" s="116"/>
      <c r="J95" s="115" t="s">
        <v>79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'DOH0591 - SO 01 Instalačn...'!J30</f>
        <v>240183.35999999999</v>
      </c>
      <c r="AH95" s="116"/>
      <c r="AI95" s="116"/>
      <c r="AJ95" s="116"/>
      <c r="AK95" s="116"/>
      <c r="AL95" s="116"/>
      <c r="AM95" s="116"/>
      <c r="AN95" s="117">
        <f>SUM(AG95,AT95)</f>
        <v>276210.85999999999</v>
      </c>
      <c r="AO95" s="116"/>
      <c r="AP95" s="116"/>
      <c r="AQ95" s="118" t="s">
        <v>80</v>
      </c>
      <c r="AR95" s="119"/>
      <c r="AS95" s="120">
        <v>0</v>
      </c>
      <c r="AT95" s="121">
        <f>ROUND(SUM(AV95:AW95),2)</f>
        <v>36027.5</v>
      </c>
      <c r="AU95" s="122">
        <f>'DOH0591 - SO 01 Instalačn...'!P132</f>
        <v>60.778835999999998</v>
      </c>
      <c r="AV95" s="121">
        <f>'DOH0591 - SO 01 Instalačn...'!J33</f>
        <v>0</v>
      </c>
      <c r="AW95" s="121">
        <f>'DOH0591 - SO 01 Instalačn...'!J34</f>
        <v>36027.5</v>
      </c>
      <c r="AX95" s="121">
        <f>'DOH0591 - SO 01 Instalačn...'!J35</f>
        <v>0</v>
      </c>
      <c r="AY95" s="121">
        <f>'DOH0591 - SO 01 Instalačn...'!J36</f>
        <v>0</v>
      </c>
      <c r="AZ95" s="121">
        <f>'DOH0591 - SO 01 Instalačn...'!F33</f>
        <v>0</v>
      </c>
      <c r="BA95" s="121">
        <f>'DOH0591 - SO 01 Instalačn...'!F34</f>
        <v>240183.35999999999</v>
      </c>
      <c r="BB95" s="121">
        <f>'DOH0591 - SO 01 Instalačn...'!F35</f>
        <v>0</v>
      </c>
      <c r="BC95" s="121">
        <f>'DOH0591 - SO 01 Instalačn...'!F36</f>
        <v>0</v>
      </c>
      <c r="BD95" s="123">
        <f>'DOH0591 - SO 01 Instalačn...'!F37</f>
        <v>0</v>
      </c>
      <c r="BE95" s="7"/>
      <c r="BT95" s="124" t="s">
        <v>81</v>
      </c>
      <c r="BV95" s="124" t="s">
        <v>75</v>
      </c>
      <c r="BW95" s="124" t="s">
        <v>82</v>
      </c>
      <c r="BX95" s="124" t="s">
        <v>5</v>
      </c>
      <c r="CL95" s="124" t="s">
        <v>1</v>
      </c>
      <c r="CM95" s="124" t="s">
        <v>81</v>
      </c>
    </row>
    <row r="96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8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="2" customFormat="1" ht="6.96" customHeight="1">
      <c r="A97" s="32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38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sheet="1" formatColumns="0" formatRows="0" objects="1" scenarios="1" spinCount="100000" saltValue="27kOO93TxPSaX9lBTJ7DZwdXpM8bvIDyvBMMVlEPHDxFMNWeL3twTdxAG1h4tDAlridsJBb2067fJZfhdyoWUg==" hashValue="3euOe51jRCuLqgB3bvWxyU2QpnQ1VFH+a4b+cERkm9TdOASdXo/IFEX7KBWMkYHucPIHU/8LfIoGiA1s830fYw==" algorithmName="SHA-512" password="CC35"/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OH0591 - SO 01 Instalač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0"/>
      <c r="AT3" s="17" t="s">
        <v>81</v>
      </c>
    </row>
    <row r="4" s="1" customFormat="1" ht="24.96" customHeight="1">
      <c r="B4" s="20"/>
      <c r="D4" s="127" t="s">
        <v>83</v>
      </c>
      <c r="L4" s="20"/>
      <c r="M4" s="128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29" t="s">
        <v>14</v>
      </c>
      <c r="L6" s="20"/>
    </row>
    <row r="7" s="1" customFormat="1" ht="16.5" customHeight="1">
      <c r="B7" s="20"/>
      <c r="E7" s="130" t="str">
        <f>'Rekapitulace stavby'!K6</f>
        <v xml:space="preserve">Oprava bytových jednotek  a spol. prostor budovy YD</v>
      </c>
      <c r="F7" s="129"/>
      <c r="G7" s="129"/>
      <c r="H7" s="129"/>
      <c r="L7" s="20"/>
    </row>
    <row r="8" s="2" customFormat="1" ht="12" customHeight="1">
      <c r="A8" s="32"/>
      <c r="B8" s="38"/>
      <c r="C8" s="32"/>
      <c r="D8" s="129" t="s">
        <v>84</v>
      </c>
      <c r="E8" s="32"/>
      <c r="F8" s="32"/>
      <c r="G8" s="32"/>
      <c r="H8" s="32"/>
      <c r="I8" s="32"/>
      <c r="J8" s="32"/>
      <c r="K8" s="32"/>
      <c r="L8" s="56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31" t="s">
        <v>85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29" t="s">
        <v>16</v>
      </c>
      <c r="E11" s="32"/>
      <c r="F11" s="132" t="s">
        <v>1</v>
      </c>
      <c r="G11" s="32"/>
      <c r="H11" s="32"/>
      <c r="I11" s="129" t="s">
        <v>17</v>
      </c>
      <c r="J11" s="132" t="s">
        <v>1</v>
      </c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29" t="s">
        <v>18</v>
      </c>
      <c r="E12" s="32"/>
      <c r="F12" s="132" t="s">
        <v>19</v>
      </c>
      <c r="G12" s="32"/>
      <c r="H12" s="32"/>
      <c r="I12" s="129" t="s">
        <v>20</v>
      </c>
      <c r="J12" s="133" t="str">
        <f>'Rekapitulace stavby'!AN8</f>
        <v>13. 7. 2021</v>
      </c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32"/>
      <c r="J13" s="32"/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29" t="s">
        <v>22</v>
      </c>
      <c r="E14" s="32"/>
      <c r="F14" s="32"/>
      <c r="G14" s="32"/>
      <c r="H14" s="32"/>
      <c r="I14" s="129" t="s">
        <v>23</v>
      </c>
      <c r="J14" s="132" t="s">
        <v>1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32" t="s">
        <v>24</v>
      </c>
      <c r="F15" s="32"/>
      <c r="G15" s="32"/>
      <c r="H15" s="32"/>
      <c r="I15" s="129" t="s">
        <v>25</v>
      </c>
      <c r="J15" s="132" t="s">
        <v>1</v>
      </c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32"/>
      <c r="J16" s="32"/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29" t="s">
        <v>26</v>
      </c>
      <c r="E17" s="32"/>
      <c r="F17" s="32"/>
      <c r="G17" s="32"/>
      <c r="H17" s="32"/>
      <c r="I17" s="129" t="s">
        <v>23</v>
      </c>
      <c r="J17" s="132" t="str">
        <f>'Rekapitulace stavby'!AN13</f>
        <v/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132" t="str">
        <f>'Rekapitulace stavby'!E14</f>
        <v xml:space="preserve"> </v>
      </c>
      <c r="F18" s="132"/>
      <c r="G18" s="132"/>
      <c r="H18" s="132"/>
      <c r="I18" s="129" t="s">
        <v>25</v>
      </c>
      <c r="J18" s="132" t="str">
        <f>'Rekapitulace stavby'!AN14</f>
        <v/>
      </c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32"/>
      <c r="J19" s="32"/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29" t="s">
        <v>28</v>
      </c>
      <c r="E20" s="32"/>
      <c r="F20" s="32"/>
      <c r="G20" s="32"/>
      <c r="H20" s="32"/>
      <c r="I20" s="129" t="s">
        <v>23</v>
      </c>
      <c r="J20" s="132" t="s">
        <v>1</v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32" t="s">
        <v>29</v>
      </c>
      <c r="F21" s="32"/>
      <c r="G21" s="32"/>
      <c r="H21" s="32"/>
      <c r="I21" s="129" t="s">
        <v>25</v>
      </c>
      <c r="J21" s="132" t="s">
        <v>1</v>
      </c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32"/>
      <c r="J22" s="32"/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29" t="s">
        <v>31</v>
      </c>
      <c r="E23" s="32"/>
      <c r="F23" s="32"/>
      <c r="G23" s="32"/>
      <c r="H23" s="32"/>
      <c r="I23" s="129" t="s">
        <v>23</v>
      </c>
      <c r="J23" s="132" t="str">
        <f>IF('Rekapitulace stavby'!AN19="","",'Rekapitulace stavby'!AN19)</f>
        <v/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32" t="str">
        <f>IF('Rekapitulace stavby'!E20="","",'Rekapitulace stavby'!E20)</f>
        <v xml:space="preserve"> </v>
      </c>
      <c r="F24" s="32"/>
      <c r="G24" s="32"/>
      <c r="H24" s="32"/>
      <c r="I24" s="129" t="s">
        <v>25</v>
      </c>
      <c r="J24" s="132" t="str">
        <f>IF('Rekapitulace stavby'!AN20="","",'Rekapitulace stavby'!AN20)</f>
        <v/>
      </c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32"/>
      <c r="J25" s="32"/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29" t="s">
        <v>32</v>
      </c>
      <c r="E26" s="32"/>
      <c r="F26" s="32"/>
      <c r="G26" s="32"/>
      <c r="H26" s="32"/>
      <c r="I26" s="32"/>
      <c r="J26" s="32"/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34"/>
      <c r="B27" s="135"/>
      <c r="C27" s="134"/>
      <c r="D27" s="134"/>
      <c r="E27" s="136" t="s">
        <v>1</v>
      </c>
      <c r="F27" s="136"/>
      <c r="G27" s="136"/>
      <c r="H27" s="136"/>
      <c r="I27" s="134"/>
      <c r="J27" s="134"/>
      <c r="K27" s="134"/>
      <c r="L27" s="137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38"/>
      <c r="E29" s="138"/>
      <c r="F29" s="138"/>
      <c r="G29" s="138"/>
      <c r="H29" s="138"/>
      <c r="I29" s="138"/>
      <c r="J29" s="138"/>
      <c r="K29" s="138"/>
      <c r="L29" s="56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39" t="s">
        <v>33</v>
      </c>
      <c r="E30" s="32"/>
      <c r="F30" s="32"/>
      <c r="G30" s="32"/>
      <c r="H30" s="32"/>
      <c r="I30" s="32"/>
      <c r="J30" s="140">
        <f>ROUND(J132, 2)</f>
        <v>240183.35999999999</v>
      </c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38"/>
      <c r="E31" s="138"/>
      <c r="F31" s="138"/>
      <c r="G31" s="138"/>
      <c r="H31" s="138"/>
      <c r="I31" s="138"/>
      <c r="J31" s="138"/>
      <c r="K31" s="138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41" t="s">
        <v>35</v>
      </c>
      <c r="G32" s="32"/>
      <c r="H32" s="32"/>
      <c r="I32" s="141" t="s">
        <v>34</v>
      </c>
      <c r="J32" s="141" t="s">
        <v>36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42" t="s">
        <v>37</v>
      </c>
      <c r="E33" s="129" t="s">
        <v>38</v>
      </c>
      <c r="F33" s="143">
        <f>ROUND((SUM(BE132:BE229)),  2)</f>
        <v>0</v>
      </c>
      <c r="G33" s="32"/>
      <c r="H33" s="32"/>
      <c r="I33" s="144">
        <v>0.20999999999999999</v>
      </c>
      <c r="J33" s="143">
        <f>ROUND(((SUM(BE132:BE229))*I33),  2)</f>
        <v>0</v>
      </c>
      <c r="K33" s="32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29" t="s">
        <v>39</v>
      </c>
      <c r="F34" s="143">
        <f>ROUND((SUM(BF132:BF229)),  2)</f>
        <v>240183.35999999999</v>
      </c>
      <c r="G34" s="32"/>
      <c r="H34" s="32"/>
      <c r="I34" s="144">
        <v>0.14999999999999999</v>
      </c>
      <c r="J34" s="143">
        <f>ROUND(((SUM(BF132:BF229))*I34),  2)</f>
        <v>36027.5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29" t="s">
        <v>40</v>
      </c>
      <c r="F35" s="143">
        <f>ROUND((SUM(BG132:BG229)),  2)</f>
        <v>0</v>
      </c>
      <c r="G35" s="32"/>
      <c r="H35" s="32"/>
      <c r="I35" s="144">
        <v>0.20999999999999999</v>
      </c>
      <c r="J35" s="143">
        <f>0</f>
        <v>0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29" t="s">
        <v>41</v>
      </c>
      <c r="F36" s="143">
        <f>ROUND((SUM(BH132:BH229)),  2)</f>
        <v>0</v>
      </c>
      <c r="G36" s="32"/>
      <c r="H36" s="32"/>
      <c r="I36" s="144">
        <v>0.14999999999999999</v>
      </c>
      <c r="J36" s="143">
        <f>0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29" t="s">
        <v>42</v>
      </c>
      <c r="F37" s="143">
        <f>ROUND((SUM(BI132:BI229)),  2)</f>
        <v>0</v>
      </c>
      <c r="G37" s="32"/>
      <c r="H37" s="32"/>
      <c r="I37" s="144">
        <v>0</v>
      </c>
      <c r="J37" s="143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45"/>
      <c r="D39" s="146" t="s">
        <v>43</v>
      </c>
      <c r="E39" s="147"/>
      <c r="F39" s="147"/>
      <c r="G39" s="148" t="s">
        <v>44</v>
      </c>
      <c r="H39" s="149" t="s">
        <v>45</v>
      </c>
      <c r="I39" s="147"/>
      <c r="J39" s="150">
        <f>SUM(J30:J37)</f>
        <v>276210.85999999999</v>
      </c>
      <c r="K39" s="151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52" t="s">
        <v>46</v>
      </c>
      <c r="E50" s="153"/>
      <c r="F50" s="153"/>
      <c r="G50" s="152" t="s">
        <v>47</v>
      </c>
      <c r="H50" s="153"/>
      <c r="I50" s="153"/>
      <c r="J50" s="153"/>
      <c r="K50" s="153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54" t="s">
        <v>48</v>
      </c>
      <c r="E61" s="155"/>
      <c r="F61" s="156" t="s">
        <v>49</v>
      </c>
      <c r="G61" s="154" t="s">
        <v>48</v>
      </c>
      <c r="H61" s="155"/>
      <c r="I61" s="155"/>
      <c r="J61" s="157" t="s">
        <v>49</v>
      </c>
      <c r="K61" s="155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52" t="s">
        <v>50</v>
      </c>
      <c r="E65" s="158"/>
      <c r="F65" s="158"/>
      <c r="G65" s="152" t="s">
        <v>51</v>
      </c>
      <c r="H65" s="158"/>
      <c r="I65" s="158"/>
      <c r="J65" s="158"/>
      <c r="K65" s="158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54" t="s">
        <v>48</v>
      </c>
      <c r="E76" s="155"/>
      <c r="F76" s="156" t="s">
        <v>49</v>
      </c>
      <c r="G76" s="154" t="s">
        <v>48</v>
      </c>
      <c r="H76" s="155"/>
      <c r="I76" s="155"/>
      <c r="J76" s="157" t="s">
        <v>49</v>
      </c>
      <c r="K76" s="155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61"/>
      <c r="C81" s="162"/>
      <c r="D81" s="162"/>
      <c r="E81" s="162"/>
      <c r="F81" s="162"/>
      <c r="G81" s="162"/>
      <c r="H81" s="162"/>
      <c r="I81" s="162"/>
      <c r="J81" s="162"/>
      <c r="K81" s="162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86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63" t="str">
        <f>E7</f>
        <v xml:space="preserve">Oprava bytových jednotek  a spol. prostor budovy YD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9" t="s">
        <v>84</v>
      </c>
      <c r="D86" s="34"/>
      <c r="E86" s="34"/>
      <c r="F86" s="34"/>
      <c r="G86" s="34"/>
      <c r="H86" s="34"/>
      <c r="I86" s="34"/>
      <c r="J86" s="34"/>
      <c r="K86" s="34"/>
      <c r="L86" s="56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69" t="str">
        <f>E9</f>
        <v>DOH0591 - SO 01 Instalační jádro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9" t="s">
        <v>18</v>
      </c>
      <c r="D89" s="34"/>
      <c r="E89" s="34"/>
      <c r="F89" s="26" t="str">
        <f>F12</f>
        <v>Olomouc</v>
      </c>
      <c r="G89" s="34"/>
      <c r="H89" s="34"/>
      <c r="I89" s="29" t="s">
        <v>20</v>
      </c>
      <c r="J89" s="72" t="str">
        <f>IF(J12="","",J12)</f>
        <v>13. 7. 2021</v>
      </c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9" t="s">
        <v>22</v>
      </c>
      <c r="D91" s="34"/>
      <c r="E91" s="34"/>
      <c r="F91" s="26" t="str">
        <f>E15</f>
        <v xml:space="preserve">FNOL, I.P. Pavlova 6, Olomouc </v>
      </c>
      <c r="G91" s="34"/>
      <c r="H91" s="34"/>
      <c r="I91" s="29" t="s">
        <v>28</v>
      </c>
      <c r="J91" s="30" t="str">
        <f>E21</f>
        <v>Ing. arch. Jan Dohnal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9" t="s">
        <v>26</v>
      </c>
      <c r="D92" s="34"/>
      <c r="E92" s="34"/>
      <c r="F92" s="26" t="str">
        <f>IF(E18="","",E18)</f>
        <v xml:space="preserve"> </v>
      </c>
      <c r="G92" s="34"/>
      <c r="H92" s="34"/>
      <c r="I92" s="29" t="s">
        <v>31</v>
      </c>
      <c r="J92" s="30" t="str">
        <f>E24</f>
        <v xml:space="preserve"> </v>
      </c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64" t="s">
        <v>87</v>
      </c>
      <c r="D94" s="165"/>
      <c r="E94" s="165"/>
      <c r="F94" s="165"/>
      <c r="G94" s="165"/>
      <c r="H94" s="165"/>
      <c r="I94" s="165"/>
      <c r="J94" s="166" t="s">
        <v>88</v>
      </c>
      <c r="K94" s="165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67" t="s">
        <v>89</v>
      </c>
      <c r="D96" s="34"/>
      <c r="E96" s="34"/>
      <c r="F96" s="34"/>
      <c r="G96" s="34"/>
      <c r="H96" s="34"/>
      <c r="I96" s="34"/>
      <c r="J96" s="103">
        <f>J132</f>
        <v>240183.36000000002</v>
      </c>
      <c r="K96" s="34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90</v>
      </c>
    </row>
    <row r="97" s="9" customFormat="1" ht="24.96" customHeight="1">
      <c r="A97" s="9"/>
      <c r="B97" s="168"/>
      <c r="C97" s="169"/>
      <c r="D97" s="170" t="s">
        <v>91</v>
      </c>
      <c r="E97" s="171"/>
      <c r="F97" s="171"/>
      <c r="G97" s="171"/>
      <c r="H97" s="171"/>
      <c r="I97" s="171"/>
      <c r="J97" s="172">
        <f>J133</f>
        <v>17295.060000000001</v>
      </c>
      <c r="K97" s="169"/>
      <c r="L97" s="17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4"/>
      <c r="C98" s="175"/>
      <c r="D98" s="176" t="s">
        <v>92</v>
      </c>
      <c r="E98" s="177"/>
      <c r="F98" s="177"/>
      <c r="G98" s="177"/>
      <c r="H98" s="177"/>
      <c r="I98" s="177"/>
      <c r="J98" s="178">
        <f>J134</f>
        <v>1179.97</v>
      </c>
      <c r="K98" s="175"/>
      <c r="L98" s="17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4"/>
      <c r="C99" s="175"/>
      <c r="D99" s="176" t="s">
        <v>93</v>
      </c>
      <c r="E99" s="177"/>
      <c r="F99" s="177"/>
      <c r="G99" s="177"/>
      <c r="H99" s="177"/>
      <c r="I99" s="177"/>
      <c r="J99" s="178">
        <f>J141</f>
        <v>386.19</v>
      </c>
      <c r="K99" s="175"/>
      <c r="L99" s="17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4"/>
      <c r="C100" s="175"/>
      <c r="D100" s="176" t="s">
        <v>94</v>
      </c>
      <c r="E100" s="177"/>
      <c r="F100" s="177"/>
      <c r="G100" s="177"/>
      <c r="H100" s="177"/>
      <c r="I100" s="177"/>
      <c r="J100" s="178">
        <f>J149</f>
        <v>8252.8500000000004</v>
      </c>
      <c r="K100" s="175"/>
      <c r="L100" s="17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4"/>
      <c r="C101" s="175"/>
      <c r="D101" s="176" t="s">
        <v>95</v>
      </c>
      <c r="E101" s="177"/>
      <c r="F101" s="177"/>
      <c r="G101" s="177"/>
      <c r="H101" s="177"/>
      <c r="I101" s="177"/>
      <c r="J101" s="178">
        <f>J163</f>
        <v>6820.8500000000004</v>
      </c>
      <c r="K101" s="175"/>
      <c r="L101" s="17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4"/>
      <c r="C102" s="175"/>
      <c r="D102" s="176" t="s">
        <v>96</v>
      </c>
      <c r="E102" s="177"/>
      <c r="F102" s="177"/>
      <c r="G102" s="177"/>
      <c r="H102" s="177"/>
      <c r="I102" s="177"/>
      <c r="J102" s="178">
        <f>J174</f>
        <v>655.20000000000005</v>
      </c>
      <c r="K102" s="175"/>
      <c r="L102" s="17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68"/>
      <c r="C103" s="169"/>
      <c r="D103" s="170" t="s">
        <v>97</v>
      </c>
      <c r="E103" s="171"/>
      <c r="F103" s="171"/>
      <c r="G103" s="171"/>
      <c r="H103" s="171"/>
      <c r="I103" s="171"/>
      <c r="J103" s="172">
        <f>J176</f>
        <v>222888.30000000002</v>
      </c>
      <c r="K103" s="169"/>
      <c r="L103" s="17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4"/>
      <c r="C104" s="175"/>
      <c r="D104" s="176" t="s">
        <v>98</v>
      </c>
      <c r="E104" s="177"/>
      <c r="F104" s="177"/>
      <c r="G104" s="177"/>
      <c r="H104" s="177"/>
      <c r="I104" s="177"/>
      <c r="J104" s="178">
        <f>J177</f>
        <v>4680.8699999999999</v>
      </c>
      <c r="K104" s="175"/>
      <c r="L104" s="17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4"/>
      <c r="C105" s="175"/>
      <c r="D105" s="176" t="s">
        <v>99</v>
      </c>
      <c r="E105" s="177"/>
      <c r="F105" s="177"/>
      <c r="G105" s="177"/>
      <c r="H105" s="177"/>
      <c r="I105" s="177"/>
      <c r="J105" s="178">
        <f>J183</f>
        <v>633.82000000000005</v>
      </c>
      <c r="K105" s="175"/>
      <c r="L105" s="17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4"/>
      <c r="C106" s="175"/>
      <c r="D106" s="176" t="s">
        <v>100</v>
      </c>
      <c r="E106" s="177"/>
      <c r="F106" s="177"/>
      <c r="G106" s="177"/>
      <c r="H106" s="177"/>
      <c r="I106" s="177"/>
      <c r="J106" s="178">
        <f>J192</f>
        <v>106317</v>
      </c>
      <c r="K106" s="175"/>
      <c r="L106" s="17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4"/>
      <c r="C107" s="175"/>
      <c r="D107" s="176" t="s">
        <v>101</v>
      </c>
      <c r="E107" s="177"/>
      <c r="F107" s="177"/>
      <c r="G107" s="177"/>
      <c r="H107" s="177"/>
      <c r="I107" s="177"/>
      <c r="J107" s="178">
        <f>J194</f>
        <v>3164.3899999999999</v>
      </c>
      <c r="K107" s="175"/>
      <c r="L107" s="17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4"/>
      <c r="C108" s="175"/>
      <c r="D108" s="176" t="s">
        <v>102</v>
      </c>
      <c r="E108" s="177"/>
      <c r="F108" s="177"/>
      <c r="G108" s="177"/>
      <c r="H108" s="177"/>
      <c r="I108" s="177"/>
      <c r="J108" s="178">
        <f>J199</f>
        <v>9235.1000000000004</v>
      </c>
      <c r="K108" s="175"/>
      <c r="L108" s="17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4"/>
      <c r="C109" s="175"/>
      <c r="D109" s="176" t="s">
        <v>103</v>
      </c>
      <c r="E109" s="177"/>
      <c r="F109" s="177"/>
      <c r="G109" s="177"/>
      <c r="H109" s="177"/>
      <c r="I109" s="177"/>
      <c r="J109" s="178">
        <f>J206</f>
        <v>97037.199999999997</v>
      </c>
      <c r="K109" s="175"/>
      <c r="L109" s="17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4"/>
      <c r="C110" s="175"/>
      <c r="D110" s="176" t="s">
        <v>104</v>
      </c>
      <c r="E110" s="177"/>
      <c r="F110" s="177"/>
      <c r="G110" s="177"/>
      <c r="H110" s="177"/>
      <c r="I110" s="177"/>
      <c r="J110" s="178">
        <f>J213</f>
        <v>895.71999999999991</v>
      </c>
      <c r="K110" s="175"/>
      <c r="L110" s="17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4"/>
      <c r="C111" s="175"/>
      <c r="D111" s="176" t="s">
        <v>105</v>
      </c>
      <c r="E111" s="177"/>
      <c r="F111" s="177"/>
      <c r="G111" s="177"/>
      <c r="H111" s="177"/>
      <c r="I111" s="177"/>
      <c r="J111" s="178">
        <f>J220</f>
        <v>638.15999999999997</v>
      </c>
      <c r="K111" s="175"/>
      <c r="L111" s="17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4"/>
      <c r="C112" s="175"/>
      <c r="D112" s="176" t="s">
        <v>106</v>
      </c>
      <c r="E112" s="177"/>
      <c r="F112" s="177"/>
      <c r="G112" s="177"/>
      <c r="H112" s="177"/>
      <c r="I112" s="177"/>
      <c r="J112" s="178">
        <f>J224</f>
        <v>286.04000000000002</v>
      </c>
      <c r="K112" s="175"/>
      <c r="L112" s="17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6.96" customHeight="1">
      <c r="A114" s="32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5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8" s="2" customFormat="1" ht="6.96" customHeight="1">
      <c r="A118" s="32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5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24.96" customHeight="1">
      <c r="A119" s="32"/>
      <c r="B119" s="33"/>
      <c r="C119" s="23" t="s">
        <v>107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2" customFormat="1" ht="6.96" customHeight="1">
      <c r="A120" s="32"/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2" customFormat="1" ht="12" customHeight="1">
      <c r="A121" s="32"/>
      <c r="B121" s="33"/>
      <c r="C121" s="29" t="s">
        <v>14</v>
      </c>
      <c r="D121" s="34"/>
      <c r="E121" s="34"/>
      <c r="F121" s="34"/>
      <c r="G121" s="34"/>
      <c r="H121" s="34"/>
      <c r="I121" s="34"/>
      <c r="J121" s="34"/>
      <c r="K121" s="34"/>
      <c r="L121" s="56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="2" customFormat="1" ht="16.5" customHeight="1">
      <c r="A122" s="32"/>
      <c r="B122" s="33"/>
      <c r="C122" s="34"/>
      <c r="D122" s="34"/>
      <c r="E122" s="163" t="str">
        <f>E7</f>
        <v xml:space="preserve">Oprava bytových jednotek  a spol. prostor budovy YD</v>
      </c>
      <c r="F122" s="29"/>
      <c r="G122" s="29"/>
      <c r="H122" s="29"/>
      <c r="I122" s="34"/>
      <c r="J122" s="34"/>
      <c r="K122" s="34"/>
      <c r="L122" s="56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="2" customFormat="1" ht="12" customHeight="1">
      <c r="A123" s="32"/>
      <c r="B123" s="33"/>
      <c r="C123" s="29" t="s">
        <v>84</v>
      </c>
      <c r="D123" s="34"/>
      <c r="E123" s="34"/>
      <c r="F123" s="34"/>
      <c r="G123" s="34"/>
      <c r="H123" s="34"/>
      <c r="I123" s="34"/>
      <c r="J123" s="34"/>
      <c r="K123" s="34"/>
      <c r="L123" s="56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="2" customFormat="1" ht="16.5" customHeight="1">
      <c r="A124" s="32"/>
      <c r="B124" s="33"/>
      <c r="C124" s="34"/>
      <c r="D124" s="34"/>
      <c r="E124" s="69" t="str">
        <f>E9</f>
        <v>DOH0591 - SO 01 Instalační jádro</v>
      </c>
      <c r="F124" s="34"/>
      <c r="G124" s="34"/>
      <c r="H124" s="34"/>
      <c r="I124" s="34"/>
      <c r="J124" s="34"/>
      <c r="K124" s="34"/>
      <c r="L124" s="56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="2" customFormat="1" ht="6.96" customHeight="1">
      <c r="A125" s="32"/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="2" customFormat="1" ht="12" customHeight="1">
      <c r="A126" s="32"/>
      <c r="B126" s="33"/>
      <c r="C126" s="29" t="s">
        <v>18</v>
      </c>
      <c r="D126" s="34"/>
      <c r="E126" s="34"/>
      <c r="F126" s="26" t="str">
        <f>F12</f>
        <v>Olomouc</v>
      </c>
      <c r="G126" s="34"/>
      <c r="H126" s="34"/>
      <c r="I126" s="29" t="s">
        <v>20</v>
      </c>
      <c r="J126" s="72" t="str">
        <f>IF(J12="","",J12)</f>
        <v>13. 7. 2021</v>
      </c>
      <c r="K126" s="34"/>
      <c r="L126" s="56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="2" customFormat="1" ht="6.96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="2" customFormat="1" ht="15.15" customHeight="1">
      <c r="A128" s="32"/>
      <c r="B128" s="33"/>
      <c r="C128" s="29" t="s">
        <v>22</v>
      </c>
      <c r="D128" s="34"/>
      <c r="E128" s="34"/>
      <c r="F128" s="26" t="str">
        <f>E15</f>
        <v xml:space="preserve">FNOL, I.P. Pavlova 6, Olomouc </v>
      </c>
      <c r="G128" s="34"/>
      <c r="H128" s="34"/>
      <c r="I128" s="29" t="s">
        <v>28</v>
      </c>
      <c r="J128" s="30" t="str">
        <f>E21</f>
        <v>Ing. arch. Jan Dohnal</v>
      </c>
      <c r="K128" s="34"/>
      <c r="L128" s="56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="2" customFormat="1" ht="15.15" customHeight="1">
      <c r="A129" s="32"/>
      <c r="B129" s="33"/>
      <c r="C129" s="29" t="s">
        <v>26</v>
      </c>
      <c r="D129" s="34"/>
      <c r="E129" s="34"/>
      <c r="F129" s="26" t="str">
        <f>IF(E18="","",E18)</f>
        <v xml:space="preserve"> </v>
      </c>
      <c r="G129" s="34"/>
      <c r="H129" s="34"/>
      <c r="I129" s="29" t="s">
        <v>31</v>
      </c>
      <c r="J129" s="30" t="str">
        <f>E24</f>
        <v xml:space="preserve"> </v>
      </c>
      <c r="K129" s="34"/>
      <c r="L129" s="56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="2" customFormat="1" ht="10.32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56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="11" customFormat="1" ht="29.28" customHeight="1">
      <c r="A131" s="180"/>
      <c r="B131" s="181"/>
      <c r="C131" s="182" t="s">
        <v>108</v>
      </c>
      <c r="D131" s="183" t="s">
        <v>58</v>
      </c>
      <c r="E131" s="183" t="s">
        <v>54</v>
      </c>
      <c r="F131" s="183" t="s">
        <v>55</v>
      </c>
      <c r="G131" s="183" t="s">
        <v>109</v>
      </c>
      <c r="H131" s="183" t="s">
        <v>110</v>
      </c>
      <c r="I131" s="183" t="s">
        <v>111</v>
      </c>
      <c r="J131" s="184" t="s">
        <v>88</v>
      </c>
      <c r="K131" s="185" t="s">
        <v>112</v>
      </c>
      <c r="L131" s="186"/>
      <c r="M131" s="93" t="s">
        <v>1</v>
      </c>
      <c r="N131" s="94" t="s">
        <v>37</v>
      </c>
      <c r="O131" s="94" t="s">
        <v>113</v>
      </c>
      <c r="P131" s="94" t="s">
        <v>114</v>
      </c>
      <c r="Q131" s="94" t="s">
        <v>115</v>
      </c>
      <c r="R131" s="94" t="s">
        <v>116</v>
      </c>
      <c r="S131" s="94" t="s">
        <v>117</v>
      </c>
      <c r="T131" s="95" t="s">
        <v>118</v>
      </c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</row>
    <row r="132" s="2" customFormat="1" ht="22.8" customHeight="1">
      <c r="A132" s="32"/>
      <c r="B132" s="33"/>
      <c r="C132" s="100" t="s">
        <v>119</v>
      </c>
      <c r="D132" s="34"/>
      <c r="E132" s="34"/>
      <c r="F132" s="34"/>
      <c r="G132" s="34"/>
      <c r="H132" s="34"/>
      <c r="I132" s="34"/>
      <c r="J132" s="187">
        <f>BK132</f>
        <v>240183.36000000002</v>
      </c>
      <c r="K132" s="34"/>
      <c r="L132" s="38"/>
      <c r="M132" s="96"/>
      <c r="N132" s="188"/>
      <c r="O132" s="97"/>
      <c r="P132" s="189">
        <f>P133+P176</f>
        <v>60.778835999999998</v>
      </c>
      <c r="Q132" s="97"/>
      <c r="R132" s="189">
        <f>R133+R176</f>
        <v>0.40889832999999998</v>
      </c>
      <c r="S132" s="97"/>
      <c r="T132" s="190">
        <f>T133+T176</f>
        <v>1.1154549999999999</v>
      </c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T132" s="17" t="s">
        <v>72</v>
      </c>
      <c r="AU132" s="17" t="s">
        <v>90</v>
      </c>
      <c r="BK132" s="191">
        <f>BK133+BK176</f>
        <v>240183.36000000002</v>
      </c>
    </row>
    <row r="133" s="12" customFormat="1" ht="25.92" customHeight="1">
      <c r="A133" s="12"/>
      <c r="B133" s="192"/>
      <c r="C133" s="193"/>
      <c r="D133" s="194" t="s">
        <v>72</v>
      </c>
      <c r="E133" s="195" t="s">
        <v>120</v>
      </c>
      <c r="F133" s="195" t="s">
        <v>121</v>
      </c>
      <c r="G133" s="193"/>
      <c r="H133" s="193"/>
      <c r="I133" s="193"/>
      <c r="J133" s="196">
        <f>BK133</f>
        <v>17295.060000000001</v>
      </c>
      <c r="K133" s="193"/>
      <c r="L133" s="197"/>
      <c r="M133" s="198"/>
      <c r="N133" s="199"/>
      <c r="O133" s="199"/>
      <c r="P133" s="200">
        <f>P134+P141+P149+P163+P174</f>
        <v>25.601205999999998</v>
      </c>
      <c r="Q133" s="199"/>
      <c r="R133" s="200">
        <f>R134+R141+R149+R163+R174</f>
        <v>0.36369207999999997</v>
      </c>
      <c r="S133" s="199"/>
      <c r="T133" s="201">
        <f>T134+T141+T149+T163+T174</f>
        <v>0.36449999999999999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81</v>
      </c>
      <c r="AT133" s="203" t="s">
        <v>72</v>
      </c>
      <c r="AU133" s="203" t="s">
        <v>73</v>
      </c>
      <c r="AY133" s="202" t="s">
        <v>122</v>
      </c>
      <c r="BK133" s="204">
        <f>BK134+BK141+BK149+BK163+BK174</f>
        <v>17295.060000000001</v>
      </c>
    </row>
    <row r="134" s="12" customFormat="1" ht="22.8" customHeight="1">
      <c r="A134" s="12"/>
      <c r="B134" s="192"/>
      <c r="C134" s="193"/>
      <c r="D134" s="194" t="s">
        <v>72</v>
      </c>
      <c r="E134" s="205" t="s">
        <v>123</v>
      </c>
      <c r="F134" s="205" t="s">
        <v>124</v>
      </c>
      <c r="G134" s="193"/>
      <c r="H134" s="193"/>
      <c r="I134" s="193"/>
      <c r="J134" s="206">
        <f>BK134</f>
        <v>1179.97</v>
      </c>
      <c r="K134" s="193"/>
      <c r="L134" s="197"/>
      <c r="M134" s="198"/>
      <c r="N134" s="199"/>
      <c r="O134" s="199"/>
      <c r="P134" s="200">
        <f>SUM(P135:P140)</f>
        <v>0.87112100000000003</v>
      </c>
      <c r="Q134" s="199"/>
      <c r="R134" s="200">
        <f>SUM(R135:R140)</f>
        <v>0.29250976000000001</v>
      </c>
      <c r="S134" s="199"/>
      <c r="T134" s="201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81</v>
      </c>
      <c r="AT134" s="203" t="s">
        <v>72</v>
      </c>
      <c r="AU134" s="203" t="s">
        <v>81</v>
      </c>
      <c r="AY134" s="202" t="s">
        <v>122</v>
      </c>
      <c r="BK134" s="204">
        <f>SUM(BK135:BK140)</f>
        <v>1179.97</v>
      </c>
    </row>
    <row r="135" s="2" customFormat="1" ht="24.15" customHeight="1">
      <c r="A135" s="32"/>
      <c r="B135" s="33"/>
      <c r="C135" s="207" t="s">
        <v>81</v>
      </c>
      <c r="D135" s="207" t="s">
        <v>125</v>
      </c>
      <c r="E135" s="208" t="s">
        <v>126</v>
      </c>
      <c r="F135" s="209" t="s">
        <v>127</v>
      </c>
      <c r="G135" s="210" t="s">
        <v>128</v>
      </c>
      <c r="H135" s="211">
        <v>0.60599999999999998</v>
      </c>
      <c r="I135" s="212">
        <v>820</v>
      </c>
      <c r="J135" s="212">
        <f>ROUND(I135*H135,2)</f>
        <v>496.92000000000002</v>
      </c>
      <c r="K135" s="213"/>
      <c r="L135" s="38"/>
      <c r="M135" s="214" t="s">
        <v>1</v>
      </c>
      <c r="N135" s="215" t="s">
        <v>39</v>
      </c>
      <c r="O135" s="216">
        <v>0.55600000000000005</v>
      </c>
      <c r="P135" s="216">
        <f>O135*H135</f>
        <v>0.33693600000000001</v>
      </c>
      <c r="Q135" s="216">
        <v>0.07571</v>
      </c>
      <c r="R135" s="216">
        <f>Q135*H135</f>
        <v>0.045880259999999999</v>
      </c>
      <c r="S135" s="216">
        <v>0</v>
      </c>
      <c r="T135" s="217">
        <f>S135*H135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R135" s="218" t="s">
        <v>129</v>
      </c>
      <c r="AT135" s="218" t="s">
        <v>125</v>
      </c>
      <c r="AU135" s="218" t="s">
        <v>130</v>
      </c>
      <c r="AY135" s="17" t="s">
        <v>122</v>
      </c>
      <c r="BE135" s="219">
        <f>IF(N135="základní",J135,0)</f>
        <v>0</v>
      </c>
      <c r="BF135" s="219">
        <f>IF(N135="snížená",J135,0)</f>
        <v>496.92000000000002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17" t="s">
        <v>130</v>
      </c>
      <c r="BK135" s="219">
        <f>ROUND(I135*H135,2)</f>
        <v>496.92000000000002</v>
      </c>
      <c r="BL135" s="17" t="s">
        <v>129</v>
      </c>
      <c r="BM135" s="218" t="s">
        <v>131</v>
      </c>
    </row>
    <row r="136" s="13" customFormat="1">
      <c r="A136" s="13"/>
      <c r="B136" s="220"/>
      <c r="C136" s="221"/>
      <c r="D136" s="222" t="s">
        <v>132</v>
      </c>
      <c r="E136" s="223" t="s">
        <v>1</v>
      </c>
      <c r="F136" s="224" t="s">
        <v>133</v>
      </c>
      <c r="G136" s="221"/>
      <c r="H136" s="223" t="s">
        <v>1</v>
      </c>
      <c r="I136" s="221"/>
      <c r="J136" s="221"/>
      <c r="K136" s="221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132</v>
      </c>
      <c r="AU136" s="229" t="s">
        <v>130</v>
      </c>
      <c r="AV136" s="13" t="s">
        <v>81</v>
      </c>
      <c r="AW136" s="13" t="s">
        <v>30</v>
      </c>
      <c r="AX136" s="13" t="s">
        <v>73</v>
      </c>
      <c r="AY136" s="229" t="s">
        <v>122</v>
      </c>
    </row>
    <row r="137" s="14" customFormat="1">
      <c r="A137" s="14"/>
      <c r="B137" s="230"/>
      <c r="C137" s="231"/>
      <c r="D137" s="222" t="s">
        <v>132</v>
      </c>
      <c r="E137" s="232" t="s">
        <v>1</v>
      </c>
      <c r="F137" s="233" t="s">
        <v>134</v>
      </c>
      <c r="G137" s="231"/>
      <c r="H137" s="234">
        <v>0.60599999999999998</v>
      </c>
      <c r="I137" s="231"/>
      <c r="J137" s="231"/>
      <c r="K137" s="231"/>
      <c r="L137" s="235"/>
      <c r="M137" s="236"/>
      <c r="N137" s="237"/>
      <c r="O137" s="237"/>
      <c r="P137" s="237"/>
      <c r="Q137" s="237"/>
      <c r="R137" s="237"/>
      <c r="S137" s="237"/>
      <c r="T137" s="23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39" t="s">
        <v>132</v>
      </c>
      <c r="AU137" s="239" t="s">
        <v>130</v>
      </c>
      <c r="AV137" s="14" t="s">
        <v>130</v>
      </c>
      <c r="AW137" s="14" t="s">
        <v>30</v>
      </c>
      <c r="AX137" s="14" t="s">
        <v>81</v>
      </c>
      <c r="AY137" s="239" t="s">
        <v>122</v>
      </c>
    </row>
    <row r="138" s="2" customFormat="1" ht="16.5" customHeight="1">
      <c r="A138" s="32"/>
      <c r="B138" s="33"/>
      <c r="C138" s="207" t="s">
        <v>130</v>
      </c>
      <c r="D138" s="207" t="s">
        <v>125</v>
      </c>
      <c r="E138" s="208" t="s">
        <v>135</v>
      </c>
      <c r="F138" s="209" t="s">
        <v>136</v>
      </c>
      <c r="G138" s="210" t="s">
        <v>137</v>
      </c>
      <c r="H138" s="211">
        <v>0.095000000000000001</v>
      </c>
      <c r="I138" s="212">
        <v>7190</v>
      </c>
      <c r="J138" s="212">
        <f>ROUND(I138*H138,2)</f>
        <v>683.04999999999995</v>
      </c>
      <c r="K138" s="213"/>
      <c r="L138" s="38"/>
      <c r="M138" s="214" t="s">
        <v>1</v>
      </c>
      <c r="N138" s="215" t="s">
        <v>39</v>
      </c>
      <c r="O138" s="216">
        <v>5.6230000000000002</v>
      </c>
      <c r="P138" s="216">
        <f>O138*H138</f>
        <v>0.53418500000000002</v>
      </c>
      <c r="Q138" s="216">
        <v>2.5960999999999999</v>
      </c>
      <c r="R138" s="216">
        <f>Q138*H138</f>
        <v>0.2466295</v>
      </c>
      <c r="S138" s="216">
        <v>0</v>
      </c>
      <c r="T138" s="217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18" t="s">
        <v>129</v>
      </c>
      <c r="AT138" s="218" t="s">
        <v>125</v>
      </c>
      <c r="AU138" s="218" t="s">
        <v>130</v>
      </c>
      <c r="AY138" s="17" t="s">
        <v>122</v>
      </c>
      <c r="BE138" s="219">
        <f>IF(N138="základní",J138,0)</f>
        <v>0</v>
      </c>
      <c r="BF138" s="219">
        <f>IF(N138="snížená",J138,0)</f>
        <v>683.04999999999995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7" t="s">
        <v>130</v>
      </c>
      <c r="BK138" s="219">
        <f>ROUND(I138*H138,2)</f>
        <v>683.04999999999995</v>
      </c>
      <c r="BL138" s="17" t="s">
        <v>129</v>
      </c>
      <c r="BM138" s="218" t="s">
        <v>138</v>
      </c>
    </row>
    <row r="139" s="13" customFormat="1">
      <c r="A139" s="13"/>
      <c r="B139" s="220"/>
      <c r="C139" s="221"/>
      <c r="D139" s="222" t="s">
        <v>132</v>
      </c>
      <c r="E139" s="223" t="s">
        <v>1</v>
      </c>
      <c r="F139" s="224" t="s">
        <v>139</v>
      </c>
      <c r="G139" s="221"/>
      <c r="H139" s="223" t="s">
        <v>1</v>
      </c>
      <c r="I139" s="221"/>
      <c r="J139" s="221"/>
      <c r="K139" s="221"/>
      <c r="L139" s="225"/>
      <c r="M139" s="226"/>
      <c r="N139" s="227"/>
      <c r="O139" s="227"/>
      <c r="P139" s="227"/>
      <c r="Q139" s="227"/>
      <c r="R139" s="227"/>
      <c r="S139" s="227"/>
      <c r="T139" s="22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9" t="s">
        <v>132</v>
      </c>
      <c r="AU139" s="229" t="s">
        <v>130</v>
      </c>
      <c r="AV139" s="13" t="s">
        <v>81</v>
      </c>
      <c r="AW139" s="13" t="s">
        <v>30</v>
      </c>
      <c r="AX139" s="13" t="s">
        <v>73</v>
      </c>
      <c r="AY139" s="229" t="s">
        <v>122</v>
      </c>
    </row>
    <row r="140" s="14" customFormat="1">
      <c r="A140" s="14"/>
      <c r="B140" s="230"/>
      <c r="C140" s="231"/>
      <c r="D140" s="222" t="s">
        <v>132</v>
      </c>
      <c r="E140" s="232" t="s">
        <v>1</v>
      </c>
      <c r="F140" s="233" t="s">
        <v>140</v>
      </c>
      <c r="G140" s="231"/>
      <c r="H140" s="234">
        <v>0.095000000000000001</v>
      </c>
      <c r="I140" s="231"/>
      <c r="J140" s="231"/>
      <c r="K140" s="231"/>
      <c r="L140" s="235"/>
      <c r="M140" s="236"/>
      <c r="N140" s="237"/>
      <c r="O140" s="237"/>
      <c r="P140" s="237"/>
      <c r="Q140" s="237"/>
      <c r="R140" s="237"/>
      <c r="S140" s="237"/>
      <c r="T140" s="23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9" t="s">
        <v>132</v>
      </c>
      <c r="AU140" s="239" t="s">
        <v>130</v>
      </c>
      <c r="AV140" s="14" t="s">
        <v>130</v>
      </c>
      <c r="AW140" s="14" t="s">
        <v>30</v>
      </c>
      <c r="AX140" s="14" t="s">
        <v>81</v>
      </c>
      <c r="AY140" s="239" t="s">
        <v>122</v>
      </c>
    </row>
    <row r="141" s="12" customFormat="1" ht="22.8" customHeight="1">
      <c r="A141" s="12"/>
      <c r="B141" s="192"/>
      <c r="C141" s="193"/>
      <c r="D141" s="194" t="s">
        <v>72</v>
      </c>
      <c r="E141" s="205" t="s">
        <v>141</v>
      </c>
      <c r="F141" s="205" t="s">
        <v>142</v>
      </c>
      <c r="G141" s="193"/>
      <c r="H141" s="193"/>
      <c r="I141" s="193"/>
      <c r="J141" s="206">
        <f>BK141</f>
        <v>386.19</v>
      </c>
      <c r="K141" s="193"/>
      <c r="L141" s="197"/>
      <c r="M141" s="198"/>
      <c r="N141" s="199"/>
      <c r="O141" s="199"/>
      <c r="P141" s="200">
        <f>SUM(P142:P148)</f>
        <v>0.53943999999999992</v>
      </c>
      <c r="Q141" s="199"/>
      <c r="R141" s="200">
        <f>SUM(R142:R148)</f>
        <v>0.023686320000000004</v>
      </c>
      <c r="S141" s="199"/>
      <c r="T141" s="201">
        <f>SUM(T142:T148)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2" t="s">
        <v>81</v>
      </c>
      <c r="AT141" s="203" t="s">
        <v>72</v>
      </c>
      <c r="AU141" s="203" t="s">
        <v>81</v>
      </c>
      <c r="AY141" s="202" t="s">
        <v>122</v>
      </c>
      <c r="BK141" s="204">
        <f>SUM(BK142:BK148)</f>
        <v>386.19</v>
      </c>
    </row>
    <row r="142" s="2" customFormat="1" ht="24.15" customHeight="1">
      <c r="A142" s="32"/>
      <c r="B142" s="33"/>
      <c r="C142" s="207" t="s">
        <v>123</v>
      </c>
      <c r="D142" s="207" t="s">
        <v>125</v>
      </c>
      <c r="E142" s="208" t="s">
        <v>143</v>
      </c>
      <c r="F142" s="209" t="s">
        <v>144</v>
      </c>
      <c r="G142" s="210" t="s">
        <v>128</v>
      </c>
      <c r="H142" s="211">
        <v>0.61299999999999999</v>
      </c>
      <c r="I142" s="212">
        <v>225</v>
      </c>
      <c r="J142" s="212">
        <f>ROUND(I142*H142,2)</f>
        <v>137.93000000000001</v>
      </c>
      <c r="K142" s="213"/>
      <c r="L142" s="38"/>
      <c r="M142" s="214" t="s">
        <v>1</v>
      </c>
      <c r="N142" s="215" t="s">
        <v>39</v>
      </c>
      <c r="O142" s="216">
        <v>0.33000000000000002</v>
      </c>
      <c r="P142" s="216">
        <f>O142*H142</f>
        <v>0.20229</v>
      </c>
      <c r="Q142" s="216">
        <v>0.0043800000000000002</v>
      </c>
      <c r="R142" s="216">
        <f>Q142*H142</f>
        <v>0.0026849400000000002</v>
      </c>
      <c r="S142" s="216">
        <v>0</v>
      </c>
      <c r="T142" s="217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18" t="s">
        <v>129</v>
      </c>
      <c r="AT142" s="218" t="s">
        <v>125</v>
      </c>
      <c r="AU142" s="218" t="s">
        <v>130</v>
      </c>
      <c r="AY142" s="17" t="s">
        <v>122</v>
      </c>
      <c r="BE142" s="219">
        <f>IF(N142="základní",J142,0)</f>
        <v>0</v>
      </c>
      <c r="BF142" s="219">
        <f>IF(N142="snížená",J142,0)</f>
        <v>137.93000000000001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7" t="s">
        <v>130</v>
      </c>
      <c r="BK142" s="219">
        <f>ROUND(I142*H142,2)</f>
        <v>137.93000000000001</v>
      </c>
      <c r="BL142" s="17" t="s">
        <v>129</v>
      </c>
      <c r="BM142" s="218" t="s">
        <v>145</v>
      </c>
    </row>
    <row r="143" s="13" customFormat="1">
      <c r="A143" s="13"/>
      <c r="B143" s="220"/>
      <c r="C143" s="221"/>
      <c r="D143" s="222" t="s">
        <v>132</v>
      </c>
      <c r="E143" s="223" t="s">
        <v>1</v>
      </c>
      <c r="F143" s="224" t="s">
        <v>146</v>
      </c>
      <c r="G143" s="221"/>
      <c r="H143" s="223" t="s">
        <v>1</v>
      </c>
      <c r="I143" s="221"/>
      <c r="J143" s="221"/>
      <c r="K143" s="221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132</v>
      </c>
      <c r="AU143" s="229" t="s">
        <v>130</v>
      </c>
      <c r="AV143" s="13" t="s">
        <v>81</v>
      </c>
      <c r="AW143" s="13" t="s">
        <v>30</v>
      </c>
      <c r="AX143" s="13" t="s">
        <v>73</v>
      </c>
      <c r="AY143" s="229" t="s">
        <v>122</v>
      </c>
    </row>
    <row r="144" s="14" customFormat="1">
      <c r="A144" s="14"/>
      <c r="B144" s="230"/>
      <c r="C144" s="231"/>
      <c r="D144" s="222" t="s">
        <v>132</v>
      </c>
      <c r="E144" s="232" t="s">
        <v>1</v>
      </c>
      <c r="F144" s="233" t="s">
        <v>147</v>
      </c>
      <c r="G144" s="231"/>
      <c r="H144" s="234">
        <v>0.61299999999999999</v>
      </c>
      <c r="I144" s="231"/>
      <c r="J144" s="231"/>
      <c r="K144" s="231"/>
      <c r="L144" s="235"/>
      <c r="M144" s="236"/>
      <c r="N144" s="237"/>
      <c r="O144" s="237"/>
      <c r="P144" s="237"/>
      <c r="Q144" s="237"/>
      <c r="R144" s="237"/>
      <c r="S144" s="237"/>
      <c r="T144" s="23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39" t="s">
        <v>132</v>
      </c>
      <c r="AU144" s="239" t="s">
        <v>130</v>
      </c>
      <c r="AV144" s="14" t="s">
        <v>130</v>
      </c>
      <c r="AW144" s="14" t="s">
        <v>30</v>
      </c>
      <c r="AX144" s="14" t="s">
        <v>81</v>
      </c>
      <c r="AY144" s="239" t="s">
        <v>122</v>
      </c>
    </row>
    <row r="145" s="2" customFormat="1" ht="24.15" customHeight="1">
      <c r="A145" s="32"/>
      <c r="B145" s="33"/>
      <c r="C145" s="207" t="s">
        <v>129</v>
      </c>
      <c r="D145" s="207" t="s">
        <v>125</v>
      </c>
      <c r="E145" s="208" t="s">
        <v>148</v>
      </c>
      <c r="F145" s="209" t="s">
        <v>149</v>
      </c>
      <c r="G145" s="210" t="s">
        <v>128</v>
      </c>
      <c r="H145" s="211">
        <v>0.61299999999999999</v>
      </c>
      <c r="I145" s="212">
        <v>334</v>
      </c>
      <c r="J145" s="212">
        <f>ROUND(I145*H145,2)</f>
        <v>204.74000000000001</v>
      </c>
      <c r="K145" s="213"/>
      <c r="L145" s="38"/>
      <c r="M145" s="214" t="s">
        <v>1</v>
      </c>
      <c r="N145" s="215" t="s">
        <v>39</v>
      </c>
      <c r="O145" s="216">
        <v>0.46000000000000002</v>
      </c>
      <c r="P145" s="216">
        <f>O145*H145</f>
        <v>0.28198000000000001</v>
      </c>
      <c r="Q145" s="216">
        <v>0.026360000000000001</v>
      </c>
      <c r="R145" s="216">
        <f>Q145*H145</f>
        <v>0.016158680000000002</v>
      </c>
      <c r="S145" s="216">
        <v>0</v>
      </c>
      <c r="T145" s="217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18" t="s">
        <v>129</v>
      </c>
      <c r="AT145" s="218" t="s">
        <v>125</v>
      </c>
      <c r="AU145" s="218" t="s">
        <v>130</v>
      </c>
      <c r="AY145" s="17" t="s">
        <v>122</v>
      </c>
      <c r="BE145" s="219">
        <f>IF(N145="základní",J145,0)</f>
        <v>0</v>
      </c>
      <c r="BF145" s="219">
        <f>IF(N145="snížená",J145,0)</f>
        <v>204.74000000000001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7" t="s">
        <v>130</v>
      </c>
      <c r="BK145" s="219">
        <f>ROUND(I145*H145,2)</f>
        <v>204.74000000000001</v>
      </c>
      <c r="BL145" s="17" t="s">
        <v>129</v>
      </c>
      <c r="BM145" s="218" t="s">
        <v>150</v>
      </c>
    </row>
    <row r="146" s="13" customFormat="1">
      <c r="A146" s="13"/>
      <c r="B146" s="220"/>
      <c r="C146" s="221"/>
      <c r="D146" s="222" t="s">
        <v>132</v>
      </c>
      <c r="E146" s="223" t="s">
        <v>1</v>
      </c>
      <c r="F146" s="224" t="s">
        <v>146</v>
      </c>
      <c r="G146" s="221"/>
      <c r="H146" s="223" t="s">
        <v>1</v>
      </c>
      <c r="I146" s="221"/>
      <c r="J146" s="221"/>
      <c r="K146" s="221"/>
      <c r="L146" s="225"/>
      <c r="M146" s="226"/>
      <c r="N146" s="227"/>
      <c r="O146" s="227"/>
      <c r="P146" s="227"/>
      <c r="Q146" s="227"/>
      <c r="R146" s="227"/>
      <c r="S146" s="227"/>
      <c r="T146" s="22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9" t="s">
        <v>132</v>
      </c>
      <c r="AU146" s="229" t="s">
        <v>130</v>
      </c>
      <c r="AV146" s="13" t="s">
        <v>81</v>
      </c>
      <c r="AW146" s="13" t="s">
        <v>30</v>
      </c>
      <c r="AX146" s="13" t="s">
        <v>73</v>
      </c>
      <c r="AY146" s="229" t="s">
        <v>122</v>
      </c>
    </row>
    <row r="147" s="14" customFormat="1">
      <c r="A147" s="14"/>
      <c r="B147" s="230"/>
      <c r="C147" s="231"/>
      <c r="D147" s="222" t="s">
        <v>132</v>
      </c>
      <c r="E147" s="232" t="s">
        <v>1</v>
      </c>
      <c r="F147" s="233" t="s">
        <v>147</v>
      </c>
      <c r="G147" s="231"/>
      <c r="H147" s="234">
        <v>0.61299999999999999</v>
      </c>
      <c r="I147" s="231"/>
      <c r="J147" s="231"/>
      <c r="K147" s="231"/>
      <c r="L147" s="235"/>
      <c r="M147" s="236"/>
      <c r="N147" s="237"/>
      <c r="O147" s="237"/>
      <c r="P147" s="237"/>
      <c r="Q147" s="237"/>
      <c r="R147" s="237"/>
      <c r="S147" s="237"/>
      <c r="T147" s="23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39" t="s">
        <v>132</v>
      </c>
      <c r="AU147" s="239" t="s">
        <v>130</v>
      </c>
      <c r="AV147" s="14" t="s">
        <v>130</v>
      </c>
      <c r="AW147" s="14" t="s">
        <v>30</v>
      </c>
      <c r="AX147" s="14" t="s">
        <v>81</v>
      </c>
      <c r="AY147" s="239" t="s">
        <v>122</v>
      </c>
    </row>
    <row r="148" s="2" customFormat="1" ht="24.15" customHeight="1">
      <c r="A148" s="32"/>
      <c r="B148" s="33"/>
      <c r="C148" s="207" t="s">
        <v>151</v>
      </c>
      <c r="D148" s="207" t="s">
        <v>125</v>
      </c>
      <c r="E148" s="208" t="s">
        <v>152</v>
      </c>
      <c r="F148" s="209" t="s">
        <v>153</v>
      </c>
      <c r="G148" s="210" t="s">
        <v>128</v>
      </c>
      <c r="H148" s="211">
        <v>0.61299999999999999</v>
      </c>
      <c r="I148" s="212">
        <v>71</v>
      </c>
      <c r="J148" s="212">
        <f>ROUND(I148*H148,2)</f>
        <v>43.520000000000003</v>
      </c>
      <c r="K148" s="213"/>
      <c r="L148" s="38"/>
      <c r="M148" s="214" t="s">
        <v>1</v>
      </c>
      <c r="N148" s="215" t="s">
        <v>39</v>
      </c>
      <c r="O148" s="216">
        <v>0.089999999999999997</v>
      </c>
      <c r="P148" s="216">
        <f>O148*H148</f>
        <v>0.055169999999999997</v>
      </c>
      <c r="Q148" s="216">
        <v>0.0079000000000000008</v>
      </c>
      <c r="R148" s="216">
        <f>Q148*H148</f>
        <v>0.0048427000000000001</v>
      </c>
      <c r="S148" s="216">
        <v>0</v>
      </c>
      <c r="T148" s="217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18" t="s">
        <v>129</v>
      </c>
      <c r="AT148" s="218" t="s">
        <v>125</v>
      </c>
      <c r="AU148" s="218" t="s">
        <v>130</v>
      </c>
      <c r="AY148" s="17" t="s">
        <v>122</v>
      </c>
      <c r="BE148" s="219">
        <f>IF(N148="základní",J148,0)</f>
        <v>0</v>
      </c>
      <c r="BF148" s="219">
        <f>IF(N148="snížená",J148,0)</f>
        <v>43.520000000000003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7" t="s">
        <v>130</v>
      </c>
      <c r="BK148" s="219">
        <f>ROUND(I148*H148,2)</f>
        <v>43.520000000000003</v>
      </c>
      <c r="BL148" s="17" t="s">
        <v>129</v>
      </c>
      <c r="BM148" s="218" t="s">
        <v>154</v>
      </c>
    </row>
    <row r="149" s="12" customFormat="1" ht="22.8" customHeight="1">
      <c r="A149" s="12"/>
      <c r="B149" s="192"/>
      <c r="C149" s="193"/>
      <c r="D149" s="194" t="s">
        <v>72</v>
      </c>
      <c r="E149" s="205" t="s">
        <v>155</v>
      </c>
      <c r="F149" s="205" t="s">
        <v>156</v>
      </c>
      <c r="G149" s="193"/>
      <c r="H149" s="193"/>
      <c r="I149" s="193"/>
      <c r="J149" s="206">
        <f>BK149</f>
        <v>8252.8500000000004</v>
      </c>
      <c r="K149" s="193"/>
      <c r="L149" s="197"/>
      <c r="M149" s="198"/>
      <c r="N149" s="199"/>
      <c r="O149" s="199"/>
      <c r="P149" s="200">
        <f>SUM(P150:P162)</f>
        <v>10.64514</v>
      </c>
      <c r="Q149" s="199"/>
      <c r="R149" s="200">
        <f>SUM(R150:R162)</f>
        <v>0.047495999999999997</v>
      </c>
      <c r="S149" s="199"/>
      <c r="T149" s="201">
        <f>SUM(T150:T162)</f>
        <v>0.36449999999999999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2" t="s">
        <v>81</v>
      </c>
      <c r="AT149" s="203" t="s">
        <v>72</v>
      </c>
      <c r="AU149" s="203" t="s">
        <v>81</v>
      </c>
      <c r="AY149" s="202" t="s">
        <v>122</v>
      </c>
      <c r="BK149" s="204">
        <f>SUM(BK150:BK162)</f>
        <v>8252.8500000000004</v>
      </c>
    </row>
    <row r="150" s="2" customFormat="1" ht="37.8" customHeight="1">
      <c r="A150" s="32"/>
      <c r="B150" s="33"/>
      <c r="C150" s="207" t="s">
        <v>141</v>
      </c>
      <c r="D150" s="207" t="s">
        <v>125</v>
      </c>
      <c r="E150" s="208" t="s">
        <v>157</v>
      </c>
      <c r="F150" s="209" t="s">
        <v>158</v>
      </c>
      <c r="G150" s="210" t="s">
        <v>159</v>
      </c>
      <c r="H150" s="211">
        <v>1</v>
      </c>
      <c r="I150" s="212">
        <v>2000</v>
      </c>
      <c r="J150" s="212">
        <f>ROUND(I150*H150,2)</f>
        <v>2000</v>
      </c>
      <c r="K150" s="213"/>
      <c r="L150" s="38"/>
      <c r="M150" s="214" t="s">
        <v>1</v>
      </c>
      <c r="N150" s="215" t="s">
        <v>39</v>
      </c>
      <c r="O150" s="216">
        <v>0</v>
      </c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218" t="s">
        <v>129</v>
      </c>
      <c r="AT150" s="218" t="s">
        <v>125</v>
      </c>
      <c r="AU150" s="218" t="s">
        <v>130</v>
      </c>
      <c r="AY150" s="17" t="s">
        <v>122</v>
      </c>
      <c r="BE150" s="219">
        <f>IF(N150="základní",J150,0)</f>
        <v>0</v>
      </c>
      <c r="BF150" s="219">
        <f>IF(N150="snížená",J150,0)</f>
        <v>2000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7" t="s">
        <v>130</v>
      </c>
      <c r="BK150" s="219">
        <f>ROUND(I150*H150,2)</f>
        <v>2000</v>
      </c>
      <c r="BL150" s="17" t="s">
        <v>129</v>
      </c>
      <c r="BM150" s="218" t="s">
        <v>160</v>
      </c>
    </row>
    <row r="151" s="2" customFormat="1" ht="21.75" customHeight="1">
      <c r="A151" s="32"/>
      <c r="B151" s="33"/>
      <c r="C151" s="207" t="s">
        <v>161</v>
      </c>
      <c r="D151" s="207" t="s">
        <v>125</v>
      </c>
      <c r="E151" s="208" t="s">
        <v>162</v>
      </c>
      <c r="F151" s="209" t="s">
        <v>163</v>
      </c>
      <c r="G151" s="210" t="s">
        <v>137</v>
      </c>
      <c r="H151" s="211">
        <v>0.065000000000000002</v>
      </c>
      <c r="I151" s="212">
        <v>3880</v>
      </c>
      <c r="J151" s="212">
        <f>ROUND(I151*H151,2)</f>
        <v>252.19999999999999</v>
      </c>
      <c r="K151" s="213"/>
      <c r="L151" s="38"/>
      <c r="M151" s="214" t="s">
        <v>1</v>
      </c>
      <c r="N151" s="215" t="s">
        <v>39</v>
      </c>
      <c r="O151" s="216">
        <v>7.476</v>
      </c>
      <c r="P151" s="216">
        <f>O151*H151</f>
        <v>0.48594000000000004</v>
      </c>
      <c r="Q151" s="216">
        <v>0</v>
      </c>
      <c r="R151" s="216">
        <f>Q151*H151</f>
        <v>0</v>
      </c>
      <c r="S151" s="216">
        <v>2.1000000000000001</v>
      </c>
      <c r="T151" s="217">
        <f>S151*H151</f>
        <v>0.13650000000000001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18" t="s">
        <v>129</v>
      </c>
      <c r="AT151" s="218" t="s">
        <v>125</v>
      </c>
      <c r="AU151" s="218" t="s">
        <v>130</v>
      </c>
      <c r="AY151" s="17" t="s">
        <v>122</v>
      </c>
      <c r="BE151" s="219">
        <f>IF(N151="základní",J151,0)</f>
        <v>0</v>
      </c>
      <c r="BF151" s="219">
        <f>IF(N151="snížená",J151,0)</f>
        <v>252.19999999999999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7" t="s">
        <v>130</v>
      </c>
      <c r="BK151" s="219">
        <f>ROUND(I151*H151,2)</f>
        <v>252.19999999999999</v>
      </c>
      <c r="BL151" s="17" t="s">
        <v>129</v>
      </c>
      <c r="BM151" s="218" t="s">
        <v>164</v>
      </c>
    </row>
    <row r="152" s="13" customFormat="1">
      <c r="A152" s="13"/>
      <c r="B152" s="220"/>
      <c r="C152" s="221"/>
      <c r="D152" s="222" t="s">
        <v>132</v>
      </c>
      <c r="E152" s="223" t="s">
        <v>1</v>
      </c>
      <c r="F152" s="224" t="s">
        <v>165</v>
      </c>
      <c r="G152" s="221"/>
      <c r="H152" s="223" t="s">
        <v>1</v>
      </c>
      <c r="I152" s="221"/>
      <c r="J152" s="221"/>
      <c r="K152" s="221"/>
      <c r="L152" s="225"/>
      <c r="M152" s="226"/>
      <c r="N152" s="227"/>
      <c r="O152" s="227"/>
      <c r="P152" s="227"/>
      <c r="Q152" s="227"/>
      <c r="R152" s="227"/>
      <c r="S152" s="227"/>
      <c r="T152" s="22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29" t="s">
        <v>132</v>
      </c>
      <c r="AU152" s="229" t="s">
        <v>130</v>
      </c>
      <c r="AV152" s="13" t="s">
        <v>81</v>
      </c>
      <c r="AW152" s="13" t="s">
        <v>30</v>
      </c>
      <c r="AX152" s="13" t="s">
        <v>73</v>
      </c>
      <c r="AY152" s="229" t="s">
        <v>122</v>
      </c>
    </row>
    <row r="153" s="14" customFormat="1">
      <c r="A153" s="14"/>
      <c r="B153" s="230"/>
      <c r="C153" s="231"/>
      <c r="D153" s="222" t="s">
        <v>132</v>
      </c>
      <c r="E153" s="232" t="s">
        <v>1</v>
      </c>
      <c r="F153" s="233" t="s">
        <v>166</v>
      </c>
      <c r="G153" s="231"/>
      <c r="H153" s="234">
        <v>0.065000000000000002</v>
      </c>
      <c r="I153" s="231"/>
      <c r="J153" s="231"/>
      <c r="K153" s="231"/>
      <c r="L153" s="235"/>
      <c r="M153" s="236"/>
      <c r="N153" s="237"/>
      <c r="O153" s="237"/>
      <c r="P153" s="237"/>
      <c r="Q153" s="237"/>
      <c r="R153" s="237"/>
      <c r="S153" s="237"/>
      <c r="T153" s="23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39" t="s">
        <v>132</v>
      </c>
      <c r="AU153" s="239" t="s">
        <v>130</v>
      </c>
      <c r="AV153" s="14" t="s">
        <v>130</v>
      </c>
      <c r="AW153" s="14" t="s">
        <v>30</v>
      </c>
      <c r="AX153" s="14" t="s">
        <v>81</v>
      </c>
      <c r="AY153" s="239" t="s">
        <v>122</v>
      </c>
    </row>
    <row r="154" s="2" customFormat="1" ht="16.5" customHeight="1">
      <c r="A154" s="32"/>
      <c r="B154" s="33"/>
      <c r="C154" s="207" t="s">
        <v>167</v>
      </c>
      <c r="D154" s="207" t="s">
        <v>125</v>
      </c>
      <c r="E154" s="208" t="s">
        <v>168</v>
      </c>
      <c r="F154" s="209" t="s">
        <v>169</v>
      </c>
      <c r="G154" s="210" t="s">
        <v>137</v>
      </c>
      <c r="H154" s="211">
        <v>0.095000000000000001</v>
      </c>
      <c r="I154" s="212">
        <v>3270</v>
      </c>
      <c r="J154" s="212">
        <f>ROUND(I154*H154,2)</f>
        <v>310.64999999999998</v>
      </c>
      <c r="K154" s="213"/>
      <c r="L154" s="38"/>
      <c r="M154" s="214" t="s">
        <v>1</v>
      </c>
      <c r="N154" s="215" t="s">
        <v>39</v>
      </c>
      <c r="O154" s="216">
        <v>6.7199999999999998</v>
      </c>
      <c r="P154" s="216">
        <f>O154*H154</f>
        <v>0.63839999999999997</v>
      </c>
      <c r="Q154" s="216">
        <v>0</v>
      </c>
      <c r="R154" s="216">
        <f>Q154*H154</f>
        <v>0</v>
      </c>
      <c r="S154" s="216">
        <v>2.3999999999999999</v>
      </c>
      <c r="T154" s="217">
        <f>S154*H154</f>
        <v>0.22799999999999998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18" t="s">
        <v>129</v>
      </c>
      <c r="AT154" s="218" t="s">
        <v>125</v>
      </c>
      <c r="AU154" s="218" t="s">
        <v>130</v>
      </c>
      <c r="AY154" s="17" t="s">
        <v>122</v>
      </c>
      <c r="BE154" s="219">
        <f>IF(N154="základní",J154,0)</f>
        <v>0</v>
      </c>
      <c r="BF154" s="219">
        <f>IF(N154="snížená",J154,0)</f>
        <v>310.64999999999998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7" t="s">
        <v>130</v>
      </c>
      <c r="BK154" s="219">
        <f>ROUND(I154*H154,2)</f>
        <v>310.64999999999998</v>
      </c>
      <c r="BL154" s="17" t="s">
        <v>129</v>
      </c>
      <c r="BM154" s="218" t="s">
        <v>170</v>
      </c>
    </row>
    <row r="155" s="13" customFormat="1">
      <c r="A155" s="13"/>
      <c r="B155" s="220"/>
      <c r="C155" s="221"/>
      <c r="D155" s="222" t="s">
        <v>132</v>
      </c>
      <c r="E155" s="223" t="s">
        <v>1</v>
      </c>
      <c r="F155" s="224" t="s">
        <v>171</v>
      </c>
      <c r="G155" s="221"/>
      <c r="H155" s="223" t="s">
        <v>1</v>
      </c>
      <c r="I155" s="221"/>
      <c r="J155" s="221"/>
      <c r="K155" s="221"/>
      <c r="L155" s="225"/>
      <c r="M155" s="226"/>
      <c r="N155" s="227"/>
      <c r="O155" s="227"/>
      <c r="P155" s="227"/>
      <c r="Q155" s="227"/>
      <c r="R155" s="227"/>
      <c r="S155" s="227"/>
      <c r="T155" s="22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9" t="s">
        <v>132</v>
      </c>
      <c r="AU155" s="229" t="s">
        <v>130</v>
      </c>
      <c r="AV155" s="13" t="s">
        <v>81</v>
      </c>
      <c r="AW155" s="13" t="s">
        <v>30</v>
      </c>
      <c r="AX155" s="13" t="s">
        <v>73</v>
      </c>
      <c r="AY155" s="229" t="s">
        <v>122</v>
      </c>
    </row>
    <row r="156" s="14" customFormat="1">
      <c r="A156" s="14"/>
      <c r="B156" s="230"/>
      <c r="C156" s="231"/>
      <c r="D156" s="222" t="s">
        <v>132</v>
      </c>
      <c r="E156" s="232" t="s">
        <v>1</v>
      </c>
      <c r="F156" s="233" t="s">
        <v>140</v>
      </c>
      <c r="G156" s="231"/>
      <c r="H156" s="234">
        <v>0.095000000000000001</v>
      </c>
      <c r="I156" s="231"/>
      <c r="J156" s="231"/>
      <c r="K156" s="231"/>
      <c r="L156" s="235"/>
      <c r="M156" s="236"/>
      <c r="N156" s="237"/>
      <c r="O156" s="237"/>
      <c r="P156" s="237"/>
      <c r="Q156" s="237"/>
      <c r="R156" s="237"/>
      <c r="S156" s="237"/>
      <c r="T156" s="23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9" t="s">
        <v>132</v>
      </c>
      <c r="AU156" s="239" t="s">
        <v>130</v>
      </c>
      <c r="AV156" s="14" t="s">
        <v>130</v>
      </c>
      <c r="AW156" s="14" t="s">
        <v>30</v>
      </c>
      <c r="AX156" s="14" t="s">
        <v>81</v>
      </c>
      <c r="AY156" s="239" t="s">
        <v>122</v>
      </c>
    </row>
    <row r="157" s="2" customFormat="1" ht="24.15" customHeight="1">
      <c r="A157" s="32"/>
      <c r="B157" s="33"/>
      <c r="C157" s="207" t="s">
        <v>155</v>
      </c>
      <c r="D157" s="207" t="s">
        <v>125</v>
      </c>
      <c r="E157" s="208" t="s">
        <v>172</v>
      </c>
      <c r="F157" s="209" t="s">
        <v>173</v>
      </c>
      <c r="G157" s="210" t="s">
        <v>174</v>
      </c>
      <c r="H157" s="211">
        <v>2</v>
      </c>
      <c r="I157" s="212">
        <v>573</v>
      </c>
      <c r="J157" s="212">
        <f>ROUND(I157*H157,2)</f>
        <v>1146</v>
      </c>
      <c r="K157" s="213"/>
      <c r="L157" s="38"/>
      <c r="M157" s="214" t="s">
        <v>1</v>
      </c>
      <c r="N157" s="215" t="s">
        <v>39</v>
      </c>
      <c r="O157" s="216">
        <v>0.82599999999999996</v>
      </c>
      <c r="P157" s="216">
        <f>O157*H157</f>
        <v>1.6519999999999999</v>
      </c>
      <c r="Q157" s="216">
        <v>0.023619999999999999</v>
      </c>
      <c r="R157" s="216">
        <f>Q157*H157</f>
        <v>0.047239999999999997</v>
      </c>
      <c r="S157" s="216">
        <v>0</v>
      </c>
      <c r="T157" s="217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18" t="s">
        <v>129</v>
      </c>
      <c r="AT157" s="218" t="s">
        <v>125</v>
      </c>
      <c r="AU157" s="218" t="s">
        <v>130</v>
      </c>
      <c r="AY157" s="17" t="s">
        <v>122</v>
      </c>
      <c r="BE157" s="219">
        <f>IF(N157="základní",J157,0)</f>
        <v>0</v>
      </c>
      <c r="BF157" s="219">
        <f>IF(N157="snížená",J157,0)</f>
        <v>1146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17" t="s">
        <v>130</v>
      </c>
      <c r="BK157" s="219">
        <f>ROUND(I157*H157,2)</f>
        <v>1146</v>
      </c>
      <c r="BL157" s="17" t="s">
        <v>129</v>
      </c>
      <c r="BM157" s="218" t="s">
        <v>175</v>
      </c>
    </row>
    <row r="158" s="13" customFormat="1">
      <c r="A158" s="13"/>
      <c r="B158" s="220"/>
      <c r="C158" s="221"/>
      <c r="D158" s="222" t="s">
        <v>132</v>
      </c>
      <c r="E158" s="223" t="s">
        <v>1</v>
      </c>
      <c r="F158" s="224" t="s">
        <v>176</v>
      </c>
      <c r="G158" s="221"/>
      <c r="H158" s="223" t="s">
        <v>1</v>
      </c>
      <c r="I158" s="221"/>
      <c r="J158" s="221"/>
      <c r="K158" s="221"/>
      <c r="L158" s="225"/>
      <c r="M158" s="226"/>
      <c r="N158" s="227"/>
      <c r="O158" s="227"/>
      <c r="P158" s="227"/>
      <c r="Q158" s="227"/>
      <c r="R158" s="227"/>
      <c r="S158" s="227"/>
      <c r="T158" s="22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9" t="s">
        <v>132</v>
      </c>
      <c r="AU158" s="229" t="s">
        <v>130</v>
      </c>
      <c r="AV158" s="13" t="s">
        <v>81</v>
      </c>
      <c r="AW158" s="13" t="s">
        <v>30</v>
      </c>
      <c r="AX158" s="13" t="s">
        <v>73</v>
      </c>
      <c r="AY158" s="229" t="s">
        <v>122</v>
      </c>
    </row>
    <row r="159" s="14" customFormat="1">
      <c r="A159" s="14"/>
      <c r="B159" s="230"/>
      <c r="C159" s="231"/>
      <c r="D159" s="222" t="s">
        <v>132</v>
      </c>
      <c r="E159" s="232" t="s">
        <v>1</v>
      </c>
      <c r="F159" s="233" t="s">
        <v>177</v>
      </c>
      <c r="G159" s="231"/>
      <c r="H159" s="234">
        <v>2</v>
      </c>
      <c r="I159" s="231"/>
      <c r="J159" s="231"/>
      <c r="K159" s="231"/>
      <c r="L159" s="235"/>
      <c r="M159" s="236"/>
      <c r="N159" s="237"/>
      <c r="O159" s="237"/>
      <c r="P159" s="237"/>
      <c r="Q159" s="237"/>
      <c r="R159" s="237"/>
      <c r="S159" s="237"/>
      <c r="T159" s="23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39" t="s">
        <v>132</v>
      </c>
      <c r="AU159" s="239" t="s">
        <v>130</v>
      </c>
      <c r="AV159" s="14" t="s">
        <v>130</v>
      </c>
      <c r="AW159" s="14" t="s">
        <v>30</v>
      </c>
      <c r="AX159" s="14" t="s">
        <v>81</v>
      </c>
      <c r="AY159" s="239" t="s">
        <v>122</v>
      </c>
    </row>
    <row r="160" s="2" customFormat="1" ht="24.15" customHeight="1">
      <c r="A160" s="32"/>
      <c r="B160" s="33"/>
      <c r="C160" s="207" t="s">
        <v>178</v>
      </c>
      <c r="D160" s="207" t="s">
        <v>125</v>
      </c>
      <c r="E160" s="208" t="s">
        <v>179</v>
      </c>
      <c r="F160" s="209" t="s">
        <v>180</v>
      </c>
      <c r="G160" s="210" t="s">
        <v>174</v>
      </c>
      <c r="H160" s="211">
        <v>3.2000000000000002</v>
      </c>
      <c r="I160" s="212">
        <v>1420</v>
      </c>
      <c r="J160" s="212">
        <f>ROUND(I160*H160,2)</f>
        <v>4544</v>
      </c>
      <c r="K160" s="213"/>
      <c r="L160" s="38"/>
      <c r="M160" s="214" t="s">
        <v>1</v>
      </c>
      <c r="N160" s="215" t="s">
        <v>39</v>
      </c>
      <c r="O160" s="216">
        <v>2.4590000000000001</v>
      </c>
      <c r="P160" s="216">
        <f>O160*H160</f>
        <v>7.8688000000000002</v>
      </c>
      <c r="Q160" s="216">
        <v>8.0000000000000007E-05</v>
      </c>
      <c r="R160" s="216">
        <f>Q160*H160</f>
        <v>0.00025600000000000004</v>
      </c>
      <c r="S160" s="216">
        <v>0</v>
      </c>
      <c r="T160" s="217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18" t="s">
        <v>129</v>
      </c>
      <c r="AT160" s="218" t="s">
        <v>125</v>
      </c>
      <c r="AU160" s="218" t="s">
        <v>130</v>
      </c>
      <c r="AY160" s="17" t="s">
        <v>122</v>
      </c>
      <c r="BE160" s="219">
        <f>IF(N160="základní",J160,0)</f>
        <v>0</v>
      </c>
      <c r="BF160" s="219">
        <f>IF(N160="snížená",J160,0)</f>
        <v>4544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7" t="s">
        <v>130</v>
      </c>
      <c r="BK160" s="219">
        <f>ROUND(I160*H160,2)</f>
        <v>4544</v>
      </c>
      <c r="BL160" s="17" t="s">
        <v>129</v>
      </c>
      <c r="BM160" s="218" t="s">
        <v>181</v>
      </c>
    </row>
    <row r="161" s="13" customFormat="1">
      <c r="A161" s="13"/>
      <c r="B161" s="220"/>
      <c r="C161" s="221"/>
      <c r="D161" s="222" t="s">
        <v>132</v>
      </c>
      <c r="E161" s="223" t="s">
        <v>1</v>
      </c>
      <c r="F161" s="224" t="s">
        <v>182</v>
      </c>
      <c r="G161" s="221"/>
      <c r="H161" s="223" t="s">
        <v>1</v>
      </c>
      <c r="I161" s="221"/>
      <c r="J161" s="221"/>
      <c r="K161" s="221"/>
      <c r="L161" s="225"/>
      <c r="M161" s="226"/>
      <c r="N161" s="227"/>
      <c r="O161" s="227"/>
      <c r="P161" s="227"/>
      <c r="Q161" s="227"/>
      <c r="R161" s="227"/>
      <c r="S161" s="227"/>
      <c r="T161" s="22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29" t="s">
        <v>132</v>
      </c>
      <c r="AU161" s="229" t="s">
        <v>130</v>
      </c>
      <c r="AV161" s="13" t="s">
        <v>81</v>
      </c>
      <c r="AW161" s="13" t="s">
        <v>30</v>
      </c>
      <c r="AX161" s="13" t="s">
        <v>73</v>
      </c>
      <c r="AY161" s="229" t="s">
        <v>122</v>
      </c>
    </row>
    <row r="162" s="14" customFormat="1">
      <c r="A162" s="14"/>
      <c r="B162" s="230"/>
      <c r="C162" s="231"/>
      <c r="D162" s="222" t="s">
        <v>132</v>
      </c>
      <c r="E162" s="232" t="s">
        <v>1</v>
      </c>
      <c r="F162" s="233" t="s">
        <v>183</v>
      </c>
      <c r="G162" s="231"/>
      <c r="H162" s="234">
        <v>3.2000000000000002</v>
      </c>
      <c r="I162" s="231"/>
      <c r="J162" s="231"/>
      <c r="K162" s="231"/>
      <c r="L162" s="235"/>
      <c r="M162" s="236"/>
      <c r="N162" s="237"/>
      <c r="O162" s="237"/>
      <c r="P162" s="237"/>
      <c r="Q162" s="237"/>
      <c r="R162" s="237"/>
      <c r="S162" s="237"/>
      <c r="T162" s="23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39" t="s">
        <v>132</v>
      </c>
      <c r="AU162" s="239" t="s">
        <v>130</v>
      </c>
      <c r="AV162" s="14" t="s">
        <v>130</v>
      </c>
      <c r="AW162" s="14" t="s">
        <v>30</v>
      </c>
      <c r="AX162" s="14" t="s">
        <v>81</v>
      </c>
      <c r="AY162" s="239" t="s">
        <v>122</v>
      </c>
    </row>
    <row r="163" s="12" customFormat="1" ht="22.8" customHeight="1">
      <c r="A163" s="12"/>
      <c r="B163" s="192"/>
      <c r="C163" s="193"/>
      <c r="D163" s="194" t="s">
        <v>72</v>
      </c>
      <c r="E163" s="205" t="s">
        <v>184</v>
      </c>
      <c r="F163" s="205" t="s">
        <v>185</v>
      </c>
      <c r="G163" s="193"/>
      <c r="H163" s="193"/>
      <c r="I163" s="193"/>
      <c r="J163" s="206">
        <f>BK163</f>
        <v>6820.8500000000004</v>
      </c>
      <c r="K163" s="193"/>
      <c r="L163" s="197"/>
      <c r="M163" s="198"/>
      <c r="N163" s="199"/>
      <c r="O163" s="199"/>
      <c r="P163" s="200">
        <f>SUM(P164:P173)</f>
        <v>11.750985</v>
      </c>
      <c r="Q163" s="199"/>
      <c r="R163" s="200">
        <f>SUM(R164:R173)</f>
        <v>0</v>
      </c>
      <c r="S163" s="199"/>
      <c r="T163" s="201">
        <f>SUM(T164:T173)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2" t="s">
        <v>81</v>
      </c>
      <c r="AT163" s="203" t="s">
        <v>72</v>
      </c>
      <c r="AU163" s="203" t="s">
        <v>81</v>
      </c>
      <c r="AY163" s="202" t="s">
        <v>122</v>
      </c>
      <c r="BK163" s="204">
        <f>SUM(BK164:BK173)</f>
        <v>6820.8500000000004</v>
      </c>
    </row>
    <row r="164" s="2" customFormat="1" ht="24.15" customHeight="1">
      <c r="A164" s="32"/>
      <c r="B164" s="33"/>
      <c r="C164" s="207" t="s">
        <v>186</v>
      </c>
      <c r="D164" s="207" t="s">
        <v>125</v>
      </c>
      <c r="E164" s="208" t="s">
        <v>187</v>
      </c>
      <c r="F164" s="209" t="s">
        <v>188</v>
      </c>
      <c r="G164" s="210" t="s">
        <v>189</v>
      </c>
      <c r="H164" s="211">
        <v>1.115</v>
      </c>
      <c r="I164" s="212">
        <v>3740</v>
      </c>
      <c r="J164" s="212">
        <f>ROUND(I164*H164,2)</f>
        <v>4170.1000000000004</v>
      </c>
      <c r="K164" s="213"/>
      <c r="L164" s="38"/>
      <c r="M164" s="214" t="s">
        <v>1</v>
      </c>
      <c r="N164" s="215" t="s">
        <v>39</v>
      </c>
      <c r="O164" s="216">
        <v>10.300000000000001</v>
      </c>
      <c r="P164" s="216">
        <f>O164*H164</f>
        <v>11.484500000000001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18" t="s">
        <v>129</v>
      </c>
      <c r="AT164" s="218" t="s">
        <v>125</v>
      </c>
      <c r="AU164" s="218" t="s">
        <v>130</v>
      </c>
      <c r="AY164" s="17" t="s">
        <v>122</v>
      </c>
      <c r="BE164" s="219">
        <f>IF(N164="základní",J164,0)</f>
        <v>0</v>
      </c>
      <c r="BF164" s="219">
        <f>IF(N164="snížená",J164,0)</f>
        <v>4170.1000000000004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7" t="s">
        <v>130</v>
      </c>
      <c r="BK164" s="219">
        <f>ROUND(I164*H164,2)</f>
        <v>4170.1000000000004</v>
      </c>
      <c r="BL164" s="17" t="s">
        <v>129</v>
      </c>
      <c r="BM164" s="218" t="s">
        <v>190</v>
      </c>
    </row>
    <row r="165" s="2" customFormat="1" ht="24.15" customHeight="1">
      <c r="A165" s="32"/>
      <c r="B165" s="33"/>
      <c r="C165" s="207" t="s">
        <v>191</v>
      </c>
      <c r="D165" s="207" t="s">
        <v>125</v>
      </c>
      <c r="E165" s="208" t="s">
        <v>192</v>
      </c>
      <c r="F165" s="209" t="s">
        <v>193</v>
      </c>
      <c r="G165" s="210" t="s">
        <v>189</v>
      </c>
      <c r="H165" s="211">
        <v>1.115</v>
      </c>
      <c r="I165" s="212">
        <v>251</v>
      </c>
      <c r="J165" s="212">
        <f>ROUND(I165*H165,2)</f>
        <v>279.87</v>
      </c>
      <c r="K165" s="213"/>
      <c r="L165" s="38"/>
      <c r="M165" s="214" t="s">
        <v>1</v>
      </c>
      <c r="N165" s="215" t="s">
        <v>39</v>
      </c>
      <c r="O165" s="216">
        <v>0.125</v>
      </c>
      <c r="P165" s="216">
        <f>O165*H165</f>
        <v>0.139375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18" t="s">
        <v>129</v>
      </c>
      <c r="AT165" s="218" t="s">
        <v>125</v>
      </c>
      <c r="AU165" s="218" t="s">
        <v>130</v>
      </c>
      <c r="AY165" s="17" t="s">
        <v>122</v>
      </c>
      <c r="BE165" s="219">
        <f>IF(N165="základní",J165,0)</f>
        <v>0</v>
      </c>
      <c r="BF165" s="219">
        <f>IF(N165="snížená",J165,0)</f>
        <v>279.87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7" t="s">
        <v>130</v>
      </c>
      <c r="BK165" s="219">
        <f>ROUND(I165*H165,2)</f>
        <v>279.87</v>
      </c>
      <c r="BL165" s="17" t="s">
        <v>129</v>
      </c>
      <c r="BM165" s="218" t="s">
        <v>194</v>
      </c>
    </row>
    <row r="166" s="2" customFormat="1" ht="24.15" customHeight="1">
      <c r="A166" s="32"/>
      <c r="B166" s="33"/>
      <c r="C166" s="207" t="s">
        <v>195</v>
      </c>
      <c r="D166" s="207" t="s">
        <v>125</v>
      </c>
      <c r="E166" s="208" t="s">
        <v>196</v>
      </c>
      <c r="F166" s="209" t="s">
        <v>197</v>
      </c>
      <c r="G166" s="210" t="s">
        <v>189</v>
      </c>
      <c r="H166" s="211">
        <v>21.184999999999999</v>
      </c>
      <c r="I166" s="212">
        <v>11</v>
      </c>
      <c r="J166" s="212">
        <f>ROUND(I166*H166,2)</f>
        <v>233.03999999999999</v>
      </c>
      <c r="K166" s="213"/>
      <c r="L166" s="38"/>
      <c r="M166" s="214" t="s">
        <v>1</v>
      </c>
      <c r="N166" s="215" t="s">
        <v>39</v>
      </c>
      <c r="O166" s="216">
        <v>0.0060000000000000001</v>
      </c>
      <c r="P166" s="216">
        <f>O166*H166</f>
        <v>0.12711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18" t="s">
        <v>129</v>
      </c>
      <c r="AT166" s="218" t="s">
        <v>125</v>
      </c>
      <c r="AU166" s="218" t="s">
        <v>130</v>
      </c>
      <c r="AY166" s="17" t="s">
        <v>122</v>
      </c>
      <c r="BE166" s="219">
        <f>IF(N166="základní",J166,0)</f>
        <v>0</v>
      </c>
      <c r="BF166" s="219">
        <f>IF(N166="snížená",J166,0)</f>
        <v>233.03999999999999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17" t="s">
        <v>130</v>
      </c>
      <c r="BK166" s="219">
        <f>ROUND(I166*H166,2)</f>
        <v>233.03999999999999</v>
      </c>
      <c r="BL166" s="17" t="s">
        <v>129</v>
      </c>
      <c r="BM166" s="218" t="s">
        <v>198</v>
      </c>
    </row>
    <row r="167" s="14" customFormat="1">
      <c r="A167" s="14"/>
      <c r="B167" s="230"/>
      <c r="C167" s="231"/>
      <c r="D167" s="222" t="s">
        <v>132</v>
      </c>
      <c r="E167" s="232" t="s">
        <v>1</v>
      </c>
      <c r="F167" s="233" t="s">
        <v>199</v>
      </c>
      <c r="G167" s="231"/>
      <c r="H167" s="234">
        <v>21.184999999999999</v>
      </c>
      <c r="I167" s="231"/>
      <c r="J167" s="231"/>
      <c r="K167" s="231"/>
      <c r="L167" s="235"/>
      <c r="M167" s="236"/>
      <c r="N167" s="237"/>
      <c r="O167" s="237"/>
      <c r="P167" s="237"/>
      <c r="Q167" s="237"/>
      <c r="R167" s="237"/>
      <c r="S167" s="237"/>
      <c r="T167" s="23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9" t="s">
        <v>132</v>
      </c>
      <c r="AU167" s="239" t="s">
        <v>130</v>
      </c>
      <c r="AV167" s="14" t="s">
        <v>130</v>
      </c>
      <c r="AW167" s="14" t="s">
        <v>30</v>
      </c>
      <c r="AX167" s="14" t="s">
        <v>81</v>
      </c>
      <c r="AY167" s="239" t="s">
        <v>122</v>
      </c>
    </row>
    <row r="168" s="2" customFormat="1" ht="33" customHeight="1">
      <c r="A168" s="32"/>
      <c r="B168" s="33"/>
      <c r="C168" s="207" t="s">
        <v>200</v>
      </c>
      <c r="D168" s="207" t="s">
        <v>125</v>
      </c>
      <c r="E168" s="208" t="s">
        <v>201</v>
      </c>
      <c r="F168" s="209" t="s">
        <v>202</v>
      </c>
      <c r="G168" s="210" t="s">
        <v>189</v>
      </c>
      <c r="H168" s="211">
        <v>0.78100000000000003</v>
      </c>
      <c r="I168" s="212">
        <v>1480</v>
      </c>
      <c r="J168" s="212">
        <f>ROUND(I168*H168,2)</f>
        <v>1155.8800000000001</v>
      </c>
      <c r="K168" s="213"/>
      <c r="L168" s="38"/>
      <c r="M168" s="214" t="s">
        <v>1</v>
      </c>
      <c r="N168" s="215" t="s">
        <v>39</v>
      </c>
      <c r="O168" s="216">
        <v>0</v>
      </c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18" t="s">
        <v>129</v>
      </c>
      <c r="AT168" s="218" t="s">
        <v>125</v>
      </c>
      <c r="AU168" s="218" t="s">
        <v>130</v>
      </c>
      <c r="AY168" s="17" t="s">
        <v>122</v>
      </c>
      <c r="BE168" s="219">
        <f>IF(N168="základní",J168,0)</f>
        <v>0</v>
      </c>
      <c r="BF168" s="219">
        <f>IF(N168="snížená",J168,0)</f>
        <v>1155.8800000000001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7" t="s">
        <v>130</v>
      </c>
      <c r="BK168" s="219">
        <f>ROUND(I168*H168,2)</f>
        <v>1155.8800000000001</v>
      </c>
      <c r="BL168" s="17" t="s">
        <v>129</v>
      </c>
      <c r="BM168" s="218" t="s">
        <v>203</v>
      </c>
    </row>
    <row r="169" s="14" customFormat="1">
      <c r="A169" s="14"/>
      <c r="B169" s="230"/>
      <c r="C169" s="231"/>
      <c r="D169" s="222" t="s">
        <v>132</v>
      </c>
      <c r="E169" s="232" t="s">
        <v>1</v>
      </c>
      <c r="F169" s="233" t="s">
        <v>204</v>
      </c>
      <c r="G169" s="231"/>
      <c r="H169" s="234">
        <v>1.115</v>
      </c>
      <c r="I169" s="231"/>
      <c r="J169" s="231"/>
      <c r="K169" s="231"/>
      <c r="L169" s="235"/>
      <c r="M169" s="236"/>
      <c r="N169" s="237"/>
      <c r="O169" s="237"/>
      <c r="P169" s="237"/>
      <c r="Q169" s="237"/>
      <c r="R169" s="237"/>
      <c r="S169" s="237"/>
      <c r="T169" s="23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39" t="s">
        <v>132</v>
      </c>
      <c r="AU169" s="239" t="s">
        <v>130</v>
      </c>
      <c r="AV169" s="14" t="s">
        <v>130</v>
      </c>
      <c r="AW169" s="14" t="s">
        <v>30</v>
      </c>
      <c r="AX169" s="14" t="s">
        <v>73</v>
      </c>
      <c r="AY169" s="239" t="s">
        <v>122</v>
      </c>
    </row>
    <row r="170" s="13" customFormat="1">
      <c r="A170" s="13"/>
      <c r="B170" s="220"/>
      <c r="C170" s="221"/>
      <c r="D170" s="222" t="s">
        <v>132</v>
      </c>
      <c r="E170" s="223" t="s">
        <v>1</v>
      </c>
      <c r="F170" s="224" t="s">
        <v>205</v>
      </c>
      <c r="G170" s="221"/>
      <c r="H170" s="223" t="s">
        <v>1</v>
      </c>
      <c r="I170" s="221"/>
      <c r="J170" s="221"/>
      <c r="K170" s="221"/>
      <c r="L170" s="225"/>
      <c r="M170" s="226"/>
      <c r="N170" s="227"/>
      <c r="O170" s="227"/>
      <c r="P170" s="227"/>
      <c r="Q170" s="227"/>
      <c r="R170" s="227"/>
      <c r="S170" s="227"/>
      <c r="T170" s="22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9" t="s">
        <v>132</v>
      </c>
      <c r="AU170" s="229" t="s">
        <v>130</v>
      </c>
      <c r="AV170" s="13" t="s">
        <v>81</v>
      </c>
      <c r="AW170" s="13" t="s">
        <v>30</v>
      </c>
      <c r="AX170" s="13" t="s">
        <v>73</v>
      </c>
      <c r="AY170" s="229" t="s">
        <v>122</v>
      </c>
    </row>
    <row r="171" s="14" customFormat="1">
      <c r="A171" s="14"/>
      <c r="B171" s="230"/>
      <c r="C171" s="231"/>
      <c r="D171" s="222" t="s">
        <v>132</v>
      </c>
      <c r="E171" s="232" t="s">
        <v>1</v>
      </c>
      <c r="F171" s="233" t="s">
        <v>206</v>
      </c>
      <c r="G171" s="231"/>
      <c r="H171" s="234">
        <v>-0.33400000000000002</v>
      </c>
      <c r="I171" s="231"/>
      <c r="J171" s="231"/>
      <c r="K171" s="231"/>
      <c r="L171" s="235"/>
      <c r="M171" s="236"/>
      <c r="N171" s="237"/>
      <c r="O171" s="237"/>
      <c r="P171" s="237"/>
      <c r="Q171" s="237"/>
      <c r="R171" s="237"/>
      <c r="S171" s="237"/>
      <c r="T171" s="23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9" t="s">
        <v>132</v>
      </c>
      <c r="AU171" s="239" t="s">
        <v>130</v>
      </c>
      <c r="AV171" s="14" t="s">
        <v>130</v>
      </c>
      <c r="AW171" s="14" t="s">
        <v>30</v>
      </c>
      <c r="AX171" s="14" t="s">
        <v>73</v>
      </c>
      <c r="AY171" s="239" t="s">
        <v>122</v>
      </c>
    </row>
    <row r="172" s="15" customFormat="1">
      <c r="A172" s="15"/>
      <c r="B172" s="240"/>
      <c r="C172" s="241"/>
      <c r="D172" s="222" t="s">
        <v>132</v>
      </c>
      <c r="E172" s="242" t="s">
        <v>1</v>
      </c>
      <c r="F172" s="243" t="s">
        <v>207</v>
      </c>
      <c r="G172" s="241"/>
      <c r="H172" s="244">
        <v>0.78099999999999992</v>
      </c>
      <c r="I172" s="241"/>
      <c r="J172" s="241"/>
      <c r="K172" s="241"/>
      <c r="L172" s="245"/>
      <c r="M172" s="246"/>
      <c r="N172" s="247"/>
      <c r="O172" s="247"/>
      <c r="P172" s="247"/>
      <c r="Q172" s="247"/>
      <c r="R172" s="247"/>
      <c r="S172" s="247"/>
      <c r="T172" s="248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49" t="s">
        <v>132</v>
      </c>
      <c r="AU172" s="249" t="s">
        <v>130</v>
      </c>
      <c r="AV172" s="15" t="s">
        <v>129</v>
      </c>
      <c r="AW172" s="15" t="s">
        <v>30</v>
      </c>
      <c r="AX172" s="15" t="s">
        <v>81</v>
      </c>
      <c r="AY172" s="249" t="s">
        <v>122</v>
      </c>
    </row>
    <row r="173" s="2" customFormat="1" ht="37.8" customHeight="1">
      <c r="A173" s="32"/>
      <c r="B173" s="33"/>
      <c r="C173" s="207" t="s">
        <v>8</v>
      </c>
      <c r="D173" s="207" t="s">
        <v>125</v>
      </c>
      <c r="E173" s="208" t="s">
        <v>208</v>
      </c>
      <c r="F173" s="209" t="s">
        <v>209</v>
      </c>
      <c r="G173" s="210" t="s">
        <v>189</v>
      </c>
      <c r="H173" s="211">
        <v>0.33400000000000002</v>
      </c>
      <c r="I173" s="212">
        <v>2940</v>
      </c>
      <c r="J173" s="212">
        <f>ROUND(I173*H173,2)</f>
        <v>981.96000000000004</v>
      </c>
      <c r="K173" s="213"/>
      <c r="L173" s="38"/>
      <c r="M173" s="214" t="s">
        <v>1</v>
      </c>
      <c r="N173" s="215" t="s">
        <v>39</v>
      </c>
      <c r="O173" s="216">
        <v>0</v>
      </c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18" t="s">
        <v>129</v>
      </c>
      <c r="AT173" s="218" t="s">
        <v>125</v>
      </c>
      <c r="AU173" s="218" t="s">
        <v>130</v>
      </c>
      <c r="AY173" s="17" t="s">
        <v>122</v>
      </c>
      <c r="BE173" s="219">
        <f>IF(N173="základní",J173,0)</f>
        <v>0</v>
      </c>
      <c r="BF173" s="219">
        <f>IF(N173="snížená",J173,0)</f>
        <v>981.96000000000004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7" t="s">
        <v>130</v>
      </c>
      <c r="BK173" s="219">
        <f>ROUND(I173*H173,2)</f>
        <v>981.96000000000004</v>
      </c>
      <c r="BL173" s="17" t="s">
        <v>129</v>
      </c>
      <c r="BM173" s="218" t="s">
        <v>210</v>
      </c>
    </row>
    <row r="174" s="12" customFormat="1" ht="22.8" customHeight="1">
      <c r="A174" s="12"/>
      <c r="B174" s="192"/>
      <c r="C174" s="193"/>
      <c r="D174" s="194" t="s">
        <v>72</v>
      </c>
      <c r="E174" s="205" t="s">
        <v>211</v>
      </c>
      <c r="F174" s="205" t="s">
        <v>212</v>
      </c>
      <c r="G174" s="193"/>
      <c r="H174" s="193"/>
      <c r="I174" s="193"/>
      <c r="J174" s="206">
        <f>BK174</f>
        <v>655.20000000000005</v>
      </c>
      <c r="K174" s="193"/>
      <c r="L174" s="197"/>
      <c r="M174" s="198"/>
      <c r="N174" s="199"/>
      <c r="O174" s="199"/>
      <c r="P174" s="200">
        <f>P175</f>
        <v>1.7945199999999999</v>
      </c>
      <c r="Q174" s="199"/>
      <c r="R174" s="200">
        <f>R175</f>
        <v>0</v>
      </c>
      <c r="S174" s="199"/>
      <c r="T174" s="201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2" t="s">
        <v>81</v>
      </c>
      <c r="AT174" s="203" t="s">
        <v>72</v>
      </c>
      <c r="AU174" s="203" t="s">
        <v>81</v>
      </c>
      <c r="AY174" s="202" t="s">
        <v>122</v>
      </c>
      <c r="BK174" s="204">
        <f>BK175</f>
        <v>655.20000000000005</v>
      </c>
    </row>
    <row r="175" s="2" customFormat="1" ht="16.5" customHeight="1">
      <c r="A175" s="32"/>
      <c r="B175" s="33"/>
      <c r="C175" s="207" t="s">
        <v>213</v>
      </c>
      <c r="D175" s="207" t="s">
        <v>125</v>
      </c>
      <c r="E175" s="208" t="s">
        <v>214</v>
      </c>
      <c r="F175" s="209" t="s">
        <v>215</v>
      </c>
      <c r="G175" s="210" t="s">
        <v>189</v>
      </c>
      <c r="H175" s="211">
        <v>0.36399999999999999</v>
      </c>
      <c r="I175" s="212">
        <v>1800</v>
      </c>
      <c r="J175" s="212">
        <f>ROUND(I175*H175,2)</f>
        <v>655.20000000000005</v>
      </c>
      <c r="K175" s="213"/>
      <c r="L175" s="38"/>
      <c r="M175" s="214" t="s">
        <v>1</v>
      </c>
      <c r="N175" s="215" t="s">
        <v>39</v>
      </c>
      <c r="O175" s="216">
        <v>4.9299999999999997</v>
      </c>
      <c r="P175" s="216">
        <f>O175*H175</f>
        <v>1.7945199999999999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218" t="s">
        <v>129</v>
      </c>
      <c r="AT175" s="218" t="s">
        <v>125</v>
      </c>
      <c r="AU175" s="218" t="s">
        <v>130</v>
      </c>
      <c r="AY175" s="17" t="s">
        <v>122</v>
      </c>
      <c r="BE175" s="219">
        <f>IF(N175="základní",J175,0)</f>
        <v>0</v>
      </c>
      <c r="BF175" s="219">
        <f>IF(N175="snížená",J175,0)</f>
        <v>655.20000000000005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17" t="s">
        <v>130</v>
      </c>
      <c r="BK175" s="219">
        <f>ROUND(I175*H175,2)</f>
        <v>655.20000000000005</v>
      </c>
      <c r="BL175" s="17" t="s">
        <v>129</v>
      </c>
      <c r="BM175" s="218" t="s">
        <v>216</v>
      </c>
    </row>
    <row r="176" s="12" customFormat="1" ht="25.92" customHeight="1">
      <c r="A176" s="12"/>
      <c r="B176" s="192"/>
      <c r="C176" s="193"/>
      <c r="D176" s="194" t="s">
        <v>72</v>
      </c>
      <c r="E176" s="195" t="s">
        <v>217</v>
      </c>
      <c r="F176" s="195" t="s">
        <v>218</v>
      </c>
      <c r="G176" s="193"/>
      <c r="H176" s="193"/>
      <c r="I176" s="193"/>
      <c r="J176" s="196">
        <f>BK176</f>
        <v>222888.30000000002</v>
      </c>
      <c r="K176" s="193"/>
      <c r="L176" s="197"/>
      <c r="M176" s="198"/>
      <c r="N176" s="199"/>
      <c r="O176" s="199"/>
      <c r="P176" s="200">
        <f>P177+P183+P192+P194+P199+P206+P213+P220+P224</f>
        <v>35.177630000000001</v>
      </c>
      <c r="Q176" s="199"/>
      <c r="R176" s="200">
        <f>R177+R183+R192+R194+R199+R206+R213+R220+R224</f>
        <v>0.045206249999999996</v>
      </c>
      <c r="S176" s="199"/>
      <c r="T176" s="201">
        <f>T177+T183+T192+T194+T199+T206+T213+T220+T224</f>
        <v>0.75095499999999993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2" t="s">
        <v>130</v>
      </c>
      <c r="AT176" s="203" t="s">
        <v>72</v>
      </c>
      <c r="AU176" s="203" t="s">
        <v>73</v>
      </c>
      <c r="AY176" s="202" t="s">
        <v>122</v>
      </c>
      <c r="BK176" s="204">
        <f>BK177+BK183+BK192+BK194+BK199+BK206+BK213+BK220+BK224</f>
        <v>222888.30000000002</v>
      </c>
    </row>
    <row r="177" s="12" customFormat="1" ht="22.8" customHeight="1">
      <c r="A177" s="12"/>
      <c r="B177" s="192"/>
      <c r="C177" s="193"/>
      <c r="D177" s="194" t="s">
        <v>72</v>
      </c>
      <c r="E177" s="205" t="s">
        <v>219</v>
      </c>
      <c r="F177" s="205" t="s">
        <v>220</v>
      </c>
      <c r="G177" s="193"/>
      <c r="H177" s="193"/>
      <c r="I177" s="193"/>
      <c r="J177" s="206">
        <f>BK177</f>
        <v>4680.8699999999999</v>
      </c>
      <c r="K177" s="193"/>
      <c r="L177" s="197"/>
      <c r="M177" s="198"/>
      <c r="N177" s="199"/>
      <c r="O177" s="199"/>
      <c r="P177" s="200">
        <f>SUM(P178:P182)</f>
        <v>0</v>
      </c>
      <c r="Q177" s="199"/>
      <c r="R177" s="200">
        <f>SUM(R178:R182)</f>
        <v>0</v>
      </c>
      <c r="S177" s="199"/>
      <c r="T177" s="201">
        <f>SUM(T178:T182)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2" t="s">
        <v>130</v>
      </c>
      <c r="AT177" s="203" t="s">
        <v>72</v>
      </c>
      <c r="AU177" s="203" t="s">
        <v>81</v>
      </c>
      <c r="AY177" s="202" t="s">
        <v>122</v>
      </c>
      <c r="BK177" s="204">
        <f>SUM(BK178:BK182)</f>
        <v>4680.8699999999999</v>
      </c>
    </row>
    <row r="178" s="2" customFormat="1" ht="24.15" customHeight="1">
      <c r="A178" s="32"/>
      <c r="B178" s="33"/>
      <c r="C178" s="207" t="s">
        <v>221</v>
      </c>
      <c r="D178" s="207" t="s">
        <v>125</v>
      </c>
      <c r="E178" s="208" t="s">
        <v>222</v>
      </c>
      <c r="F178" s="209" t="s">
        <v>223</v>
      </c>
      <c r="G178" s="210" t="s">
        <v>128</v>
      </c>
      <c r="H178" s="211">
        <v>0.80800000000000005</v>
      </c>
      <c r="I178" s="212">
        <v>650</v>
      </c>
      <c r="J178" s="212">
        <f>ROUND(I178*H178,2)</f>
        <v>525.20000000000005</v>
      </c>
      <c r="K178" s="213"/>
      <c r="L178" s="38"/>
      <c r="M178" s="214" t="s">
        <v>1</v>
      </c>
      <c r="N178" s="215" t="s">
        <v>39</v>
      </c>
      <c r="O178" s="216">
        <v>0</v>
      </c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18" t="s">
        <v>213</v>
      </c>
      <c r="AT178" s="218" t="s">
        <v>125</v>
      </c>
      <c r="AU178" s="218" t="s">
        <v>130</v>
      </c>
      <c r="AY178" s="17" t="s">
        <v>122</v>
      </c>
      <c r="BE178" s="219">
        <f>IF(N178="základní",J178,0)</f>
        <v>0</v>
      </c>
      <c r="BF178" s="219">
        <f>IF(N178="snížená",J178,0)</f>
        <v>525.20000000000005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7" t="s">
        <v>130</v>
      </c>
      <c r="BK178" s="219">
        <f>ROUND(I178*H178,2)</f>
        <v>525.20000000000005</v>
      </c>
      <c r="BL178" s="17" t="s">
        <v>213</v>
      </c>
      <c r="BM178" s="218" t="s">
        <v>224</v>
      </c>
    </row>
    <row r="179" s="14" customFormat="1">
      <c r="A179" s="14"/>
      <c r="B179" s="230"/>
      <c r="C179" s="231"/>
      <c r="D179" s="222" t="s">
        <v>132</v>
      </c>
      <c r="E179" s="232" t="s">
        <v>1</v>
      </c>
      <c r="F179" s="233" t="s">
        <v>225</v>
      </c>
      <c r="G179" s="231"/>
      <c r="H179" s="234">
        <v>0.80800000000000005</v>
      </c>
      <c r="I179" s="231"/>
      <c r="J179" s="231"/>
      <c r="K179" s="231"/>
      <c r="L179" s="235"/>
      <c r="M179" s="236"/>
      <c r="N179" s="237"/>
      <c r="O179" s="237"/>
      <c r="P179" s="237"/>
      <c r="Q179" s="237"/>
      <c r="R179" s="237"/>
      <c r="S179" s="237"/>
      <c r="T179" s="23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39" t="s">
        <v>132</v>
      </c>
      <c r="AU179" s="239" t="s">
        <v>130</v>
      </c>
      <c r="AV179" s="14" t="s">
        <v>130</v>
      </c>
      <c r="AW179" s="14" t="s">
        <v>30</v>
      </c>
      <c r="AX179" s="14" t="s">
        <v>81</v>
      </c>
      <c r="AY179" s="239" t="s">
        <v>122</v>
      </c>
    </row>
    <row r="180" s="2" customFormat="1" ht="21.75" customHeight="1">
      <c r="A180" s="32"/>
      <c r="B180" s="33"/>
      <c r="C180" s="207" t="s">
        <v>226</v>
      </c>
      <c r="D180" s="207" t="s">
        <v>125</v>
      </c>
      <c r="E180" s="208" t="s">
        <v>227</v>
      </c>
      <c r="F180" s="209" t="s">
        <v>228</v>
      </c>
      <c r="G180" s="210" t="s">
        <v>229</v>
      </c>
      <c r="H180" s="211">
        <v>1</v>
      </c>
      <c r="I180" s="212">
        <v>1500</v>
      </c>
      <c r="J180" s="212">
        <f>ROUND(I180*H180,2)</f>
        <v>1500</v>
      </c>
      <c r="K180" s="213"/>
      <c r="L180" s="38"/>
      <c r="M180" s="214" t="s">
        <v>1</v>
      </c>
      <c r="N180" s="215" t="s">
        <v>39</v>
      </c>
      <c r="O180" s="216">
        <v>0</v>
      </c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18" t="s">
        <v>213</v>
      </c>
      <c r="AT180" s="218" t="s">
        <v>125</v>
      </c>
      <c r="AU180" s="218" t="s">
        <v>130</v>
      </c>
      <c r="AY180" s="17" t="s">
        <v>122</v>
      </c>
      <c r="BE180" s="219">
        <f>IF(N180="základní",J180,0)</f>
        <v>0</v>
      </c>
      <c r="BF180" s="219">
        <f>IF(N180="snížená",J180,0)</f>
        <v>1500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7" t="s">
        <v>130</v>
      </c>
      <c r="BK180" s="219">
        <f>ROUND(I180*H180,2)</f>
        <v>1500</v>
      </c>
      <c r="BL180" s="17" t="s">
        <v>213</v>
      </c>
      <c r="BM180" s="218" t="s">
        <v>230</v>
      </c>
    </row>
    <row r="181" s="2" customFormat="1" ht="16.5" customHeight="1">
      <c r="A181" s="32"/>
      <c r="B181" s="33"/>
      <c r="C181" s="207" t="s">
        <v>231</v>
      </c>
      <c r="D181" s="207" t="s">
        <v>125</v>
      </c>
      <c r="E181" s="208" t="s">
        <v>232</v>
      </c>
      <c r="F181" s="209" t="s">
        <v>233</v>
      </c>
      <c r="G181" s="210" t="s">
        <v>229</v>
      </c>
      <c r="H181" s="211">
        <v>1</v>
      </c>
      <c r="I181" s="212">
        <v>2500</v>
      </c>
      <c r="J181" s="212">
        <f>ROUND(I181*H181,2)</f>
        <v>2500</v>
      </c>
      <c r="K181" s="213"/>
      <c r="L181" s="38"/>
      <c r="M181" s="214" t="s">
        <v>1</v>
      </c>
      <c r="N181" s="215" t="s">
        <v>39</v>
      </c>
      <c r="O181" s="216">
        <v>0</v>
      </c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18" t="s">
        <v>213</v>
      </c>
      <c r="AT181" s="218" t="s">
        <v>125</v>
      </c>
      <c r="AU181" s="218" t="s">
        <v>130</v>
      </c>
      <c r="AY181" s="17" t="s">
        <v>122</v>
      </c>
      <c r="BE181" s="219">
        <f>IF(N181="základní",J181,0)</f>
        <v>0</v>
      </c>
      <c r="BF181" s="219">
        <f>IF(N181="snížená",J181,0)</f>
        <v>2500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7" t="s">
        <v>130</v>
      </c>
      <c r="BK181" s="219">
        <f>ROUND(I181*H181,2)</f>
        <v>2500</v>
      </c>
      <c r="BL181" s="17" t="s">
        <v>213</v>
      </c>
      <c r="BM181" s="218" t="s">
        <v>234</v>
      </c>
    </row>
    <row r="182" s="2" customFormat="1" ht="24.15" customHeight="1">
      <c r="A182" s="32"/>
      <c r="B182" s="33"/>
      <c r="C182" s="207" t="s">
        <v>235</v>
      </c>
      <c r="D182" s="207" t="s">
        <v>125</v>
      </c>
      <c r="E182" s="208" t="s">
        <v>236</v>
      </c>
      <c r="F182" s="209" t="s">
        <v>237</v>
      </c>
      <c r="G182" s="210" t="s">
        <v>238</v>
      </c>
      <c r="H182" s="211">
        <v>45.252000000000002</v>
      </c>
      <c r="I182" s="212">
        <v>3.4399999999999999</v>
      </c>
      <c r="J182" s="212">
        <f>ROUND(I182*H182,2)</f>
        <v>155.66999999999999</v>
      </c>
      <c r="K182" s="213"/>
      <c r="L182" s="38"/>
      <c r="M182" s="214" t="s">
        <v>1</v>
      </c>
      <c r="N182" s="215" t="s">
        <v>39</v>
      </c>
      <c r="O182" s="216">
        <v>0</v>
      </c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18" t="s">
        <v>213</v>
      </c>
      <c r="AT182" s="218" t="s">
        <v>125</v>
      </c>
      <c r="AU182" s="218" t="s">
        <v>130</v>
      </c>
      <c r="AY182" s="17" t="s">
        <v>122</v>
      </c>
      <c r="BE182" s="219">
        <f>IF(N182="základní",J182,0)</f>
        <v>0</v>
      </c>
      <c r="BF182" s="219">
        <f>IF(N182="snížená",J182,0)</f>
        <v>155.66999999999999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7" t="s">
        <v>130</v>
      </c>
      <c r="BK182" s="219">
        <f>ROUND(I182*H182,2)</f>
        <v>155.66999999999999</v>
      </c>
      <c r="BL182" s="17" t="s">
        <v>213</v>
      </c>
      <c r="BM182" s="218" t="s">
        <v>239</v>
      </c>
    </row>
    <row r="183" s="12" customFormat="1" ht="22.8" customHeight="1">
      <c r="A183" s="12"/>
      <c r="B183" s="192"/>
      <c r="C183" s="193"/>
      <c r="D183" s="194" t="s">
        <v>72</v>
      </c>
      <c r="E183" s="205" t="s">
        <v>240</v>
      </c>
      <c r="F183" s="205" t="s">
        <v>241</v>
      </c>
      <c r="G183" s="193"/>
      <c r="H183" s="193"/>
      <c r="I183" s="193"/>
      <c r="J183" s="206">
        <f>BK183</f>
        <v>633.82000000000005</v>
      </c>
      <c r="K183" s="193"/>
      <c r="L183" s="197"/>
      <c r="M183" s="198"/>
      <c r="N183" s="199"/>
      <c r="O183" s="199"/>
      <c r="P183" s="200">
        <f>SUM(P184:P191)</f>
        <v>0.02844</v>
      </c>
      <c r="Q183" s="199"/>
      <c r="R183" s="200">
        <f>SUM(R184:R191)</f>
        <v>0.0024550000000000002</v>
      </c>
      <c r="S183" s="199"/>
      <c r="T183" s="201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2" t="s">
        <v>130</v>
      </c>
      <c r="AT183" s="203" t="s">
        <v>72</v>
      </c>
      <c r="AU183" s="203" t="s">
        <v>81</v>
      </c>
      <c r="AY183" s="202" t="s">
        <v>122</v>
      </c>
      <c r="BK183" s="204">
        <f>SUM(BK184:BK191)</f>
        <v>633.82000000000005</v>
      </c>
    </row>
    <row r="184" s="2" customFormat="1" ht="16.5" customHeight="1">
      <c r="A184" s="32"/>
      <c r="B184" s="33"/>
      <c r="C184" s="207" t="s">
        <v>7</v>
      </c>
      <c r="D184" s="207" t="s">
        <v>125</v>
      </c>
      <c r="E184" s="208" t="s">
        <v>242</v>
      </c>
      <c r="F184" s="209" t="s">
        <v>243</v>
      </c>
      <c r="G184" s="210" t="s">
        <v>128</v>
      </c>
      <c r="H184" s="211">
        <v>1.6659999999999999</v>
      </c>
      <c r="I184" s="212">
        <v>300</v>
      </c>
      <c r="J184" s="212">
        <f>ROUND(I184*H184,2)</f>
        <v>499.80000000000001</v>
      </c>
      <c r="K184" s="213"/>
      <c r="L184" s="38"/>
      <c r="M184" s="214" t="s">
        <v>1</v>
      </c>
      <c r="N184" s="215" t="s">
        <v>39</v>
      </c>
      <c r="O184" s="216">
        <v>0</v>
      </c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18" t="s">
        <v>213</v>
      </c>
      <c r="AT184" s="218" t="s">
        <v>125</v>
      </c>
      <c r="AU184" s="218" t="s">
        <v>130</v>
      </c>
      <c r="AY184" s="17" t="s">
        <v>122</v>
      </c>
      <c r="BE184" s="219">
        <f>IF(N184="základní",J184,0)</f>
        <v>0</v>
      </c>
      <c r="BF184" s="219">
        <f>IF(N184="snížená",J184,0)</f>
        <v>499.80000000000001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7" t="s">
        <v>130</v>
      </c>
      <c r="BK184" s="219">
        <f>ROUND(I184*H184,2)</f>
        <v>499.80000000000001</v>
      </c>
      <c r="BL184" s="17" t="s">
        <v>213</v>
      </c>
      <c r="BM184" s="218" t="s">
        <v>244</v>
      </c>
    </row>
    <row r="185" s="14" customFormat="1">
      <c r="A185" s="14"/>
      <c r="B185" s="230"/>
      <c r="C185" s="231"/>
      <c r="D185" s="222" t="s">
        <v>132</v>
      </c>
      <c r="E185" s="232" t="s">
        <v>1</v>
      </c>
      <c r="F185" s="233" t="s">
        <v>245</v>
      </c>
      <c r="G185" s="231"/>
      <c r="H185" s="234">
        <v>0.316</v>
      </c>
      <c r="I185" s="231"/>
      <c r="J185" s="231"/>
      <c r="K185" s="231"/>
      <c r="L185" s="235"/>
      <c r="M185" s="236"/>
      <c r="N185" s="237"/>
      <c r="O185" s="237"/>
      <c r="P185" s="237"/>
      <c r="Q185" s="237"/>
      <c r="R185" s="237"/>
      <c r="S185" s="237"/>
      <c r="T185" s="238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39" t="s">
        <v>132</v>
      </c>
      <c r="AU185" s="239" t="s">
        <v>130</v>
      </c>
      <c r="AV185" s="14" t="s">
        <v>130</v>
      </c>
      <c r="AW185" s="14" t="s">
        <v>30</v>
      </c>
      <c r="AX185" s="14" t="s">
        <v>73</v>
      </c>
      <c r="AY185" s="239" t="s">
        <v>122</v>
      </c>
    </row>
    <row r="186" s="14" customFormat="1">
      <c r="A186" s="14"/>
      <c r="B186" s="230"/>
      <c r="C186" s="231"/>
      <c r="D186" s="222" t="s">
        <v>132</v>
      </c>
      <c r="E186" s="232" t="s">
        <v>1</v>
      </c>
      <c r="F186" s="233" t="s">
        <v>246</v>
      </c>
      <c r="G186" s="231"/>
      <c r="H186" s="234">
        <v>1.3500000000000001</v>
      </c>
      <c r="I186" s="231"/>
      <c r="J186" s="231"/>
      <c r="K186" s="231"/>
      <c r="L186" s="235"/>
      <c r="M186" s="236"/>
      <c r="N186" s="237"/>
      <c r="O186" s="237"/>
      <c r="P186" s="237"/>
      <c r="Q186" s="237"/>
      <c r="R186" s="237"/>
      <c r="S186" s="237"/>
      <c r="T186" s="23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39" t="s">
        <v>132</v>
      </c>
      <c r="AU186" s="239" t="s">
        <v>130</v>
      </c>
      <c r="AV186" s="14" t="s">
        <v>130</v>
      </c>
      <c r="AW186" s="14" t="s">
        <v>30</v>
      </c>
      <c r="AX186" s="14" t="s">
        <v>73</v>
      </c>
      <c r="AY186" s="239" t="s">
        <v>122</v>
      </c>
    </row>
    <row r="187" s="15" customFormat="1">
      <c r="A187" s="15"/>
      <c r="B187" s="240"/>
      <c r="C187" s="241"/>
      <c r="D187" s="222" t="s">
        <v>132</v>
      </c>
      <c r="E187" s="242" t="s">
        <v>1</v>
      </c>
      <c r="F187" s="243" t="s">
        <v>207</v>
      </c>
      <c r="G187" s="241"/>
      <c r="H187" s="244">
        <v>1.6660000000000002</v>
      </c>
      <c r="I187" s="241"/>
      <c r="J187" s="241"/>
      <c r="K187" s="241"/>
      <c r="L187" s="245"/>
      <c r="M187" s="246"/>
      <c r="N187" s="247"/>
      <c r="O187" s="247"/>
      <c r="P187" s="247"/>
      <c r="Q187" s="247"/>
      <c r="R187" s="247"/>
      <c r="S187" s="247"/>
      <c r="T187" s="248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49" t="s">
        <v>132</v>
      </c>
      <c r="AU187" s="249" t="s">
        <v>130</v>
      </c>
      <c r="AV187" s="15" t="s">
        <v>129</v>
      </c>
      <c r="AW187" s="15" t="s">
        <v>30</v>
      </c>
      <c r="AX187" s="15" t="s">
        <v>81</v>
      </c>
      <c r="AY187" s="249" t="s">
        <v>122</v>
      </c>
    </row>
    <row r="188" s="2" customFormat="1" ht="24.15" customHeight="1">
      <c r="A188" s="32"/>
      <c r="B188" s="33"/>
      <c r="C188" s="207" t="s">
        <v>247</v>
      </c>
      <c r="D188" s="207" t="s">
        <v>125</v>
      </c>
      <c r="E188" s="208" t="s">
        <v>248</v>
      </c>
      <c r="F188" s="209" t="s">
        <v>249</v>
      </c>
      <c r="G188" s="210" t="s">
        <v>128</v>
      </c>
      <c r="H188" s="211">
        <v>0.316</v>
      </c>
      <c r="I188" s="212">
        <v>45.5</v>
      </c>
      <c r="J188" s="212">
        <f>ROUND(I188*H188,2)</f>
        <v>14.380000000000001</v>
      </c>
      <c r="K188" s="213"/>
      <c r="L188" s="38"/>
      <c r="M188" s="214" t="s">
        <v>1</v>
      </c>
      <c r="N188" s="215" t="s">
        <v>39</v>
      </c>
      <c r="O188" s="216">
        <v>0.089999999999999997</v>
      </c>
      <c r="P188" s="216">
        <f>O188*H188</f>
        <v>0.02844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18" t="s">
        <v>213</v>
      </c>
      <c r="AT188" s="218" t="s">
        <v>125</v>
      </c>
      <c r="AU188" s="218" t="s">
        <v>130</v>
      </c>
      <c r="AY188" s="17" t="s">
        <v>122</v>
      </c>
      <c r="BE188" s="219">
        <f>IF(N188="základní",J188,0)</f>
        <v>0</v>
      </c>
      <c r="BF188" s="219">
        <f>IF(N188="snížená",J188,0)</f>
        <v>14.380000000000001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7" t="s">
        <v>130</v>
      </c>
      <c r="BK188" s="219">
        <f>ROUND(I188*H188,2)</f>
        <v>14.380000000000001</v>
      </c>
      <c r="BL188" s="17" t="s">
        <v>213</v>
      </c>
      <c r="BM188" s="218" t="s">
        <v>250</v>
      </c>
    </row>
    <row r="189" s="14" customFormat="1">
      <c r="A189" s="14"/>
      <c r="B189" s="230"/>
      <c r="C189" s="231"/>
      <c r="D189" s="222" t="s">
        <v>132</v>
      </c>
      <c r="E189" s="232" t="s">
        <v>1</v>
      </c>
      <c r="F189" s="233" t="s">
        <v>245</v>
      </c>
      <c r="G189" s="231"/>
      <c r="H189" s="234">
        <v>0.316</v>
      </c>
      <c r="I189" s="231"/>
      <c r="J189" s="231"/>
      <c r="K189" s="231"/>
      <c r="L189" s="235"/>
      <c r="M189" s="236"/>
      <c r="N189" s="237"/>
      <c r="O189" s="237"/>
      <c r="P189" s="237"/>
      <c r="Q189" s="237"/>
      <c r="R189" s="237"/>
      <c r="S189" s="237"/>
      <c r="T189" s="23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39" t="s">
        <v>132</v>
      </c>
      <c r="AU189" s="239" t="s">
        <v>130</v>
      </c>
      <c r="AV189" s="14" t="s">
        <v>130</v>
      </c>
      <c r="AW189" s="14" t="s">
        <v>30</v>
      </c>
      <c r="AX189" s="14" t="s">
        <v>81</v>
      </c>
      <c r="AY189" s="239" t="s">
        <v>122</v>
      </c>
    </row>
    <row r="190" s="2" customFormat="1" ht="24.15" customHeight="1">
      <c r="A190" s="32"/>
      <c r="B190" s="33"/>
      <c r="C190" s="250" t="s">
        <v>251</v>
      </c>
      <c r="D190" s="250" t="s">
        <v>252</v>
      </c>
      <c r="E190" s="251" t="s">
        <v>253</v>
      </c>
      <c r="F190" s="252" t="s">
        <v>254</v>
      </c>
      <c r="G190" s="253" t="s">
        <v>128</v>
      </c>
      <c r="H190" s="254">
        <v>0.5</v>
      </c>
      <c r="I190" s="255">
        <v>212</v>
      </c>
      <c r="J190" s="255">
        <f>ROUND(I190*H190,2)</f>
        <v>106</v>
      </c>
      <c r="K190" s="256"/>
      <c r="L190" s="257"/>
      <c r="M190" s="258" t="s">
        <v>1</v>
      </c>
      <c r="N190" s="259" t="s">
        <v>39</v>
      </c>
      <c r="O190" s="216">
        <v>0</v>
      </c>
      <c r="P190" s="216">
        <f>O190*H190</f>
        <v>0</v>
      </c>
      <c r="Q190" s="216">
        <v>0.0049100000000000003</v>
      </c>
      <c r="R190" s="216">
        <f>Q190*H190</f>
        <v>0.0024550000000000002</v>
      </c>
      <c r="S190" s="216">
        <v>0</v>
      </c>
      <c r="T190" s="217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18" t="s">
        <v>255</v>
      </c>
      <c r="AT190" s="218" t="s">
        <v>252</v>
      </c>
      <c r="AU190" s="218" t="s">
        <v>130</v>
      </c>
      <c r="AY190" s="17" t="s">
        <v>122</v>
      </c>
      <c r="BE190" s="219">
        <f>IF(N190="základní",J190,0)</f>
        <v>0</v>
      </c>
      <c r="BF190" s="219">
        <f>IF(N190="snížená",J190,0)</f>
        <v>106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7" t="s">
        <v>130</v>
      </c>
      <c r="BK190" s="219">
        <f>ROUND(I190*H190,2)</f>
        <v>106</v>
      </c>
      <c r="BL190" s="17" t="s">
        <v>213</v>
      </c>
      <c r="BM190" s="218" t="s">
        <v>256</v>
      </c>
    </row>
    <row r="191" s="2" customFormat="1" ht="24.15" customHeight="1">
      <c r="A191" s="32"/>
      <c r="B191" s="33"/>
      <c r="C191" s="207" t="s">
        <v>257</v>
      </c>
      <c r="D191" s="207" t="s">
        <v>125</v>
      </c>
      <c r="E191" s="208" t="s">
        <v>258</v>
      </c>
      <c r="F191" s="209" t="s">
        <v>259</v>
      </c>
      <c r="G191" s="210" t="s">
        <v>238</v>
      </c>
      <c r="H191" s="211">
        <v>6.202</v>
      </c>
      <c r="I191" s="212">
        <v>2.2000000000000002</v>
      </c>
      <c r="J191" s="212">
        <f>ROUND(I191*H191,2)</f>
        <v>13.640000000000001</v>
      </c>
      <c r="K191" s="213"/>
      <c r="L191" s="38"/>
      <c r="M191" s="214" t="s">
        <v>1</v>
      </c>
      <c r="N191" s="215" t="s">
        <v>39</v>
      </c>
      <c r="O191" s="216">
        <v>0</v>
      </c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18" t="s">
        <v>213</v>
      </c>
      <c r="AT191" s="218" t="s">
        <v>125</v>
      </c>
      <c r="AU191" s="218" t="s">
        <v>130</v>
      </c>
      <c r="AY191" s="17" t="s">
        <v>122</v>
      </c>
      <c r="BE191" s="219">
        <f>IF(N191="základní",J191,0)</f>
        <v>0</v>
      </c>
      <c r="BF191" s="219">
        <f>IF(N191="snížená",J191,0)</f>
        <v>13.640000000000001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7" t="s">
        <v>130</v>
      </c>
      <c r="BK191" s="219">
        <f>ROUND(I191*H191,2)</f>
        <v>13.640000000000001</v>
      </c>
      <c r="BL191" s="17" t="s">
        <v>213</v>
      </c>
      <c r="BM191" s="218" t="s">
        <v>260</v>
      </c>
    </row>
    <row r="192" s="12" customFormat="1" ht="22.8" customHeight="1">
      <c r="A192" s="12"/>
      <c r="B192" s="192"/>
      <c r="C192" s="193"/>
      <c r="D192" s="194" t="s">
        <v>72</v>
      </c>
      <c r="E192" s="205" t="s">
        <v>261</v>
      </c>
      <c r="F192" s="205" t="s">
        <v>262</v>
      </c>
      <c r="G192" s="193"/>
      <c r="H192" s="193"/>
      <c r="I192" s="193"/>
      <c r="J192" s="206">
        <f>BK192</f>
        <v>106317</v>
      </c>
      <c r="K192" s="193"/>
      <c r="L192" s="197"/>
      <c r="M192" s="198"/>
      <c r="N192" s="199"/>
      <c r="O192" s="199"/>
      <c r="P192" s="200">
        <f>P193</f>
        <v>0</v>
      </c>
      <c r="Q192" s="199"/>
      <c r="R192" s="200">
        <f>R193</f>
        <v>0</v>
      </c>
      <c r="S192" s="199"/>
      <c r="T192" s="201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2" t="s">
        <v>130</v>
      </c>
      <c r="AT192" s="203" t="s">
        <v>72</v>
      </c>
      <c r="AU192" s="203" t="s">
        <v>81</v>
      </c>
      <c r="AY192" s="202" t="s">
        <v>122</v>
      </c>
      <c r="BK192" s="204">
        <f>BK193</f>
        <v>106317</v>
      </c>
    </row>
    <row r="193" s="2" customFormat="1" ht="16.5" customHeight="1">
      <c r="A193" s="32"/>
      <c r="B193" s="33"/>
      <c r="C193" s="207" t="s">
        <v>263</v>
      </c>
      <c r="D193" s="207" t="s">
        <v>125</v>
      </c>
      <c r="E193" s="208" t="s">
        <v>264</v>
      </c>
      <c r="F193" s="209" t="s">
        <v>265</v>
      </c>
      <c r="G193" s="210" t="s">
        <v>159</v>
      </c>
      <c r="H193" s="211">
        <v>1</v>
      </c>
      <c r="I193" s="212">
        <v>106317</v>
      </c>
      <c r="J193" s="212">
        <f>ROUND(I193*H193,2)</f>
        <v>106317</v>
      </c>
      <c r="K193" s="213"/>
      <c r="L193" s="38"/>
      <c r="M193" s="214" t="s">
        <v>1</v>
      </c>
      <c r="N193" s="215" t="s">
        <v>39</v>
      </c>
      <c r="O193" s="216">
        <v>0</v>
      </c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218" t="s">
        <v>213</v>
      </c>
      <c r="AT193" s="218" t="s">
        <v>125</v>
      </c>
      <c r="AU193" s="218" t="s">
        <v>130</v>
      </c>
      <c r="AY193" s="17" t="s">
        <v>122</v>
      </c>
      <c r="BE193" s="219">
        <f>IF(N193="základní",J193,0)</f>
        <v>0</v>
      </c>
      <c r="BF193" s="219">
        <f>IF(N193="snížená",J193,0)</f>
        <v>106317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7" t="s">
        <v>130</v>
      </c>
      <c r="BK193" s="219">
        <f>ROUND(I193*H193,2)</f>
        <v>106317</v>
      </c>
      <c r="BL193" s="17" t="s">
        <v>213</v>
      </c>
      <c r="BM193" s="218" t="s">
        <v>266</v>
      </c>
    </row>
    <row r="194" s="12" customFormat="1" ht="22.8" customHeight="1">
      <c r="A194" s="12"/>
      <c r="B194" s="192"/>
      <c r="C194" s="193"/>
      <c r="D194" s="194" t="s">
        <v>72</v>
      </c>
      <c r="E194" s="205" t="s">
        <v>267</v>
      </c>
      <c r="F194" s="205" t="s">
        <v>268</v>
      </c>
      <c r="G194" s="193"/>
      <c r="H194" s="193"/>
      <c r="I194" s="193"/>
      <c r="J194" s="206">
        <f>BK194</f>
        <v>3164.3899999999999</v>
      </c>
      <c r="K194" s="193"/>
      <c r="L194" s="197"/>
      <c r="M194" s="198"/>
      <c r="N194" s="199"/>
      <c r="O194" s="199"/>
      <c r="P194" s="200">
        <f>SUM(P195:P198)</f>
        <v>7.3429099999999989</v>
      </c>
      <c r="Q194" s="199"/>
      <c r="R194" s="200">
        <f>SUM(R195:R198)</f>
        <v>0</v>
      </c>
      <c r="S194" s="199"/>
      <c r="T194" s="201">
        <f>SUM(T195:T198)</f>
        <v>0.237145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2" t="s">
        <v>130</v>
      </c>
      <c r="AT194" s="203" t="s">
        <v>72</v>
      </c>
      <c r="AU194" s="203" t="s">
        <v>81</v>
      </c>
      <c r="AY194" s="202" t="s">
        <v>122</v>
      </c>
      <c r="BK194" s="204">
        <f>SUM(BK195:BK198)</f>
        <v>3164.3899999999999</v>
      </c>
    </row>
    <row r="195" s="2" customFormat="1" ht="16.5" customHeight="1">
      <c r="A195" s="32"/>
      <c r="B195" s="33"/>
      <c r="C195" s="207" t="s">
        <v>269</v>
      </c>
      <c r="D195" s="207" t="s">
        <v>125</v>
      </c>
      <c r="E195" s="208" t="s">
        <v>270</v>
      </c>
      <c r="F195" s="209" t="s">
        <v>271</v>
      </c>
      <c r="G195" s="210" t="s">
        <v>174</v>
      </c>
      <c r="H195" s="211">
        <v>2.5</v>
      </c>
      <c r="I195" s="212">
        <v>174</v>
      </c>
      <c r="J195" s="212">
        <f>ROUND(I195*H195,2)</f>
        <v>435</v>
      </c>
      <c r="K195" s="213"/>
      <c r="L195" s="38"/>
      <c r="M195" s="214" t="s">
        <v>1</v>
      </c>
      <c r="N195" s="215" t="s">
        <v>39</v>
      </c>
      <c r="O195" s="216">
        <v>0.41299999999999998</v>
      </c>
      <c r="P195" s="216">
        <f>O195*H195</f>
        <v>1.0325</v>
      </c>
      <c r="Q195" s="216">
        <v>0</v>
      </c>
      <c r="R195" s="216">
        <f>Q195*H195</f>
        <v>0</v>
      </c>
      <c r="S195" s="216">
        <v>0.014919999999999999</v>
      </c>
      <c r="T195" s="217">
        <f>S195*H195</f>
        <v>0.0373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18" t="s">
        <v>213</v>
      </c>
      <c r="AT195" s="218" t="s">
        <v>125</v>
      </c>
      <c r="AU195" s="218" t="s">
        <v>130</v>
      </c>
      <c r="AY195" s="17" t="s">
        <v>122</v>
      </c>
      <c r="BE195" s="219">
        <f>IF(N195="základní",J195,0)</f>
        <v>0</v>
      </c>
      <c r="BF195" s="219">
        <f>IF(N195="snížená",J195,0)</f>
        <v>435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7" t="s">
        <v>130</v>
      </c>
      <c r="BK195" s="219">
        <f>ROUND(I195*H195,2)</f>
        <v>435</v>
      </c>
      <c r="BL195" s="17" t="s">
        <v>213</v>
      </c>
      <c r="BM195" s="218" t="s">
        <v>272</v>
      </c>
    </row>
    <row r="196" s="2" customFormat="1" ht="16.5" customHeight="1">
      <c r="A196" s="32"/>
      <c r="B196" s="33"/>
      <c r="C196" s="207" t="s">
        <v>273</v>
      </c>
      <c r="D196" s="207" t="s">
        <v>125</v>
      </c>
      <c r="E196" s="208" t="s">
        <v>274</v>
      </c>
      <c r="F196" s="209" t="s">
        <v>275</v>
      </c>
      <c r="G196" s="210" t="s">
        <v>174</v>
      </c>
      <c r="H196" s="211">
        <v>1.5</v>
      </c>
      <c r="I196" s="212">
        <v>243</v>
      </c>
      <c r="J196" s="212">
        <f>ROUND(I196*H196,2)</f>
        <v>364.5</v>
      </c>
      <c r="K196" s="213"/>
      <c r="L196" s="38"/>
      <c r="M196" s="214" t="s">
        <v>1</v>
      </c>
      <c r="N196" s="215" t="s">
        <v>39</v>
      </c>
      <c r="O196" s="216">
        <v>0.57599999999999996</v>
      </c>
      <c r="P196" s="216">
        <f>O196*H196</f>
        <v>0.86399999999999988</v>
      </c>
      <c r="Q196" s="216">
        <v>0</v>
      </c>
      <c r="R196" s="216">
        <f>Q196*H196</f>
        <v>0</v>
      </c>
      <c r="S196" s="216">
        <v>0.03065</v>
      </c>
      <c r="T196" s="217">
        <f>S196*H196</f>
        <v>0.045975000000000002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18" t="s">
        <v>213</v>
      </c>
      <c r="AT196" s="218" t="s">
        <v>125</v>
      </c>
      <c r="AU196" s="218" t="s">
        <v>130</v>
      </c>
      <c r="AY196" s="17" t="s">
        <v>122</v>
      </c>
      <c r="BE196" s="219">
        <f>IF(N196="základní",J196,0)</f>
        <v>0</v>
      </c>
      <c r="BF196" s="219">
        <f>IF(N196="snížená",J196,0)</f>
        <v>364.5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7" t="s">
        <v>130</v>
      </c>
      <c r="BK196" s="219">
        <f>ROUND(I196*H196,2)</f>
        <v>364.5</v>
      </c>
      <c r="BL196" s="17" t="s">
        <v>213</v>
      </c>
      <c r="BM196" s="218" t="s">
        <v>276</v>
      </c>
    </row>
    <row r="197" s="2" customFormat="1" ht="16.5" customHeight="1">
      <c r="A197" s="32"/>
      <c r="B197" s="33"/>
      <c r="C197" s="207" t="s">
        <v>277</v>
      </c>
      <c r="D197" s="207" t="s">
        <v>125</v>
      </c>
      <c r="E197" s="208" t="s">
        <v>278</v>
      </c>
      <c r="F197" s="209" t="s">
        <v>279</v>
      </c>
      <c r="G197" s="210" t="s">
        <v>174</v>
      </c>
      <c r="H197" s="211">
        <v>23</v>
      </c>
      <c r="I197" s="212">
        <v>78.400000000000006</v>
      </c>
      <c r="J197" s="212">
        <f>ROUND(I197*H197,2)</f>
        <v>1803.2000000000001</v>
      </c>
      <c r="K197" s="213"/>
      <c r="L197" s="38"/>
      <c r="M197" s="214" t="s">
        <v>1</v>
      </c>
      <c r="N197" s="215" t="s">
        <v>39</v>
      </c>
      <c r="O197" s="216">
        <v>0.186</v>
      </c>
      <c r="P197" s="216">
        <f>O197*H197</f>
        <v>4.2779999999999996</v>
      </c>
      <c r="Q197" s="216">
        <v>0</v>
      </c>
      <c r="R197" s="216">
        <f>Q197*H197</f>
        <v>0</v>
      </c>
      <c r="S197" s="216">
        <v>0.0066899999999999998</v>
      </c>
      <c r="T197" s="217">
        <f>S197*H197</f>
        <v>0.15387000000000001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18" t="s">
        <v>213</v>
      </c>
      <c r="AT197" s="218" t="s">
        <v>125</v>
      </c>
      <c r="AU197" s="218" t="s">
        <v>130</v>
      </c>
      <c r="AY197" s="17" t="s">
        <v>122</v>
      </c>
      <c r="BE197" s="219">
        <f>IF(N197="základní",J197,0)</f>
        <v>0</v>
      </c>
      <c r="BF197" s="219">
        <f>IF(N197="snížená",J197,0)</f>
        <v>1803.2000000000001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17" t="s">
        <v>130</v>
      </c>
      <c r="BK197" s="219">
        <f>ROUND(I197*H197,2)</f>
        <v>1803.2000000000001</v>
      </c>
      <c r="BL197" s="17" t="s">
        <v>213</v>
      </c>
      <c r="BM197" s="218" t="s">
        <v>280</v>
      </c>
    </row>
    <row r="198" s="2" customFormat="1" ht="24.15" customHeight="1">
      <c r="A198" s="32"/>
      <c r="B198" s="33"/>
      <c r="C198" s="207" t="s">
        <v>281</v>
      </c>
      <c r="D198" s="207" t="s">
        <v>125</v>
      </c>
      <c r="E198" s="208" t="s">
        <v>282</v>
      </c>
      <c r="F198" s="209" t="s">
        <v>283</v>
      </c>
      <c r="G198" s="210" t="s">
        <v>189</v>
      </c>
      <c r="H198" s="211">
        <v>0.23699999999999999</v>
      </c>
      <c r="I198" s="212">
        <v>2370</v>
      </c>
      <c r="J198" s="212">
        <f>ROUND(I198*H198,2)</f>
        <v>561.69000000000005</v>
      </c>
      <c r="K198" s="213"/>
      <c r="L198" s="38"/>
      <c r="M198" s="214" t="s">
        <v>1</v>
      </c>
      <c r="N198" s="215" t="s">
        <v>39</v>
      </c>
      <c r="O198" s="216">
        <v>4.9299999999999997</v>
      </c>
      <c r="P198" s="216">
        <f>O198*H198</f>
        <v>1.16841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18" t="s">
        <v>213</v>
      </c>
      <c r="AT198" s="218" t="s">
        <v>125</v>
      </c>
      <c r="AU198" s="218" t="s">
        <v>130</v>
      </c>
      <c r="AY198" s="17" t="s">
        <v>122</v>
      </c>
      <c r="BE198" s="219">
        <f>IF(N198="základní",J198,0)</f>
        <v>0</v>
      </c>
      <c r="BF198" s="219">
        <f>IF(N198="snížená",J198,0)</f>
        <v>561.69000000000005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7" t="s">
        <v>130</v>
      </c>
      <c r="BK198" s="219">
        <f>ROUND(I198*H198,2)</f>
        <v>561.69000000000005</v>
      </c>
      <c r="BL198" s="17" t="s">
        <v>213</v>
      </c>
      <c r="BM198" s="218" t="s">
        <v>284</v>
      </c>
    </row>
    <row r="199" s="12" customFormat="1" ht="22.8" customHeight="1">
      <c r="A199" s="12"/>
      <c r="B199" s="192"/>
      <c r="C199" s="193"/>
      <c r="D199" s="194" t="s">
        <v>72</v>
      </c>
      <c r="E199" s="205" t="s">
        <v>285</v>
      </c>
      <c r="F199" s="205" t="s">
        <v>286</v>
      </c>
      <c r="G199" s="193"/>
      <c r="H199" s="193"/>
      <c r="I199" s="193"/>
      <c r="J199" s="206">
        <f>BK199</f>
        <v>9235.1000000000004</v>
      </c>
      <c r="K199" s="193"/>
      <c r="L199" s="197"/>
      <c r="M199" s="198"/>
      <c r="N199" s="199"/>
      <c r="O199" s="199"/>
      <c r="P199" s="200">
        <f>SUM(P200:P205)</f>
        <v>21.708599999999997</v>
      </c>
      <c r="Q199" s="199"/>
      <c r="R199" s="200">
        <f>SUM(R200:R205)</f>
        <v>0</v>
      </c>
      <c r="S199" s="199"/>
      <c r="T199" s="201">
        <f>SUM(T200:T205)</f>
        <v>0.32198999999999994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2" t="s">
        <v>130</v>
      </c>
      <c r="AT199" s="203" t="s">
        <v>72</v>
      </c>
      <c r="AU199" s="203" t="s">
        <v>81</v>
      </c>
      <c r="AY199" s="202" t="s">
        <v>122</v>
      </c>
      <c r="BK199" s="204">
        <f>SUM(BK200:BK205)</f>
        <v>9235.1000000000004</v>
      </c>
    </row>
    <row r="200" s="2" customFormat="1" ht="24.15" customHeight="1">
      <c r="A200" s="32"/>
      <c r="B200" s="33"/>
      <c r="C200" s="207" t="s">
        <v>287</v>
      </c>
      <c r="D200" s="207" t="s">
        <v>125</v>
      </c>
      <c r="E200" s="208" t="s">
        <v>288</v>
      </c>
      <c r="F200" s="209" t="s">
        <v>289</v>
      </c>
      <c r="G200" s="210" t="s">
        <v>174</v>
      </c>
      <c r="H200" s="211">
        <v>25</v>
      </c>
      <c r="I200" s="212">
        <v>72.900000000000006</v>
      </c>
      <c r="J200" s="212">
        <f>ROUND(I200*H200,2)</f>
        <v>1822.5</v>
      </c>
      <c r="K200" s="213"/>
      <c r="L200" s="38"/>
      <c r="M200" s="214" t="s">
        <v>1</v>
      </c>
      <c r="N200" s="215" t="s">
        <v>39</v>
      </c>
      <c r="O200" s="216">
        <v>0.17299999999999999</v>
      </c>
      <c r="P200" s="216">
        <f>O200*H200</f>
        <v>4.3249999999999993</v>
      </c>
      <c r="Q200" s="216">
        <v>0</v>
      </c>
      <c r="R200" s="216">
        <f>Q200*H200</f>
        <v>0</v>
      </c>
      <c r="S200" s="216">
        <v>0.0021299999999999999</v>
      </c>
      <c r="T200" s="217">
        <f>S200*H200</f>
        <v>0.053249999999999999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218" t="s">
        <v>213</v>
      </c>
      <c r="AT200" s="218" t="s">
        <v>125</v>
      </c>
      <c r="AU200" s="218" t="s">
        <v>130</v>
      </c>
      <c r="AY200" s="17" t="s">
        <v>122</v>
      </c>
      <c r="BE200" s="219">
        <f>IF(N200="základní",J200,0)</f>
        <v>0</v>
      </c>
      <c r="BF200" s="219">
        <f>IF(N200="snížená",J200,0)</f>
        <v>1822.5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7" t="s">
        <v>130</v>
      </c>
      <c r="BK200" s="219">
        <f>ROUND(I200*H200,2)</f>
        <v>1822.5</v>
      </c>
      <c r="BL200" s="17" t="s">
        <v>213</v>
      </c>
      <c r="BM200" s="218" t="s">
        <v>290</v>
      </c>
    </row>
    <row r="201" s="2" customFormat="1" ht="24.15" customHeight="1">
      <c r="A201" s="32"/>
      <c r="B201" s="33"/>
      <c r="C201" s="207" t="s">
        <v>291</v>
      </c>
      <c r="D201" s="207" t="s">
        <v>125</v>
      </c>
      <c r="E201" s="208" t="s">
        <v>292</v>
      </c>
      <c r="F201" s="209" t="s">
        <v>293</v>
      </c>
      <c r="G201" s="210" t="s">
        <v>174</v>
      </c>
      <c r="H201" s="211">
        <v>50</v>
      </c>
      <c r="I201" s="212">
        <v>85.900000000000006</v>
      </c>
      <c r="J201" s="212">
        <f>ROUND(I201*H201,2)</f>
        <v>4295</v>
      </c>
      <c r="K201" s="213"/>
      <c r="L201" s="38"/>
      <c r="M201" s="214" t="s">
        <v>1</v>
      </c>
      <c r="N201" s="215" t="s">
        <v>39</v>
      </c>
      <c r="O201" s="216">
        <v>0.20399999999999999</v>
      </c>
      <c r="P201" s="216">
        <f>O201*H201</f>
        <v>10.199999999999999</v>
      </c>
      <c r="Q201" s="216">
        <v>0</v>
      </c>
      <c r="R201" s="216">
        <f>Q201*H201</f>
        <v>0</v>
      </c>
      <c r="S201" s="216">
        <v>0.0049699999999999996</v>
      </c>
      <c r="T201" s="217">
        <f>S201*H201</f>
        <v>0.24849999999999997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18" t="s">
        <v>213</v>
      </c>
      <c r="AT201" s="218" t="s">
        <v>125</v>
      </c>
      <c r="AU201" s="218" t="s">
        <v>130</v>
      </c>
      <c r="AY201" s="17" t="s">
        <v>122</v>
      </c>
      <c r="BE201" s="219">
        <f>IF(N201="základní",J201,0)</f>
        <v>0</v>
      </c>
      <c r="BF201" s="219">
        <f>IF(N201="snížená",J201,0)</f>
        <v>4295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17" t="s">
        <v>130</v>
      </c>
      <c r="BK201" s="219">
        <f>ROUND(I201*H201,2)</f>
        <v>4295</v>
      </c>
      <c r="BL201" s="17" t="s">
        <v>213</v>
      </c>
      <c r="BM201" s="218" t="s">
        <v>294</v>
      </c>
    </row>
    <row r="202" s="2" customFormat="1" ht="16.5" customHeight="1">
      <c r="A202" s="32"/>
      <c r="B202" s="33"/>
      <c r="C202" s="207" t="s">
        <v>255</v>
      </c>
      <c r="D202" s="207" t="s">
        <v>125</v>
      </c>
      <c r="E202" s="208" t="s">
        <v>295</v>
      </c>
      <c r="F202" s="209" t="s">
        <v>296</v>
      </c>
      <c r="G202" s="210" t="s">
        <v>174</v>
      </c>
      <c r="H202" s="211">
        <v>75</v>
      </c>
      <c r="I202" s="212">
        <v>30.300000000000001</v>
      </c>
      <c r="J202" s="212">
        <f>ROUND(I202*H202,2)</f>
        <v>2272.5</v>
      </c>
      <c r="K202" s="213"/>
      <c r="L202" s="38"/>
      <c r="M202" s="214" t="s">
        <v>1</v>
      </c>
      <c r="N202" s="215" t="s">
        <v>39</v>
      </c>
      <c r="O202" s="216">
        <v>0.071999999999999995</v>
      </c>
      <c r="P202" s="216">
        <f>O202*H202</f>
        <v>5.3999999999999995</v>
      </c>
      <c r="Q202" s="216">
        <v>0</v>
      </c>
      <c r="R202" s="216">
        <f>Q202*H202</f>
        <v>0</v>
      </c>
      <c r="S202" s="216">
        <v>0.00023000000000000001</v>
      </c>
      <c r="T202" s="217">
        <f>S202*H202</f>
        <v>0.017250000000000001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18" t="s">
        <v>213</v>
      </c>
      <c r="AT202" s="218" t="s">
        <v>125</v>
      </c>
      <c r="AU202" s="218" t="s">
        <v>130</v>
      </c>
      <c r="AY202" s="17" t="s">
        <v>122</v>
      </c>
      <c r="BE202" s="219">
        <f>IF(N202="základní",J202,0)</f>
        <v>0</v>
      </c>
      <c r="BF202" s="219">
        <f>IF(N202="snížená",J202,0)</f>
        <v>2272.5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7" t="s">
        <v>130</v>
      </c>
      <c r="BK202" s="219">
        <f>ROUND(I202*H202,2)</f>
        <v>2272.5</v>
      </c>
      <c r="BL202" s="17" t="s">
        <v>213</v>
      </c>
      <c r="BM202" s="218" t="s">
        <v>297</v>
      </c>
    </row>
    <row r="203" s="2" customFormat="1" ht="21.75" customHeight="1">
      <c r="A203" s="32"/>
      <c r="B203" s="33"/>
      <c r="C203" s="207" t="s">
        <v>298</v>
      </c>
      <c r="D203" s="207" t="s">
        <v>125</v>
      </c>
      <c r="E203" s="208" t="s">
        <v>299</v>
      </c>
      <c r="F203" s="209" t="s">
        <v>300</v>
      </c>
      <c r="G203" s="210" t="s">
        <v>301</v>
      </c>
      <c r="H203" s="211">
        <v>1</v>
      </c>
      <c r="I203" s="212">
        <v>26.100000000000001</v>
      </c>
      <c r="J203" s="212">
        <f>ROUND(I203*H203,2)</f>
        <v>26.100000000000001</v>
      </c>
      <c r="K203" s="213"/>
      <c r="L203" s="38"/>
      <c r="M203" s="214" t="s">
        <v>1</v>
      </c>
      <c r="N203" s="215" t="s">
        <v>39</v>
      </c>
      <c r="O203" s="216">
        <v>0.062</v>
      </c>
      <c r="P203" s="216">
        <f>O203*H203</f>
        <v>0.062</v>
      </c>
      <c r="Q203" s="216">
        <v>0</v>
      </c>
      <c r="R203" s="216">
        <f>Q203*H203</f>
        <v>0</v>
      </c>
      <c r="S203" s="216">
        <v>0.00052999999999999998</v>
      </c>
      <c r="T203" s="217">
        <f>S203*H203</f>
        <v>0.00052999999999999998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18" t="s">
        <v>213</v>
      </c>
      <c r="AT203" s="218" t="s">
        <v>125</v>
      </c>
      <c r="AU203" s="218" t="s">
        <v>130</v>
      </c>
      <c r="AY203" s="17" t="s">
        <v>122</v>
      </c>
      <c r="BE203" s="219">
        <f>IF(N203="základní",J203,0)</f>
        <v>0</v>
      </c>
      <c r="BF203" s="219">
        <f>IF(N203="snížená",J203,0)</f>
        <v>26.100000000000001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7" t="s">
        <v>130</v>
      </c>
      <c r="BK203" s="219">
        <f>ROUND(I203*H203,2)</f>
        <v>26.100000000000001</v>
      </c>
      <c r="BL203" s="17" t="s">
        <v>213</v>
      </c>
      <c r="BM203" s="218" t="s">
        <v>302</v>
      </c>
    </row>
    <row r="204" s="2" customFormat="1" ht="21.75" customHeight="1">
      <c r="A204" s="32"/>
      <c r="B204" s="33"/>
      <c r="C204" s="207" t="s">
        <v>303</v>
      </c>
      <c r="D204" s="207" t="s">
        <v>125</v>
      </c>
      <c r="E204" s="208" t="s">
        <v>304</v>
      </c>
      <c r="F204" s="209" t="s">
        <v>305</v>
      </c>
      <c r="G204" s="210" t="s">
        <v>301</v>
      </c>
      <c r="H204" s="211">
        <v>2</v>
      </c>
      <c r="I204" s="212">
        <v>30.300000000000001</v>
      </c>
      <c r="J204" s="212">
        <f>ROUND(I204*H204,2)</f>
        <v>60.600000000000001</v>
      </c>
      <c r="K204" s="213"/>
      <c r="L204" s="38"/>
      <c r="M204" s="214" t="s">
        <v>1</v>
      </c>
      <c r="N204" s="215" t="s">
        <v>39</v>
      </c>
      <c r="O204" s="216">
        <v>0.071999999999999995</v>
      </c>
      <c r="P204" s="216">
        <f>O204*H204</f>
        <v>0.14399999999999999</v>
      </c>
      <c r="Q204" s="216">
        <v>0</v>
      </c>
      <c r="R204" s="216">
        <f>Q204*H204</f>
        <v>0</v>
      </c>
      <c r="S204" s="216">
        <v>0.00123</v>
      </c>
      <c r="T204" s="217">
        <f>S204*H204</f>
        <v>0.0024599999999999999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18" t="s">
        <v>213</v>
      </c>
      <c r="AT204" s="218" t="s">
        <v>125</v>
      </c>
      <c r="AU204" s="218" t="s">
        <v>130</v>
      </c>
      <c r="AY204" s="17" t="s">
        <v>122</v>
      </c>
      <c r="BE204" s="219">
        <f>IF(N204="základní",J204,0)</f>
        <v>0</v>
      </c>
      <c r="BF204" s="219">
        <f>IF(N204="snížená",J204,0)</f>
        <v>60.600000000000001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7" t="s">
        <v>130</v>
      </c>
      <c r="BK204" s="219">
        <f>ROUND(I204*H204,2)</f>
        <v>60.600000000000001</v>
      </c>
      <c r="BL204" s="17" t="s">
        <v>213</v>
      </c>
      <c r="BM204" s="218" t="s">
        <v>306</v>
      </c>
    </row>
    <row r="205" s="2" customFormat="1" ht="24.15" customHeight="1">
      <c r="A205" s="32"/>
      <c r="B205" s="33"/>
      <c r="C205" s="207" t="s">
        <v>307</v>
      </c>
      <c r="D205" s="207" t="s">
        <v>125</v>
      </c>
      <c r="E205" s="208" t="s">
        <v>308</v>
      </c>
      <c r="F205" s="209" t="s">
        <v>309</v>
      </c>
      <c r="G205" s="210" t="s">
        <v>189</v>
      </c>
      <c r="H205" s="211">
        <v>0.32000000000000001</v>
      </c>
      <c r="I205" s="212">
        <v>2370</v>
      </c>
      <c r="J205" s="212">
        <f>ROUND(I205*H205,2)</f>
        <v>758.39999999999998</v>
      </c>
      <c r="K205" s="213"/>
      <c r="L205" s="38"/>
      <c r="M205" s="214" t="s">
        <v>1</v>
      </c>
      <c r="N205" s="215" t="s">
        <v>39</v>
      </c>
      <c r="O205" s="216">
        <v>4.9299999999999997</v>
      </c>
      <c r="P205" s="216">
        <f>O205*H205</f>
        <v>1.5775999999999999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18" t="s">
        <v>213</v>
      </c>
      <c r="AT205" s="218" t="s">
        <v>125</v>
      </c>
      <c r="AU205" s="218" t="s">
        <v>130</v>
      </c>
      <c r="AY205" s="17" t="s">
        <v>122</v>
      </c>
      <c r="BE205" s="219">
        <f>IF(N205="základní",J205,0)</f>
        <v>0</v>
      </c>
      <c r="BF205" s="219">
        <f>IF(N205="snížená",J205,0)</f>
        <v>758.39999999999998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7" t="s">
        <v>130</v>
      </c>
      <c r="BK205" s="219">
        <f>ROUND(I205*H205,2)</f>
        <v>758.39999999999998</v>
      </c>
      <c r="BL205" s="17" t="s">
        <v>213</v>
      </c>
      <c r="BM205" s="218" t="s">
        <v>310</v>
      </c>
    </row>
    <row r="206" s="12" customFormat="1" ht="22.8" customHeight="1">
      <c r="A206" s="12"/>
      <c r="B206" s="192"/>
      <c r="C206" s="193"/>
      <c r="D206" s="194" t="s">
        <v>72</v>
      </c>
      <c r="E206" s="205" t="s">
        <v>311</v>
      </c>
      <c r="F206" s="205" t="s">
        <v>312</v>
      </c>
      <c r="G206" s="193"/>
      <c r="H206" s="193"/>
      <c r="I206" s="193"/>
      <c r="J206" s="206">
        <f>BK206</f>
        <v>97037.199999999997</v>
      </c>
      <c r="K206" s="193"/>
      <c r="L206" s="197"/>
      <c r="M206" s="198"/>
      <c r="N206" s="199"/>
      <c r="O206" s="199"/>
      <c r="P206" s="200">
        <f>SUM(P207:P212)</f>
        <v>4.7389999999999999</v>
      </c>
      <c r="Q206" s="199"/>
      <c r="R206" s="200">
        <f>SUM(R207:R212)</f>
        <v>0</v>
      </c>
      <c r="S206" s="199"/>
      <c r="T206" s="201">
        <f>SUM(T207:T212)</f>
        <v>0.19182000000000002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2" t="s">
        <v>130</v>
      </c>
      <c r="AT206" s="203" t="s">
        <v>72</v>
      </c>
      <c r="AU206" s="203" t="s">
        <v>81</v>
      </c>
      <c r="AY206" s="202" t="s">
        <v>122</v>
      </c>
      <c r="BK206" s="204">
        <f>SUM(BK207:BK212)</f>
        <v>97037.199999999997</v>
      </c>
    </row>
    <row r="207" s="2" customFormat="1" ht="16.5" customHeight="1">
      <c r="A207" s="32"/>
      <c r="B207" s="33"/>
      <c r="C207" s="207" t="s">
        <v>313</v>
      </c>
      <c r="D207" s="207" t="s">
        <v>125</v>
      </c>
      <c r="E207" s="208" t="s">
        <v>314</v>
      </c>
      <c r="F207" s="209" t="s">
        <v>315</v>
      </c>
      <c r="G207" s="210" t="s">
        <v>159</v>
      </c>
      <c r="H207" s="211">
        <v>1</v>
      </c>
      <c r="I207" s="212">
        <v>95034</v>
      </c>
      <c r="J207" s="212">
        <f>ROUND(I207*H207,2)</f>
        <v>95034</v>
      </c>
      <c r="K207" s="213"/>
      <c r="L207" s="38"/>
      <c r="M207" s="214" t="s">
        <v>1</v>
      </c>
      <c r="N207" s="215" t="s">
        <v>39</v>
      </c>
      <c r="O207" s="216">
        <v>0</v>
      </c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18" t="s">
        <v>213</v>
      </c>
      <c r="AT207" s="218" t="s">
        <v>125</v>
      </c>
      <c r="AU207" s="218" t="s">
        <v>130</v>
      </c>
      <c r="AY207" s="17" t="s">
        <v>122</v>
      </c>
      <c r="BE207" s="219">
        <f>IF(N207="základní",J207,0)</f>
        <v>0</v>
      </c>
      <c r="BF207" s="219">
        <f>IF(N207="snížená",J207,0)</f>
        <v>95034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7" t="s">
        <v>130</v>
      </c>
      <c r="BK207" s="219">
        <f>ROUND(I207*H207,2)</f>
        <v>95034</v>
      </c>
      <c r="BL207" s="17" t="s">
        <v>213</v>
      </c>
      <c r="BM207" s="218" t="s">
        <v>316</v>
      </c>
    </row>
    <row r="208" s="2" customFormat="1" ht="24.15" customHeight="1">
      <c r="A208" s="32"/>
      <c r="B208" s="33"/>
      <c r="C208" s="207" t="s">
        <v>317</v>
      </c>
      <c r="D208" s="207" t="s">
        <v>125</v>
      </c>
      <c r="E208" s="208" t="s">
        <v>318</v>
      </c>
      <c r="F208" s="209" t="s">
        <v>319</v>
      </c>
      <c r="G208" s="210" t="s">
        <v>301</v>
      </c>
      <c r="H208" s="211">
        <v>1</v>
      </c>
      <c r="I208" s="212">
        <v>383</v>
      </c>
      <c r="J208" s="212">
        <f>ROUND(I208*H208,2)</f>
        <v>383</v>
      </c>
      <c r="K208" s="213"/>
      <c r="L208" s="38"/>
      <c r="M208" s="214" t="s">
        <v>1</v>
      </c>
      <c r="N208" s="215" t="s">
        <v>39</v>
      </c>
      <c r="O208" s="216">
        <v>0.89000000000000001</v>
      </c>
      <c r="P208" s="216">
        <f>O208*H208</f>
        <v>0.89000000000000001</v>
      </c>
      <c r="Q208" s="216">
        <v>0</v>
      </c>
      <c r="R208" s="216">
        <f>Q208*H208</f>
        <v>0</v>
      </c>
      <c r="S208" s="216">
        <v>0.0054999999999999997</v>
      </c>
      <c r="T208" s="217">
        <f>S208*H208</f>
        <v>0.0054999999999999997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18" t="s">
        <v>213</v>
      </c>
      <c r="AT208" s="218" t="s">
        <v>125</v>
      </c>
      <c r="AU208" s="218" t="s">
        <v>130</v>
      </c>
      <c r="AY208" s="17" t="s">
        <v>122</v>
      </c>
      <c r="BE208" s="219">
        <f>IF(N208="základní",J208,0)</f>
        <v>0</v>
      </c>
      <c r="BF208" s="219">
        <f>IF(N208="snížená",J208,0)</f>
        <v>383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7" t="s">
        <v>130</v>
      </c>
      <c r="BK208" s="219">
        <f>ROUND(I208*H208,2)</f>
        <v>383</v>
      </c>
      <c r="BL208" s="17" t="s">
        <v>213</v>
      </c>
      <c r="BM208" s="218" t="s">
        <v>320</v>
      </c>
    </row>
    <row r="209" s="2" customFormat="1" ht="24.15" customHeight="1">
      <c r="A209" s="32"/>
      <c r="B209" s="33"/>
      <c r="C209" s="207" t="s">
        <v>321</v>
      </c>
      <c r="D209" s="207" t="s">
        <v>125</v>
      </c>
      <c r="E209" s="208" t="s">
        <v>322</v>
      </c>
      <c r="F209" s="209" t="s">
        <v>323</v>
      </c>
      <c r="G209" s="210" t="s">
        <v>174</v>
      </c>
      <c r="H209" s="211">
        <v>22</v>
      </c>
      <c r="I209" s="212">
        <v>68.599999999999994</v>
      </c>
      <c r="J209" s="212">
        <f>ROUND(I209*H209,2)</f>
        <v>1509.2000000000001</v>
      </c>
      <c r="K209" s="213"/>
      <c r="L209" s="38"/>
      <c r="M209" s="214" t="s">
        <v>1</v>
      </c>
      <c r="N209" s="215" t="s">
        <v>39</v>
      </c>
      <c r="O209" s="216">
        <v>0.16300000000000001</v>
      </c>
      <c r="P209" s="216">
        <f>O209*H209</f>
        <v>3.5860000000000003</v>
      </c>
      <c r="Q209" s="216">
        <v>0</v>
      </c>
      <c r="R209" s="216">
        <f>Q209*H209</f>
        <v>0</v>
      </c>
      <c r="S209" s="216">
        <v>0.0082100000000000003</v>
      </c>
      <c r="T209" s="217">
        <f>S209*H209</f>
        <v>0.18062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18" t="s">
        <v>213</v>
      </c>
      <c r="AT209" s="218" t="s">
        <v>125</v>
      </c>
      <c r="AU209" s="218" t="s">
        <v>130</v>
      </c>
      <c r="AY209" s="17" t="s">
        <v>122</v>
      </c>
      <c r="BE209" s="219">
        <f>IF(N209="základní",J209,0)</f>
        <v>0</v>
      </c>
      <c r="BF209" s="219">
        <f>IF(N209="snížená",J209,0)</f>
        <v>1509.2000000000001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7" t="s">
        <v>130</v>
      </c>
      <c r="BK209" s="219">
        <f>ROUND(I209*H209,2)</f>
        <v>1509.2000000000001</v>
      </c>
      <c r="BL209" s="17" t="s">
        <v>213</v>
      </c>
      <c r="BM209" s="218" t="s">
        <v>324</v>
      </c>
    </row>
    <row r="210" s="13" customFormat="1">
      <c r="A210" s="13"/>
      <c r="B210" s="220"/>
      <c r="C210" s="221"/>
      <c r="D210" s="222" t="s">
        <v>132</v>
      </c>
      <c r="E210" s="223" t="s">
        <v>1</v>
      </c>
      <c r="F210" s="224" t="s">
        <v>325</v>
      </c>
      <c r="G210" s="221"/>
      <c r="H210" s="223" t="s">
        <v>1</v>
      </c>
      <c r="I210" s="221"/>
      <c r="J210" s="221"/>
      <c r="K210" s="221"/>
      <c r="L210" s="225"/>
      <c r="M210" s="226"/>
      <c r="N210" s="227"/>
      <c r="O210" s="227"/>
      <c r="P210" s="227"/>
      <c r="Q210" s="227"/>
      <c r="R210" s="227"/>
      <c r="S210" s="227"/>
      <c r="T210" s="22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9" t="s">
        <v>132</v>
      </c>
      <c r="AU210" s="229" t="s">
        <v>130</v>
      </c>
      <c r="AV210" s="13" t="s">
        <v>81</v>
      </c>
      <c r="AW210" s="13" t="s">
        <v>30</v>
      </c>
      <c r="AX210" s="13" t="s">
        <v>73</v>
      </c>
      <c r="AY210" s="229" t="s">
        <v>122</v>
      </c>
    </row>
    <row r="211" s="14" customFormat="1">
      <c r="A211" s="14"/>
      <c r="B211" s="230"/>
      <c r="C211" s="231"/>
      <c r="D211" s="222" t="s">
        <v>132</v>
      </c>
      <c r="E211" s="232" t="s">
        <v>1</v>
      </c>
      <c r="F211" s="233" t="s">
        <v>247</v>
      </c>
      <c r="G211" s="231"/>
      <c r="H211" s="234">
        <v>22</v>
      </c>
      <c r="I211" s="231"/>
      <c r="J211" s="231"/>
      <c r="K211" s="231"/>
      <c r="L211" s="235"/>
      <c r="M211" s="236"/>
      <c r="N211" s="237"/>
      <c r="O211" s="237"/>
      <c r="P211" s="237"/>
      <c r="Q211" s="237"/>
      <c r="R211" s="237"/>
      <c r="S211" s="237"/>
      <c r="T211" s="238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39" t="s">
        <v>132</v>
      </c>
      <c r="AU211" s="239" t="s">
        <v>130</v>
      </c>
      <c r="AV211" s="14" t="s">
        <v>130</v>
      </c>
      <c r="AW211" s="14" t="s">
        <v>30</v>
      </c>
      <c r="AX211" s="14" t="s">
        <v>81</v>
      </c>
      <c r="AY211" s="239" t="s">
        <v>122</v>
      </c>
    </row>
    <row r="212" s="2" customFormat="1" ht="33" customHeight="1">
      <c r="A212" s="32"/>
      <c r="B212" s="33"/>
      <c r="C212" s="207" t="s">
        <v>326</v>
      </c>
      <c r="D212" s="207" t="s">
        <v>125</v>
      </c>
      <c r="E212" s="208" t="s">
        <v>327</v>
      </c>
      <c r="F212" s="209" t="s">
        <v>328</v>
      </c>
      <c r="G212" s="210" t="s">
        <v>301</v>
      </c>
      <c r="H212" s="211">
        <v>1</v>
      </c>
      <c r="I212" s="212">
        <v>111</v>
      </c>
      <c r="J212" s="212">
        <f>ROUND(I212*H212,2)</f>
        <v>111</v>
      </c>
      <c r="K212" s="213"/>
      <c r="L212" s="38"/>
      <c r="M212" s="214" t="s">
        <v>1</v>
      </c>
      <c r="N212" s="215" t="s">
        <v>39</v>
      </c>
      <c r="O212" s="216">
        <v>0.26300000000000001</v>
      </c>
      <c r="P212" s="216">
        <f>O212*H212</f>
        <v>0.26300000000000001</v>
      </c>
      <c r="Q212" s="216">
        <v>0</v>
      </c>
      <c r="R212" s="216">
        <f>Q212*H212</f>
        <v>0</v>
      </c>
      <c r="S212" s="216">
        <v>0.0057000000000000002</v>
      </c>
      <c r="T212" s="217">
        <f>S212*H212</f>
        <v>0.0057000000000000002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18" t="s">
        <v>213</v>
      </c>
      <c r="AT212" s="218" t="s">
        <v>125</v>
      </c>
      <c r="AU212" s="218" t="s">
        <v>130</v>
      </c>
      <c r="AY212" s="17" t="s">
        <v>122</v>
      </c>
      <c r="BE212" s="219">
        <f>IF(N212="základní",J212,0)</f>
        <v>0</v>
      </c>
      <c r="BF212" s="219">
        <f>IF(N212="snížená",J212,0)</f>
        <v>111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17" t="s">
        <v>130</v>
      </c>
      <c r="BK212" s="219">
        <f>ROUND(I212*H212,2)</f>
        <v>111</v>
      </c>
      <c r="BL212" s="17" t="s">
        <v>213</v>
      </c>
      <c r="BM212" s="218" t="s">
        <v>329</v>
      </c>
    </row>
    <row r="213" s="12" customFormat="1" ht="22.8" customHeight="1">
      <c r="A213" s="12"/>
      <c r="B213" s="192"/>
      <c r="C213" s="193"/>
      <c r="D213" s="194" t="s">
        <v>72</v>
      </c>
      <c r="E213" s="205" t="s">
        <v>330</v>
      </c>
      <c r="F213" s="205" t="s">
        <v>331</v>
      </c>
      <c r="G213" s="193"/>
      <c r="H213" s="193"/>
      <c r="I213" s="193"/>
      <c r="J213" s="206">
        <f>BK213</f>
        <v>895.71999999999991</v>
      </c>
      <c r="K213" s="193"/>
      <c r="L213" s="197"/>
      <c r="M213" s="198"/>
      <c r="N213" s="199"/>
      <c r="O213" s="199"/>
      <c r="P213" s="200">
        <f>SUM(P214:P219)</f>
        <v>0.48828000000000005</v>
      </c>
      <c r="Q213" s="199"/>
      <c r="R213" s="200">
        <f>SUM(R214:R219)</f>
        <v>0.037520999999999999</v>
      </c>
      <c r="S213" s="199"/>
      <c r="T213" s="201">
        <f>SUM(T214:T219)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02" t="s">
        <v>130</v>
      </c>
      <c r="AT213" s="203" t="s">
        <v>72</v>
      </c>
      <c r="AU213" s="203" t="s">
        <v>81</v>
      </c>
      <c r="AY213" s="202" t="s">
        <v>122</v>
      </c>
      <c r="BK213" s="204">
        <f>SUM(BK214:BK219)</f>
        <v>895.71999999999991</v>
      </c>
    </row>
    <row r="214" s="2" customFormat="1" ht="24.15" customHeight="1">
      <c r="A214" s="32"/>
      <c r="B214" s="33"/>
      <c r="C214" s="207" t="s">
        <v>332</v>
      </c>
      <c r="D214" s="207" t="s">
        <v>125</v>
      </c>
      <c r="E214" s="208" t="s">
        <v>333</v>
      </c>
      <c r="F214" s="209" t="s">
        <v>334</v>
      </c>
      <c r="G214" s="210" t="s">
        <v>128</v>
      </c>
      <c r="H214" s="211">
        <v>0.316</v>
      </c>
      <c r="I214" s="212">
        <v>506</v>
      </c>
      <c r="J214" s="212">
        <f>ROUND(I214*H214,2)</f>
        <v>159.90000000000001</v>
      </c>
      <c r="K214" s="213"/>
      <c r="L214" s="38"/>
      <c r="M214" s="214" t="s">
        <v>1</v>
      </c>
      <c r="N214" s="215" t="s">
        <v>39</v>
      </c>
      <c r="O214" s="216">
        <v>0.19</v>
      </c>
      <c r="P214" s="216">
        <f>O214*H214</f>
        <v>0.060040000000000003</v>
      </c>
      <c r="Q214" s="216">
        <v>0.024590000000000001</v>
      </c>
      <c r="R214" s="216">
        <f>Q214*H214</f>
        <v>0.00777044</v>
      </c>
      <c r="S214" s="216">
        <v>0</v>
      </c>
      <c r="T214" s="217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18" t="s">
        <v>213</v>
      </c>
      <c r="AT214" s="218" t="s">
        <v>125</v>
      </c>
      <c r="AU214" s="218" t="s">
        <v>130</v>
      </c>
      <c r="AY214" s="17" t="s">
        <v>122</v>
      </c>
      <c r="BE214" s="219">
        <f>IF(N214="základní",J214,0)</f>
        <v>0</v>
      </c>
      <c r="BF214" s="219">
        <f>IF(N214="snížená",J214,0)</f>
        <v>159.90000000000001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7" t="s">
        <v>130</v>
      </c>
      <c r="BK214" s="219">
        <f>ROUND(I214*H214,2)</f>
        <v>159.90000000000001</v>
      </c>
      <c r="BL214" s="17" t="s">
        <v>213</v>
      </c>
      <c r="BM214" s="218" t="s">
        <v>335</v>
      </c>
    </row>
    <row r="215" s="14" customFormat="1">
      <c r="A215" s="14"/>
      <c r="B215" s="230"/>
      <c r="C215" s="231"/>
      <c r="D215" s="222" t="s">
        <v>132</v>
      </c>
      <c r="E215" s="232" t="s">
        <v>1</v>
      </c>
      <c r="F215" s="233" t="s">
        <v>245</v>
      </c>
      <c r="G215" s="231"/>
      <c r="H215" s="234">
        <v>0.316</v>
      </c>
      <c r="I215" s="231"/>
      <c r="J215" s="231"/>
      <c r="K215" s="231"/>
      <c r="L215" s="235"/>
      <c r="M215" s="236"/>
      <c r="N215" s="237"/>
      <c r="O215" s="237"/>
      <c r="P215" s="237"/>
      <c r="Q215" s="237"/>
      <c r="R215" s="237"/>
      <c r="S215" s="237"/>
      <c r="T215" s="23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39" t="s">
        <v>132</v>
      </c>
      <c r="AU215" s="239" t="s">
        <v>130</v>
      </c>
      <c r="AV215" s="14" t="s">
        <v>130</v>
      </c>
      <c r="AW215" s="14" t="s">
        <v>30</v>
      </c>
      <c r="AX215" s="14" t="s">
        <v>81</v>
      </c>
      <c r="AY215" s="239" t="s">
        <v>122</v>
      </c>
    </row>
    <row r="216" s="2" customFormat="1" ht="37.8" customHeight="1">
      <c r="A216" s="32"/>
      <c r="B216" s="33"/>
      <c r="C216" s="207" t="s">
        <v>336</v>
      </c>
      <c r="D216" s="207" t="s">
        <v>125</v>
      </c>
      <c r="E216" s="208" t="s">
        <v>337</v>
      </c>
      <c r="F216" s="209" t="s">
        <v>338</v>
      </c>
      <c r="G216" s="210" t="s">
        <v>128</v>
      </c>
      <c r="H216" s="211">
        <v>0.80800000000000005</v>
      </c>
      <c r="I216" s="212">
        <v>850</v>
      </c>
      <c r="J216" s="212">
        <f>ROUND(I216*H216,2)</f>
        <v>686.79999999999995</v>
      </c>
      <c r="K216" s="213"/>
      <c r="L216" s="38"/>
      <c r="M216" s="214" t="s">
        <v>1</v>
      </c>
      <c r="N216" s="215" t="s">
        <v>39</v>
      </c>
      <c r="O216" s="216">
        <v>0.53000000000000003</v>
      </c>
      <c r="P216" s="216">
        <f>O216*H216</f>
        <v>0.42824000000000007</v>
      </c>
      <c r="Q216" s="216">
        <v>0.036819999999999999</v>
      </c>
      <c r="R216" s="216">
        <f>Q216*H216</f>
        <v>0.029750560000000002</v>
      </c>
      <c r="S216" s="216">
        <v>0</v>
      </c>
      <c r="T216" s="217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18" t="s">
        <v>213</v>
      </c>
      <c r="AT216" s="218" t="s">
        <v>125</v>
      </c>
      <c r="AU216" s="218" t="s">
        <v>130</v>
      </c>
      <c r="AY216" s="17" t="s">
        <v>122</v>
      </c>
      <c r="BE216" s="219">
        <f>IF(N216="základní",J216,0)</f>
        <v>0</v>
      </c>
      <c r="BF216" s="219">
        <f>IF(N216="snížená",J216,0)</f>
        <v>686.79999999999995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17" t="s">
        <v>130</v>
      </c>
      <c r="BK216" s="219">
        <f>ROUND(I216*H216,2)</f>
        <v>686.79999999999995</v>
      </c>
      <c r="BL216" s="17" t="s">
        <v>213</v>
      </c>
      <c r="BM216" s="218" t="s">
        <v>339</v>
      </c>
    </row>
    <row r="217" s="13" customFormat="1">
      <c r="A217" s="13"/>
      <c r="B217" s="220"/>
      <c r="C217" s="221"/>
      <c r="D217" s="222" t="s">
        <v>132</v>
      </c>
      <c r="E217" s="223" t="s">
        <v>1</v>
      </c>
      <c r="F217" s="224" t="s">
        <v>340</v>
      </c>
      <c r="G217" s="221"/>
      <c r="H217" s="223" t="s">
        <v>1</v>
      </c>
      <c r="I217" s="221"/>
      <c r="J217" s="221"/>
      <c r="K217" s="221"/>
      <c r="L217" s="225"/>
      <c r="M217" s="226"/>
      <c r="N217" s="227"/>
      <c r="O217" s="227"/>
      <c r="P217" s="227"/>
      <c r="Q217" s="227"/>
      <c r="R217" s="227"/>
      <c r="S217" s="227"/>
      <c r="T217" s="22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29" t="s">
        <v>132</v>
      </c>
      <c r="AU217" s="229" t="s">
        <v>130</v>
      </c>
      <c r="AV217" s="13" t="s">
        <v>81</v>
      </c>
      <c r="AW217" s="13" t="s">
        <v>30</v>
      </c>
      <c r="AX217" s="13" t="s">
        <v>73</v>
      </c>
      <c r="AY217" s="229" t="s">
        <v>122</v>
      </c>
    </row>
    <row r="218" s="14" customFormat="1">
      <c r="A218" s="14"/>
      <c r="B218" s="230"/>
      <c r="C218" s="231"/>
      <c r="D218" s="222" t="s">
        <v>132</v>
      </c>
      <c r="E218" s="232" t="s">
        <v>1</v>
      </c>
      <c r="F218" s="233" t="s">
        <v>225</v>
      </c>
      <c r="G218" s="231"/>
      <c r="H218" s="234">
        <v>0.80800000000000005</v>
      </c>
      <c r="I218" s="231"/>
      <c r="J218" s="231"/>
      <c r="K218" s="231"/>
      <c r="L218" s="235"/>
      <c r="M218" s="236"/>
      <c r="N218" s="237"/>
      <c r="O218" s="237"/>
      <c r="P218" s="237"/>
      <c r="Q218" s="237"/>
      <c r="R218" s="237"/>
      <c r="S218" s="237"/>
      <c r="T218" s="23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39" t="s">
        <v>132</v>
      </c>
      <c r="AU218" s="239" t="s">
        <v>130</v>
      </c>
      <c r="AV218" s="14" t="s">
        <v>130</v>
      </c>
      <c r="AW218" s="14" t="s">
        <v>30</v>
      </c>
      <c r="AX218" s="14" t="s">
        <v>81</v>
      </c>
      <c r="AY218" s="239" t="s">
        <v>122</v>
      </c>
    </row>
    <row r="219" s="2" customFormat="1" ht="24.15" customHeight="1">
      <c r="A219" s="32"/>
      <c r="B219" s="33"/>
      <c r="C219" s="207" t="s">
        <v>341</v>
      </c>
      <c r="D219" s="207" t="s">
        <v>125</v>
      </c>
      <c r="E219" s="208" t="s">
        <v>342</v>
      </c>
      <c r="F219" s="209" t="s">
        <v>343</v>
      </c>
      <c r="G219" s="210" t="s">
        <v>238</v>
      </c>
      <c r="H219" s="211">
        <v>8.4670000000000005</v>
      </c>
      <c r="I219" s="212">
        <v>5.79</v>
      </c>
      <c r="J219" s="212">
        <f>ROUND(I219*H219,2)</f>
        <v>49.020000000000003</v>
      </c>
      <c r="K219" s="213"/>
      <c r="L219" s="38"/>
      <c r="M219" s="214" t="s">
        <v>1</v>
      </c>
      <c r="N219" s="215" t="s">
        <v>39</v>
      </c>
      <c r="O219" s="216">
        <v>0</v>
      </c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18" t="s">
        <v>213</v>
      </c>
      <c r="AT219" s="218" t="s">
        <v>125</v>
      </c>
      <c r="AU219" s="218" t="s">
        <v>130</v>
      </c>
      <c r="AY219" s="17" t="s">
        <v>122</v>
      </c>
      <c r="BE219" s="219">
        <f>IF(N219="základní",J219,0)</f>
        <v>0</v>
      </c>
      <c r="BF219" s="219">
        <f>IF(N219="snížená",J219,0)</f>
        <v>49.020000000000003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7" t="s">
        <v>130</v>
      </c>
      <c r="BK219" s="219">
        <f>ROUND(I219*H219,2)</f>
        <v>49.020000000000003</v>
      </c>
      <c r="BL219" s="17" t="s">
        <v>213</v>
      </c>
      <c r="BM219" s="218" t="s">
        <v>344</v>
      </c>
    </row>
    <row r="220" s="12" customFormat="1" ht="22.8" customHeight="1">
      <c r="A220" s="12"/>
      <c r="B220" s="192"/>
      <c r="C220" s="193"/>
      <c r="D220" s="194" t="s">
        <v>72</v>
      </c>
      <c r="E220" s="205" t="s">
        <v>345</v>
      </c>
      <c r="F220" s="205" t="s">
        <v>346</v>
      </c>
      <c r="G220" s="193"/>
      <c r="H220" s="193"/>
      <c r="I220" s="193"/>
      <c r="J220" s="206">
        <f>BK220</f>
        <v>638.15999999999997</v>
      </c>
      <c r="K220" s="193"/>
      <c r="L220" s="197"/>
      <c r="M220" s="198"/>
      <c r="N220" s="199"/>
      <c r="O220" s="199"/>
      <c r="P220" s="200">
        <f>SUM(P221:P223)</f>
        <v>0.49554999999999999</v>
      </c>
      <c r="Q220" s="199"/>
      <c r="R220" s="200">
        <f>SUM(R221:R223)</f>
        <v>0.0042135000000000002</v>
      </c>
      <c r="S220" s="199"/>
      <c r="T220" s="201">
        <f>SUM(T221:T223)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2" t="s">
        <v>130</v>
      </c>
      <c r="AT220" s="203" t="s">
        <v>72</v>
      </c>
      <c r="AU220" s="203" t="s">
        <v>81</v>
      </c>
      <c r="AY220" s="202" t="s">
        <v>122</v>
      </c>
      <c r="BK220" s="204">
        <f>SUM(BK221:BK223)</f>
        <v>638.15999999999997</v>
      </c>
    </row>
    <row r="221" s="2" customFormat="1" ht="24.15" customHeight="1">
      <c r="A221" s="32"/>
      <c r="B221" s="33"/>
      <c r="C221" s="207" t="s">
        <v>347</v>
      </c>
      <c r="D221" s="207" t="s">
        <v>125</v>
      </c>
      <c r="E221" s="208" t="s">
        <v>348</v>
      </c>
      <c r="F221" s="209" t="s">
        <v>349</v>
      </c>
      <c r="G221" s="210" t="s">
        <v>174</v>
      </c>
      <c r="H221" s="211">
        <v>2.6499999999999999</v>
      </c>
      <c r="I221" s="212">
        <v>237</v>
      </c>
      <c r="J221" s="212">
        <f>ROUND(I221*H221,2)</f>
        <v>628.04999999999995</v>
      </c>
      <c r="K221" s="213"/>
      <c r="L221" s="38"/>
      <c r="M221" s="214" t="s">
        <v>1</v>
      </c>
      <c r="N221" s="215" t="s">
        <v>39</v>
      </c>
      <c r="O221" s="216">
        <v>0.187</v>
      </c>
      <c r="P221" s="216">
        <f>O221*H221</f>
        <v>0.49554999999999999</v>
      </c>
      <c r="Q221" s="216">
        <v>0.0015900000000000001</v>
      </c>
      <c r="R221" s="216">
        <f>Q221*H221</f>
        <v>0.0042135000000000002</v>
      </c>
      <c r="S221" s="216">
        <v>0</v>
      </c>
      <c r="T221" s="217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218" t="s">
        <v>213</v>
      </c>
      <c r="AT221" s="218" t="s">
        <v>125</v>
      </c>
      <c r="AU221" s="218" t="s">
        <v>130</v>
      </c>
      <c r="AY221" s="17" t="s">
        <v>122</v>
      </c>
      <c r="BE221" s="219">
        <f>IF(N221="základní",J221,0)</f>
        <v>0</v>
      </c>
      <c r="BF221" s="219">
        <f>IF(N221="snížená",J221,0)</f>
        <v>628.04999999999995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7" t="s">
        <v>130</v>
      </c>
      <c r="BK221" s="219">
        <f>ROUND(I221*H221,2)</f>
        <v>628.04999999999995</v>
      </c>
      <c r="BL221" s="17" t="s">
        <v>213</v>
      </c>
      <c r="BM221" s="218" t="s">
        <v>350</v>
      </c>
    </row>
    <row r="222" s="14" customFormat="1">
      <c r="A222" s="14"/>
      <c r="B222" s="230"/>
      <c r="C222" s="231"/>
      <c r="D222" s="222" t="s">
        <v>132</v>
      </c>
      <c r="E222" s="232" t="s">
        <v>1</v>
      </c>
      <c r="F222" s="233" t="s">
        <v>351</v>
      </c>
      <c r="G222" s="231"/>
      <c r="H222" s="234">
        <v>2.6499999999999999</v>
      </c>
      <c r="I222" s="231"/>
      <c r="J222" s="231"/>
      <c r="K222" s="231"/>
      <c r="L222" s="235"/>
      <c r="M222" s="236"/>
      <c r="N222" s="237"/>
      <c r="O222" s="237"/>
      <c r="P222" s="237"/>
      <c r="Q222" s="237"/>
      <c r="R222" s="237"/>
      <c r="S222" s="237"/>
      <c r="T222" s="23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39" t="s">
        <v>132</v>
      </c>
      <c r="AU222" s="239" t="s">
        <v>130</v>
      </c>
      <c r="AV222" s="14" t="s">
        <v>130</v>
      </c>
      <c r="AW222" s="14" t="s">
        <v>30</v>
      </c>
      <c r="AX222" s="14" t="s">
        <v>81</v>
      </c>
      <c r="AY222" s="239" t="s">
        <v>122</v>
      </c>
    </row>
    <row r="223" s="2" customFormat="1" ht="24.15" customHeight="1">
      <c r="A223" s="32"/>
      <c r="B223" s="33"/>
      <c r="C223" s="207" t="s">
        <v>352</v>
      </c>
      <c r="D223" s="207" t="s">
        <v>125</v>
      </c>
      <c r="E223" s="208" t="s">
        <v>353</v>
      </c>
      <c r="F223" s="209" t="s">
        <v>354</v>
      </c>
      <c r="G223" s="210" t="s">
        <v>238</v>
      </c>
      <c r="H223" s="211">
        <v>6.2809999999999997</v>
      </c>
      <c r="I223" s="212">
        <v>1.6100000000000001</v>
      </c>
      <c r="J223" s="212">
        <f>ROUND(I223*H223,2)</f>
        <v>10.109999999999999</v>
      </c>
      <c r="K223" s="213"/>
      <c r="L223" s="38"/>
      <c r="M223" s="214" t="s">
        <v>1</v>
      </c>
      <c r="N223" s="215" t="s">
        <v>39</v>
      </c>
      <c r="O223" s="216">
        <v>0</v>
      </c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218" t="s">
        <v>213</v>
      </c>
      <c r="AT223" s="218" t="s">
        <v>125</v>
      </c>
      <c r="AU223" s="218" t="s">
        <v>130</v>
      </c>
      <c r="AY223" s="17" t="s">
        <v>122</v>
      </c>
      <c r="BE223" s="219">
        <f>IF(N223="základní",J223,0)</f>
        <v>0</v>
      </c>
      <c r="BF223" s="219">
        <f>IF(N223="snížená",J223,0)</f>
        <v>10.109999999999999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7" t="s">
        <v>130</v>
      </c>
      <c r="BK223" s="219">
        <f>ROUND(I223*H223,2)</f>
        <v>10.109999999999999</v>
      </c>
      <c r="BL223" s="17" t="s">
        <v>213</v>
      </c>
      <c r="BM223" s="218" t="s">
        <v>355</v>
      </c>
    </row>
    <row r="224" s="12" customFormat="1" ht="22.8" customHeight="1">
      <c r="A224" s="12"/>
      <c r="B224" s="192"/>
      <c r="C224" s="193"/>
      <c r="D224" s="194" t="s">
        <v>72</v>
      </c>
      <c r="E224" s="205" t="s">
        <v>356</v>
      </c>
      <c r="F224" s="205" t="s">
        <v>357</v>
      </c>
      <c r="G224" s="193"/>
      <c r="H224" s="193"/>
      <c r="I224" s="193"/>
      <c r="J224" s="206">
        <f>BK224</f>
        <v>286.04000000000002</v>
      </c>
      <c r="K224" s="193"/>
      <c r="L224" s="197"/>
      <c r="M224" s="198"/>
      <c r="N224" s="199"/>
      <c r="O224" s="199"/>
      <c r="P224" s="200">
        <f>SUM(P225:P229)</f>
        <v>0.37485000000000002</v>
      </c>
      <c r="Q224" s="199"/>
      <c r="R224" s="200">
        <f>SUM(R225:R229)</f>
        <v>0.0010167500000000001</v>
      </c>
      <c r="S224" s="199"/>
      <c r="T224" s="201">
        <f>SUM(T225:T229)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2" t="s">
        <v>130</v>
      </c>
      <c r="AT224" s="203" t="s">
        <v>72</v>
      </c>
      <c r="AU224" s="203" t="s">
        <v>81</v>
      </c>
      <c r="AY224" s="202" t="s">
        <v>122</v>
      </c>
      <c r="BK224" s="204">
        <f>SUM(BK225:BK229)</f>
        <v>286.04000000000002</v>
      </c>
    </row>
    <row r="225" s="2" customFormat="1" ht="16.5" customHeight="1">
      <c r="A225" s="32"/>
      <c r="B225" s="33"/>
      <c r="C225" s="207" t="s">
        <v>358</v>
      </c>
      <c r="D225" s="207" t="s">
        <v>125</v>
      </c>
      <c r="E225" s="208" t="s">
        <v>359</v>
      </c>
      <c r="F225" s="209" t="s">
        <v>360</v>
      </c>
      <c r="G225" s="210" t="s">
        <v>128</v>
      </c>
      <c r="H225" s="211">
        <v>1.2250000000000001</v>
      </c>
      <c r="I225" s="212">
        <v>19.800000000000001</v>
      </c>
      <c r="J225" s="212">
        <f>ROUND(I225*H225,2)</f>
        <v>24.260000000000002</v>
      </c>
      <c r="K225" s="213"/>
      <c r="L225" s="38"/>
      <c r="M225" s="214" t="s">
        <v>1</v>
      </c>
      <c r="N225" s="215" t="s">
        <v>39</v>
      </c>
      <c r="O225" s="216">
        <v>0.042000000000000003</v>
      </c>
      <c r="P225" s="216">
        <f>O225*H225</f>
        <v>0.05145000000000001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18" t="s">
        <v>213</v>
      </c>
      <c r="AT225" s="218" t="s">
        <v>125</v>
      </c>
      <c r="AU225" s="218" t="s">
        <v>130</v>
      </c>
      <c r="AY225" s="17" t="s">
        <v>122</v>
      </c>
      <c r="BE225" s="219">
        <f>IF(N225="základní",J225,0)</f>
        <v>0</v>
      </c>
      <c r="BF225" s="219">
        <f>IF(N225="snížená",J225,0)</f>
        <v>24.260000000000002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7" t="s">
        <v>130</v>
      </c>
      <c r="BK225" s="219">
        <f>ROUND(I225*H225,2)</f>
        <v>24.260000000000002</v>
      </c>
      <c r="BL225" s="17" t="s">
        <v>213</v>
      </c>
      <c r="BM225" s="218" t="s">
        <v>361</v>
      </c>
    </row>
    <row r="226" s="13" customFormat="1">
      <c r="A226" s="13"/>
      <c r="B226" s="220"/>
      <c r="C226" s="221"/>
      <c r="D226" s="222" t="s">
        <v>132</v>
      </c>
      <c r="E226" s="223" t="s">
        <v>1</v>
      </c>
      <c r="F226" s="224" t="s">
        <v>146</v>
      </c>
      <c r="G226" s="221"/>
      <c r="H226" s="223" t="s">
        <v>1</v>
      </c>
      <c r="I226" s="221"/>
      <c r="J226" s="221"/>
      <c r="K226" s="221"/>
      <c r="L226" s="225"/>
      <c r="M226" s="226"/>
      <c r="N226" s="227"/>
      <c r="O226" s="227"/>
      <c r="P226" s="227"/>
      <c r="Q226" s="227"/>
      <c r="R226" s="227"/>
      <c r="S226" s="227"/>
      <c r="T226" s="22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9" t="s">
        <v>132</v>
      </c>
      <c r="AU226" s="229" t="s">
        <v>130</v>
      </c>
      <c r="AV226" s="13" t="s">
        <v>81</v>
      </c>
      <c r="AW226" s="13" t="s">
        <v>30</v>
      </c>
      <c r="AX226" s="13" t="s">
        <v>73</v>
      </c>
      <c r="AY226" s="229" t="s">
        <v>122</v>
      </c>
    </row>
    <row r="227" s="14" customFormat="1">
      <c r="A227" s="14"/>
      <c r="B227" s="230"/>
      <c r="C227" s="231"/>
      <c r="D227" s="222" t="s">
        <v>132</v>
      </c>
      <c r="E227" s="232" t="s">
        <v>1</v>
      </c>
      <c r="F227" s="233" t="s">
        <v>362</v>
      </c>
      <c r="G227" s="231"/>
      <c r="H227" s="234">
        <v>1.2250000000000001</v>
      </c>
      <c r="I227" s="231"/>
      <c r="J227" s="231"/>
      <c r="K227" s="231"/>
      <c r="L227" s="235"/>
      <c r="M227" s="236"/>
      <c r="N227" s="237"/>
      <c r="O227" s="237"/>
      <c r="P227" s="237"/>
      <c r="Q227" s="237"/>
      <c r="R227" s="237"/>
      <c r="S227" s="237"/>
      <c r="T227" s="23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39" t="s">
        <v>132</v>
      </c>
      <c r="AU227" s="239" t="s">
        <v>130</v>
      </c>
      <c r="AV227" s="14" t="s">
        <v>130</v>
      </c>
      <c r="AW227" s="14" t="s">
        <v>30</v>
      </c>
      <c r="AX227" s="14" t="s">
        <v>81</v>
      </c>
      <c r="AY227" s="239" t="s">
        <v>122</v>
      </c>
    </row>
    <row r="228" s="2" customFormat="1" ht="24.15" customHeight="1">
      <c r="A228" s="32"/>
      <c r="B228" s="33"/>
      <c r="C228" s="207" t="s">
        <v>363</v>
      </c>
      <c r="D228" s="207" t="s">
        <v>125</v>
      </c>
      <c r="E228" s="208" t="s">
        <v>364</v>
      </c>
      <c r="F228" s="209" t="s">
        <v>365</v>
      </c>
      <c r="G228" s="210" t="s">
        <v>128</v>
      </c>
      <c r="H228" s="211">
        <v>1.2250000000000001</v>
      </c>
      <c r="I228" s="212">
        <v>43.700000000000003</v>
      </c>
      <c r="J228" s="212">
        <f>ROUND(I228*H228,2)</f>
        <v>53.530000000000001</v>
      </c>
      <c r="K228" s="213"/>
      <c r="L228" s="38"/>
      <c r="M228" s="214" t="s">
        <v>1</v>
      </c>
      <c r="N228" s="215" t="s">
        <v>39</v>
      </c>
      <c r="O228" s="216">
        <v>0.074999999999999997</v>
      </c>
      <c r="P228" s="216">
        <f>O228*H228</f>
        <v>0.091874999999999998</v>
      </c>
      <c r="Q228" s="216">
        <v>0.00011</v>
      </c>
      <c r="R228" s="216">
        <f>Q228*H228</f>
        <v>0.00013475000000000002</v>
      </c>
      <c r="S228" s="216">
        <v>0</v>
      </c>
      <c r="T228" s="217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218" t="s">
        <v>213</v>
      </c>
      <c r="AT228" s="218" t="s">
        <v>125</v>
      </c>
      <c r="AU228" s="218" t="s">
        <v>130</v>
      </c>
      <c r="AY228" s="17" t="s">
        <v>122</v>
      </c>
      <c r="BE228" s="219">
        <f>IF(N228="základní",J228,0)</f>
        <v>0</v>
      </c>
      <c r="BF228" s="219">
        <f>IF(N228="snížená",J228,0)</f>
        <v>53.530000000000001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7" t="s">
        <v>130</v>
      </c>
      <c r="BK228" s="219">
        <f>ROUND(I228*H228,2)</f>
        <v>53.530000000000001</v>
      </c>
      <c r="BL228" s="17" t="s">
        <v>213</v>
      </c>
      <c r="BM228" s="218" t="s">
        <v>366</v>
      </c>
    </row>
    <row r="229" s="2" customFormat="1" ht="24.15" customHeight="1">
      <c r="A229" s="32"/>
      <c r="B229" s="33"/>
      <c r="C229" s="207" t="s">
        <v>367</v>
      </c>
      <c r="D229" s="207" t="s">
        <v>125</v>
      </c>
      <c r="E229" s="208" t="s">
        <v>368</v>
      </c>
      <c r="F229" s="209" t="s">
        <v>369</v>
      </c>
      <c r="G229" s="210" t="s">
        <v>128</v>
      </c>
      <c r="H229" s="211">
        <v>1.2250000000000001</v>
      </c>
      <c r="I229" s="212">
        <v>170</v>
      </c>
      <c r="J229" s="212">
        <f>ROUND(I229*H229,2)</f>
        <v>208.25</v>
      </c>
      <c r="K229" s="213"/>
      <c r="L229" s="38"/>
      <c r="M229" s="260" t="s">
        <v>1</v>
      </c>
      <c r="N229" s="261" t="s">
        <v>39</v>
      </c>
      <c r="O229" s="262">
        <v>0.189</v>
      </c>
      <c r="P229" s="262">
        <f>O229*H229</f>
        <v>0.23152500000000001</v>
      </c>
      <c r="Q229" s="262">
        <v>0.00072000000000000005</v>
      </c>
      <c r="R229" s="262">
        <f>Q229*H229</f>
        <v>0.00088200000000000008</v>
      </c>
      <c r="S229" s="262">
        <v>0</v>
      </c>
      <c r="T229" s="263">
        <f>S229*H229</f>
        <v>0</v>
      </c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R229" s="218" t="s">
        <v>213</v>
      </c>
      <c r="AT229" s="218" t="s">
        <v>125</v>
      </c>
      <c r="AU229" s="218" t="s">
        <v>130</v>
      </c>
      <c r="AY229" s="17" t="s">
        <v>122</v>
      </c>
      <c r="BE229" s="219">
        <f>IF(N229="základní",J229,0)</f>
        <v>0</v>
      </c>
      <c r="BF229" s="219">
        <f>IF(N229="snížená",J229,0)</f>
        <v>208.25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17" t="s">
        <v>130</v>
      </c>
      <c r="BK229" s="219">
        <f>ROUND(I229*H229,2)</f>
        <v>208.25</v>
      </c>
      <c r="BL229" s="17" t="s">
        <v>213</v>
      </c>
      <c r="BM229" s="218" t="s">
        <v>370</v>
      </c>
    </row>
    <row r="230" s="2" customFormat="1" ht="6.96" customHeight="1">
      <c r="A230" s="32"/>
      <c r="B230" s="59"/>
      <c r="C230" s="60"/>
      <c r="D230" s="60"/>
      <c r="E230" s="60"/>
      <c r="F230" s="60"/>
      <c r="G230" s="60"/>
      <c r="H230" s="60"/>
      <c r="I230" s="60"/>
      <c r="J230" s="60"/>
      <c r="K230" s="60"/>
      <c r="L230" s="38"/>
      <c r="M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</row>
  </sheetData>
  <sheetProtection sheet="1" autoFilter="0" formatColumns="0" formatRows="0" objects="1" scenarios="1" spinCount="100000" saltValue="ugHVP+W6ngvbc/FcB0zIroD8bqmXJU++vhUmuTYC6lOpyaYMxdm6++yV5SRz/fydOvWyJs1fLB/vWzqyw+CyHA==" hashValue="bZyKQCVT2L4Mk/DHHd14Jd0WdfI8K7uFEWDqslvzWJRBO4zBWr9aDv/szPdvsHrSnzc0uwoHV4HDvRqdDERkdg==" algorithmName="SHA-512" password="CC35"/>
  <autoFilter ref="C131:K229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pc\počítač</dc:creator>
  <cp:lastModifiedBy>pc\počítač</cp:lastModifiedBy>
  <dcterms:created xsi:type="dcterms:W3CDTF">2021-08-24T17:02:47Z</dcterms:created>
  <dcterms:modified xsi:type="dcterms:W3CDTF">2021-08-24T17:02:52Z</dcterms:modified>
</cp:coreProperties>
</file>