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585" windowWidth="27495" windowHeight="11190" firstSheet="1" activeTab="1"/>
  </bookViews>
  <sheets>
    <sheet name="Rekapitulace stavby" sheetId="1" state="veryHidden" r:id="rId1"/>
    <sheet name="1.4. - Vzduchotechnika" sheetId="2" r:id="rId2"/>
  </sheets>
  <definedNames>
    <definedName name="_xlnm._FilterDatabase" localSheetId="1" hidden="1">'1.4. - Vzduchotechnika'!$C$121:$K$186</definedName>
    <definedName name="_xlnm.Print_Titles" localSheetId="1">'1.4. - Vzduchotechnika'!$121:$121</definedName>
    <definedName name="_xlnm.Print_Titles" localSheetId="0">'Rekapitulace stavby'!$92:$92</definedName>
    <definedName name="_xlnm.Print_Area" localSheetId="1">'1.4. - Vzduchotechnika'!$C$82:$J$101,'1.4. - Vzduchotechnika'!$C$107:$J$186</definedName>
    <definedName name="_xlnm.Print_Area" localSheetId="0">'Rekapitulace stavby'!$D$4:$AO$76,'Rekapitulace stavby'!$C$82:$AQ$97</definedName>
  </definedNames>
  <calcPr calcId="145621"/>
</workbook>
</file>

<file path=xl/calcChain.xml><?xml version="1.0" encoding="utf-8"?>
<calcChain xmlns="http://schemas.openxmlformats.org/spreadsheetml/2006/main">
  <c r="J39" i="2" l="1"/>
  <c r="J38" i="2"/>
  <c r="AY96" i="1" s="1"/>
  <c r="J37" i="2"/>
  <c r="AX96" i="1"/>
  <c r="BI184" i="2"/>
  <c r="BH184" i="2"/>
  <c r="BG184" i="2"/>
  <c r="BF184" i="2"/>
  <c r="T184" i="2"/>
  <c r="R184" i="2"/>
  <c r="P184" i="2"/>
  <c r="BI182" i="2"/>
  <c r="BH182" i="2"/>
  <c r="BG182" i="2"/>
  <c r="BF182" i="2"/>
  <c r="T182" i="2"/>
  <c r="R182" i="2"/>
  <c r="P182" i="2"/>
  <c r="BI179" i="2"/>
  <c r="BH179" i="2"/>
  <c r="BG179" i="2"/>
  <c r="BF179" i="2"/>
  <c r="T179" i="2"/>
  <c r="R179" i="2"/>
  <c r="P179" i="2"/>
  <c r="BI176" i="2"/>
  <c r="BH176" i="2"/>
  <c r="BG176" i="2"/>
  <c r="BF176" i="2"/>
  <c r="T176" i="2"/>
  <c r="R176" i="2"/>
  <c r="P176" i="2"/>
  <c r="BI174" i="2"/>
  <c r="BH174" i="2"/>
  <c r="BG174" i="2"/>
  <c r="BF174" i="2"/>
  <c r="T174" i="2"/>
  <c r="R174" i="2"/>
  <c r="P174" i="2"/>
  <c r="BI170" i="2"/>
  <c r="BH170" i="2"/>
  <c r="BG170" i="2"/>
  <c r="BF170" i="2"/>
  <c r="T170" i="2"/>
  <c r="R170" i="2"/>
  <c r="P170" i="2"/>
  <c r="BI168" i="2"/>
  <c r="BH168" i="2"/>
  <c r="BG168" i="2"/>
  <c r="BF168" i="2"/>
  <c r="T168" i="2"/>
  <c r="R168" i="2"/>
  <c r="P168" i="2"/>
  <c r="BI166" i="2"/>
  <c r="BH166" i="2"/>
  <c r="BG166" i="2"/>
  <c r="BF166" i="2"/>
  <c r="T166" i="2"/>
  <c r="R166" i="2"/>
  <c r="P166" i="2"/>
  <c r="BI164" i="2"/>
  <c r="BH164" i="2"/>
  <c r="BG164" i="2"/>
  <c r="BF164" i="2"/>
  <c r="T164" i="2"/>
  <c r="R164" i="2"/>
  <c r="P164" i="2"/>
  <c r="BI162" i="2"/>
  <c r="BH162" i="2"/>
  <c r="BG162" i="2"/>
  <c r="BF162" i="2"/>
  <c r="T162" i="2"/>
  <c r="R162" i="2"/>
  <c r="P162" i="2"/>
  <c r="BI159" i="2"/>
  <c r="BH159" i="2"/>
  <c r="BG159" i="2"/>
  <c r="BF159" i="2"/>
  <c r="T159" i="2"/>
  <c r="R159" i="2"/>
  <c r="P159" i="2"/>
  <c r="BI157" i="2"/>
  <c r="BH157" i="2"/>
  <c r="BG157" i="2"/>
  <c r="BF157" i="2"/>
  <c r="T157" i="2"/>
  <c r="R157" i="2"/>
  <c r="P157" i="2"/>
  <c r="BI155" i="2"/>
  <c r="BH155" i="2"/>
  <c r="BG155" i="2"/>
  <c r="BF155" i="2"/>
  <c r="T155" i="2"/>
  <c r="R155" i="2"/>
  <c r="P155" i="2"/>
  <c r="BI153" i="2"/>
  <c r="BH153" i="2"/>
  <c r="BG153" i="2"/>
  <c r="BF153" i="2"/>
  <c r="T153" i="2"/>
  <c r="R153" i="2"/>
  <c r="P153" i="2"/>
  <c r="BI151" i="2"/>
  <c r="BH151" i="2"/>
  <c r="BG151" i="2"/>
  <c r="BF151" i="2"/>
  <c r="T151" i="2"/>
  <c r="R151" i="2"/>
  <c r="P151" i="2"/>
  <c r="BI149" i="2"/>
  <c r="BH149" i="2"/>
  <c r="BG149" i="2"/>
  <c r="BF149" i="2"/>
  <c r="T149" i="2"/>
  <c r="R149" i="2"/>
  <c r="P149" i="2"/>
  <c r="BI147" i="2"/>
  <c r="BH147" i="2"/>
  <c r="BG147" i="2"/>
  <c r="BF147" i="2"/>
  <c r="T147" i="2"/>
  <c r="R147" i="2"/>
  <c r="P147" i="2"/>
  <c r="BI145" i="2"/>
  <c r="BH145" i="2"/>
  <c r="BG145" i="2"/>
  <c r="BF145" i="2"/>
  <c r="T145" i="2"/>
  <c r="R145" i="2"/>
  <c r="P145" i="2"/>
  <c r="BI143" i="2"/>
  <c r="BH143" i="2"/>
  <c r="BG143" i="2"/>
  <c r="BF143" i="2"/>
  <c r="T143" i="2"/>
  <c r="R143" i="2"/>
  <c r="P143" i="2"/>
  <c r="BI140" i="2"/>
  <c r="BH140" i="2"/>
  <c r="BG140" i="2"/>
  <c r="BF140" i="2"/>
  <c r="T140" i="2"/>
  <c r="R140" i="2"/>
  <c r="P140" i="2"/>
  <c r="BI138" i="2"/>
  <c r="BH138" i="2"/>
  <c r="BG138" i="2"/>
  <c r="BF138" i="2"/>
  <c r="T138" i="2"/>
  <c r="R138" i="2"/>
  <c r="P138" i="2"/>
  <c r="BI135" i="2"/>
  <c r="BH135" i="2"/>
  <c r="BG135" i="2"/>
  <c r="BF135" i="2"/>
  <c r="T135" i="2"/>
  <c r="R135" i="2"/>
  <c r="P135" i="2"/>
  <c r="BI133" i="2"/>
  <c r="BH133" i="2"/>
  <c r="BG133" i="2"/>
  <c r="BF133" i="2"/>
  <c r="T133" i="2"/>
  <c r="R133" i="2"/>
  <c r="P133" i="2"/>
  <c r="BI131" i="2"/>
  <c r="BH131" i="2"/>
  <c r="BG131" i="2"/>
  <c r="BF131" i="2"/>
  <c r="T131" i="2"/>
  <c r="R131" i="2"/>
  <c r="P131" i="2"/>
  <c r="BI129" i="2"/>
  <c r="BH129" i="2"/>
  <c r="BG129" i="2"/>
  <c r="BF129" i="2"/>
  <c r="T129" i="2"/>
  <c r="R129" i="2"/>
  <c r="P129" i="2"/>
  <c r="BI127" i="2"/>
  <c r="BH127" i="2"/>
  <c r="BG127" i="2"/>
  <c r="BF127" i="2"/>
  <c r="T127" i="2"/>
  <c r="R127" i="2"/>
  <c r="P127" i="2"/>
  <c r="BI125" i="2"/>
  <c r="BH125" i="2"/>
  <c r="BG125" i="2"/>
  <c r="BF125" i="2"/>
  <c r="T125" i="2"/>
  <c r="R125" i="2"/>
  <c r="P125" i="2"/>
  <c r="J119" i="2"/>
  <c r="J118" i="2"/>
  <c r="F118" i="2"/>
  <c r="F116" i="2"/>
  <c r="E114" i="2"/>
  <c r="J94" i="2"/>
  <c r="J93" i="2"/>
  <c r="F93" i="2"/>
  <c r="F91" i="2"/>
  <c r="E89" i="2"/>
  <c r="J20" i="2"/>
  <c r="E20" i="2"/>
  <c r="F94" i="2" s="1"/>
  <c r="J19" i="2"/>
  <c r="J14" i="2"/>
  <c r="J91" i="2"/>
  <c r="E7" i="2"/>
  <c r="E110" i="2" s="1"/>
  <c r="L90" i="1"/>
  <c r="AM90" i="1"/>
  <c r="AM89" i="1"/>
  <c r="L89" i="1"/>
  <c r="AM87" i="1"/>
  <c r="L87" i="1"/>
  <c r="L85" i="1"/>
  <c r="L84" i="1"/>
  <c r="J168" i="2"/>
  <c r="BK179" i="2"/>
  <c r="BK176" i="2"/>
  <c r="J166" i="2"/>
  <c r="BK164" i="2"/>
  <c r="J159" i="2"/>
  <c r="BK157" i="2"/>
  <c r="BK155" i="2"/>
  <c r="BK153" i="2"/>
  <c r="BK151" i="2"/>
  <c r="J151" i="2"/>
  <c r="BK149" i="2"/>
  <c r="J149" i="2"/>
  <c r="BK147" i="2"/>
  <c r="J147" i="2"/>
  <c r="BK145" i="2"/>
  <c r="J145" i="2"/>
  <c r="BK143" i="2"/>
  <c r="J143" i="2"/>
  <c r="BK140" i="2"/>
  <c r="J140" i="2"/>
  <c r="J138" i="2"/>
  <c r="BK170" i="2"/>
  <c r="J182" i="2"/>
  <c r="J164" i="2"/>
  <c r="J162" i="2"/>
  <c r="BK138" i="2"/>
  <c r="BK135" i="2"/>
  <c r="J135" i="2"/>
  <c r="BK133" i="2"/>
  <c r="J133" i="2"/>
  <c r="BK131" i="2"/>
  <c r="J131" i="2"/>
  <c r="BK129" i="2"/>
  <c r="J129" i="2"/>
  <c r="BK127" i="2"/>
  <c r="J170" i="2"/>
  <c r="BK166" i="2"/>
  <c r="BK162" i="2"/>
  <c r="BK159" i="2"/>
  <c r="J157" i="2"/>
  <c r="J155" i="2"/>
  <c r="J153" i="2"/>
  <c r="BK184" i="2"/>
  <c r="BK182" i="2"/>
  <c r="J179" i="2"/>
  <c r="J176" i="2"/>
  <c r="BK168" i="2"/>
  <c r="J127" i="2"/>
  <c r="J125" i="2"/>
  <c r="AS95" i="1"/>
  <c r="J184" i="2"/>
  <c r="BK174" i="2"/>
  <c r="J174" i="2"/>
  <c r="BK125" i="2"/>
  <c r="R124" i="2" l="1"/>
  <c r="R123" i="2"/>
  <c r="R122" i="2" s="1"/>
  <c r="BK124" i="2"/>
  <c r="BK123" i="2" s="1"/>
  <c r="J123" i="2" s="1"/>
  <c r="J99" i="2" s="1"/>
  <c r="P124" i="2"/>
  <c r="P123" i="2" s="1"/>
  <c r="P122" i="2" s="1"/>
  <c r="AU96" i="1" s="1"/>
  <c r="AU95" i="1" s="1"/>
  <c r="AU94" i="1" s="1"/>
  <c r="T124" i="2"/>
  <c r="T123" i="2" s="1"/>
  <c r="T122" i="2" s="1"/>
  <c r="E85" i="2"/>
  <c r="J116" i="2"/>
  <c r="F119" i="2"/>
  <c r="BE159" i="2"/>
  <c r="BE170" i="2"/>
  <c r="BE174" i="2"/>
  <c r="BE176" i="2"/>
  <c r="BE182" i="2"/>
  <c r="BE164" i="2"/>
  <c r="BE168" i="2"/>
  <c r="BE125" i="2"/>
  <c r="BE127" i="2"/>
  <c r="BE129" i="2"/>
  <c r="BE131" i="2"/>
  <c r="BE133" i="2"/>
  <c r="BE138" i="2"/>
  <c r="BE135" i="2"/>
  <c r="BE140" i="2"/>
  <c r="BE143" i="2"/>
  <c r="BE145" i="2"/>
  <c r="BE147" i="2"/>
  <c r="BE149" i="2"/>
  <c r="BE151" i="2"/>
  <c r="BE153" i="2"/>
  <c r="BE155" i="2"/>
  <c r="BE157" i="2"/>
  <c r="BE162" i="2"/>
  <c r="BE179" i="2"/>
  <c r="BE166" i="2"/>
  <c r="BE184" i="2"/>
  <c r="F39" i="2"/>
  <c r="BD96" i="1"/>
  <c r="BD95" i="1" s="1"/>
  <c r="BD94" i="1" s="1"/>
  <c r="W33" i="1" s="1"/>
  <c r="F36" i="2"/>
  <c r="BA96" i="1"/>
  <c r="BA95" i="1" s="1"/>
  <c r="AW95" i="1" s="1"/>
  <c r="J36" i="2"/>
  <c r="AW96" i="1" s="1"/>
  <c r="AS94" i="1"/>
  <c r="F38" i="2"/>
  <c r="BC96" i="1"/>
  <c r="BC95" i="1" s="1"/>
  <c r="AY95" i="1" s="1"/>
  <c r="F37" i="2"/>
  <c r="BB96" i="1"/>
  <c r="BB95" i="1" s="1"/>
  <c r="AX95" i="1" s="1"/>
  <c r="J124" i="2" l="1"/>
  <c r="J100" i="2"/>
  <c r="BK122" i="2"/>
  <c r="J122" i="2"/>
  <c r="J98" i="2"/>
  <c r="BA94" i="1"/>
  <c r="AW94" i="1" s="1"/>
  <c r="AK30" i="1" s="1"/>
  <c r="BB94" i="1"/>
  <c r="AX94" i="1"/>
  <c r="BC94" i="1"/>
  <c r="W32" i="1" s="1"/>
  <c r="J35" i="2"/>
  <c r="AV96" i="1" s="1"/>
  <c r="AT96" i="1" s="1"/>
  <c r="F35" i="2"/>
  <c r="AZ96" i="1" s="1"/>
  <c r="AZ95" i="1" s="1"/>
  <c r="AV95" i="1" s="1"/>
  <c r="AT95" i="1" s="1"/>
  <c r="AY94" i="1" l="1"/>
  <c r="AZ94" i="1"/>
  <c r="W29" i="1"/>
  <c r="W31" i="1"/>
  <c r="J32" i="2"/>
  <c r="AG96" i="1" s="1"/>
  <c r="AN96" i="1" s="1"/>
  <c r="W30" i="1"/>
  <c r="J41" i="2" l="1"/>
  <c r="AV94" i="1"/>
  <c r="AK29" i="1" s="1"/>
  <c r="AG95" i="1"/>
  <c r="AG94" i="1" s="1"/>
  <c r="AN95" i="1" l="1"/>
  <c r="AT94" i="1"/>
  <c r="AK26" i="1"/>
  <c r="AK35" i="1" s="1"/>
  <c r="AN94" i="1" l="1"/>
</calcChain>
</file>

<file path=xl/sharedStrings.xml><?xml version="1.0" encoding="utf-8"?>
<sst xmlns="http://schemas.openxmlformats.org/spreadsheetml/2006/main" count="796" uniqueCount="267">
  <si>
    <t>Export Komplet</t>
  </si>
  <si>
    <t/>
  </si>
  <si>
    <t>2.0</t>
  </si>
  <si>
    <t>False</t>
  </si>
  <si>
    <t>{698c9d76-f365-4cf6-b12a-d7df95e20e56}</t>
  </si>
  <si>
    <t>&gt;&gt;  skryté sloupce  &lt;&lt;</t>
  </si>
  <si>
    <t>0,01</t>
  </si>
  <si>
    <t>21</t>
  </si>
  <si>
    <t>15</t>
  </si>
  <si>
    <t>REKAPITULACE STAVBY</t>
  </si>
  <si>
    <t>v ---  níže se nacházejí doplnkové a pomocné údaje k sestavám  --- v</t>
  </si>
  <si>
    <t>0,001</t>
  </si>
  <si>
    <t>Kód:</t>
  </si>
  <si>
    <t>758</t>
  </si>
  <si>
    <t>Stavba:</t>
  </si>
  <si>
    <t>Oprava bytových jednotek a společných prostor budovy AYD</t>
  </si>
  <si>
    <t>KSO:</t>
  </si>
  <si>
    <t>CC-CZ:</t>
  </si>
  <si>
    <t>Místo:</t>
  </si>
  <si>
    <t>Olomouc</t>
  </si>
  <si>
    <t>Datum:</t>
  </si>
  <si>
    <t>8. 7. 2021</t>
  </si>
  <si>
    <t>Zadavatel:</t>
  </si>
  <si>
    <t>IČ:</t>
  </si>
  <si>
    <t>Fakultní nemocnice Olomouc</t>
  </si>
  <si>
    <t>DIČ:</t>
  </si>
  <si>
    <t>Zhotovitel:</t>
  </si>
  <si>
    <t xml:space="preserve"> </t>
  </si>
  <si>
    <t>Projektant:</t>
  </si>
  <si>
    <t>Ing. arch. Jan Dohnal</t>
  </si>
  <si>
    <t>True</t>
  </si>
  <si>
    <t>Zpracovatel:</t>
  </si>
  <si>
    <t>Jan Mikeš</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</si>
  <si>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</si>
  <si>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</si>
  <si>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</si>
  <si>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</si>
  <si>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</si>
  <si>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</si>
  <si>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</si>
  <si>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</si>
  <si>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</si>
  <si>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</si>
  <si>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</si>
  <si>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</si>
  <si>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</si>
  <si>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</si>
  <si>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</si>
  <si>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</si>
  <si>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</si>
  <si>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</si>
  <si>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</si>
  <si>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</si>
  <si>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</si>
  <si>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</si>
  <si>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</si>
  <si>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</si>
  <si>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</si>
  <si>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</si>
  <si>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</si>
  <si>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</si>
  <si>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</si>
  <si>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</si>
  <si>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</si>
  <si>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</si>
  <si>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</si>
  <si>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</si>
  <si>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</si>
  <si>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</si>
  <si>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</si>
  <si>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</si>
  <si>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</si>
  <si>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</si>
  <si>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</si>
  <si>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</si>
  <si>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</si>
  <si>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</si>
  <si>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</si>
  <si>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SO 01</t>
  </si>
  <si>
    <t>Instalační jádro</t>
  </si>
  <si>
    <t>STA</t>
  </si>
  <si>
    <t>1</t>
  </si>
  <si>
    <t>{22a762e6-b805-4d5a-8be0-a5934189a886}</t>
  </si>
  <si>
    <t>2</t>
  </si>
  <si>
    <t>/</t>
  </si>
  <si>
    <t>1.4.</t>
  </si>
  <si>
    <t>Vzduchotechnika</t>
  </si>
  <si>
    <t>Soupis</t>
  </si>
  <si>
    <t>{66c53088-cfc3-43a5-8190-cccdfa0db656}</t>
  </si>
  <si>
    <t>KRYCÍ LIST SOUPISU PRACÍ</t>
  </si>
  <si>
    <t>Objekt:</t>
  </si>
  <si>
    <t>SO 01 - Instalační jádro</t>
  </si>
  <si>
    <t>Soupis:</t>
  </si>
  <si>
    <t>1.4. - Vzduchotechnika</t>
  </si>
  <si>
    <t>REKAPITULACE ČLENĚNÍ SOUPISU PRACÍ</t>
  </si>
  <si>
    <t>Kód dílu - Popis</t>
  </si>
  <si>
    <t>Cena celkem [CZK]</t>
  </si>
  <si>
    <t>Náklady ze soupisu prací</t>
  </si>
  <si>
    <t>-1</t>
  </si>
  <si>
    <t>PSV - Práce a dodávky PSV</t>
  </si>
  <si>
    <t xml:space="preserve">    751 - Vzduchotechnika</t>
  </si>
  <si>
    <t>SOUPIS PRACÍ</t>
  </si>
  <si>
    <t>PČ</t>
  </si>
  <si>
    <t>MJ</t>
  </si>
  <si>
    <t>Množství</t>
  </si>
  <si>
    <t>J.cena [CZK]</t>
  </si>
  <si>
    <t>Cenová soustava</t>
  </si>
  <si>
    <t>J. Nh [h]</t>
  </si>
  <si>
    <t>Nh celkem [h]</t>
  </si>
  <si>
    <t>J. hmotnost [t]</t>
  </si>
  <si>
    <t>Hmotnost celkem [t]</t>
  </si>
  <si>
    <t>J. suť [t]</t>
  </si>
  <si>
    <t>Suť Celkem [t]</t>
  </si>
  <si>
    <t>Náklady soupisu celkem</t>
  </si>
  <si>
    <t>PSV</t>
  </si>
  <si>
    <t>Práce a dodávky PSV</t>
  </si>
  <si>
    <t>ROZPOCET</t>
  </si>
  <si>
    <t>751</t>
  </si>
  <si>
    <t>K</t>
  </si>
  <si>
    <t>751122293</t>
  </si>
  <si>
    <t>Mtž vent rad ntl střešního základního D do 300 mm</t>
  </si>
  <si>
    <t>kus</t>
  </si>
  <si>
    <t>16</t>
  </si>
  <si>
    <t>283750300</t>
  </si>
  <si>
    <t>PP</t>
  </si>
  <si>
    <t>Montáž ventilátoru radiálního nízkotlakého  střešního základního, průměru přes 200 do 300 mm</t>
  </si>
  <si>
    <t>M</t>
  </si>
  <si>
    <t>R-4291803</t>
  </si>
  <si>
    <t xml:space="preserve">1.1 Nástřešní ventilátor CTB/4-800/250 Ecowatt Plus </t>
  </si>
  <si>
    <t>ks</t>
  </si>
  <si>
    <t>32</t>
  </si>
  <si>
    <t>1715490590</t>
  </si>
  <si>
    <t xml:space="preserve">1.1 Nástřešní ventilátor připojení Ø250mm, 230V-45W-0.32A, 1430ot/min., pracovní bod Qv=600m3/h,Pst=90Pa, akustický tlak při max.účinnosti 44dB(A) do okolí (4m),akustický výkon max.56dBA) do sání.   Ventilátor je vybaven EC motorem s tepelnou ochranou proti přetížení. Ložiska kuličková. Krytí IP44, třída izolace F. Pracovní teplota –20 °C až +40 °C.. Dodává se v provedení pro inteligentní DCV systém větrání bytových domů.
Digitální regulační jednotka udržuje na základě integrovaného senzoru konstantní tlak v potrubí.
</t>
  </si>
  <si>
    <t>3</t>
  </si>
  <si>
    <t>751344113</t>
  </si>
  <si>
    <t>Mtž tlumiče hluku pro kruhové potrubí D do 300 mm</t>
  </si>
  <si>
    <t>-2115864886</t>
  </si>
  <si>
    <t>Montáž tlumičů  hluku pro kruhové potrubí, průměru přes 200 do 300 mm</t>
  </si>
  <si>
    <t>4</t>
  </si>
  <si>
    <t>R-4291804</t>
  </si>
  <si>
    <t xml:space="preserve">1.2 Tlumič hluku MAA-CTB 800/250 </t>
  </si>
  <si>
    <t>-1027082797</t>
  </si>
  <si>
    <t xml:space="preserve">1.2 Příslušenství střešního ventilátoru -tlumič hluku kruhový DN250, vnější průměr 355 (tl. tlumícího materiálu 50mm), délka tlumící části 480mm, celková délka 60+480+110mm.
plášť tlumiče je z galvanizovaného plechu, provedení bez přírub!
Útlum dB ve frekvenčním pásmu 500-2000[Hz]=10-12dB
</t>
  </si>
  <si>
    <t>5</t>
  </si>
  <si>
    <t>751537071</t>
  </si>
  <si>
    <t>Mtž potrubí ohebného neizol z Al folie D do 100 mm</t>
  </si>
  <si>
    <t>m</t>
  </si>
  <si>
    <t>-139954920</t>
  </si>
  <si>
    <t>Montáž potrubí ohebného kruhového neizolovaného z Al folie, průměru do 100 mm</t>
  </si>
  <si>
    <t>6</t>
  </si>
  <si>
    <t>ELD.KR501200035</t>
  </si>
  <si>
    <t>1.3 SEMIFLEX 100/5 STANDARD</t>
  </si>
  <si>
    <t>-1499732166</t>
  </si>
  <si>
    <t>P</t>
  </si>
  <si>
    <t>Poznámka k položce:_x000D_
Al ohebná hadice (0,08 mm), balení 5 m</t>
  </si>
  <si>
    <t>7</t>
  </si>
  <si>
    <t>751537033</t>
  </si>
  <si>
    <t>Mtž potrubí ohebného neizol ze dvou vrstev PVC s polyamidovou tkaninou D do 300 mm</t>
  </si>
  <si>
    <t>-1733434501</t>
  </si>
  <si>
    <t>Montáž potrubí ohebného kruhového neizolovaného ze dvou vrstev PVC s polyamidovou tkaninou, průměru přes 200 do 300 mm</t>
  </si>
  <si>
    <t>8</t>
  </si>
  <si>
    <t>ELD.SX140100120</t>
  </si>
  <si>
    <t>1.4 GREYFLEX 254</t>
  </si>
  <si>
    <t>1570845824</t>
  </si>
  <si>
    <t>Poznámka k položce:_x000D_
PVC / polyamid ohebná hadice, balení 5 m</t>
  </si>
  <si>
    <t>9</t>
  </si>
  <si>
    <t>R-4299216</t>
  </si>
  <si>
    <t xml:space="preserve">Kovová stahovací páska se sponou QIP110 pro průměry do 110mm   </t>
  </si>
  <si>
    <t>23909441</t>
  </si>
  <si>
    <t>Materiál  spojovací a těsnící- kovové prvky zinkovány</t>
  </si>
  <si>
    <t>10</t>
  </si>
  <si>
    <t>R-4299219</t>
  </si>
  <si>
    <t xml:space="preserve">Kovová stahovací páska se sponou QIP270 pro průměry do 270mm   </t>
  </si>
  <si>
    <t>-173868165</t>
  </si>
  <si>
    <t>11</t>
  </si>
  <si>
    <t>751510041</t>
  </si>
  <si>
    <t>Vzduchotechnické potrubí pozink kruhové spirálně vinuté D do 100 mm</t>
  </si>
  <si>
    <t>-1427318848</t>
  </si>
  <si>
    <t>Vzduchotechnické potrubí z pozinkovaného plechu  kruhové, trouba spirálně vinutá bez příruby, průměru do 100 mm</t>
  </si>
  <si>
    <t>12</t>
  </si>
  <si>
    <t>751510042</t>
  </si>
  <si>
    <t>Vzduchotechnické potrubí pozink kruhové spirálně vinuté D do 200 mm</t>
  </si>
  <si>
    <t>-921547314</t>
  </si>
  <si>
    <t>Vzduchotechnické potrubí z pozinkovaného plechu  kruhové, trouba spirálně vinutá bez příruby, průměru přes 100 do 200 mm</t>
  </si>
  <si>
    <t>13</t>
  </si>
  <si>
    <t>751510043</t>
  </si>
  <si>
    <t>Vzduchotechnické potrubí pozink kruhové spirálně vinuté D do 300 mm</t>
  </si>
  <si>
    <t>1340776239</t>
  </si>
  <si>
    <t>Vzduchotechnické potrubí z pozinkovaného plechu  kruhové, trouba spirálně vinutá bez příruby, průměru přes 200 do 300 mm</t>
  </si>
  <si>
    <t>14</t>
  </si>
  <si>
    <t>R-7519239</t>
  </si>
  <si>
    <t>Montáž sestavy konzol</t>
  </si>
  <si>
    <t>kpl</t>
  </si>
  <si>
    <t>2134460568</t>
  </si>
  <si>
    <t>Montáž sestavy konzolí pro uložení a upevnění setavy tlumiče se střešním ventilátorem, včetně kotevního materiálu</t>
  </si>
  <si>
    <t>R-4299245</t>
  </si>
  <si>
    <t>Sada konzolí</t>
  </si>
  <si>
    <t>1970576881</t>
  </si>
  <si>
    <t>Kompletní sada pro upevnění potrubí, klimatizací, čerpadel nebo ventilátorů na stěnách!
Sada zahrnuje 2x montážní profily typu C, 2x2 horizontální konzole ve spojení s posuvnou maticí FCN Clix, hlukově tlumící prvky proti přenosu chvění, spojovací materiál.
Všechny kovové prvky jsou galvanicky pozinkované.</t>
  </si>
  <si>
    <t>R-4299246</t>
  </si>
  <si>
    <t>266083893</t>
  </si>
  <si>
    <t>17</t>
  </si>
  <si>
    <t>R-4299248</t>
  </si>
  <si>
    <t>Kruhová objímka průměr 355</t>
  </si>
  <si>
    <t>1619883092</t>
  </si>
  <si>
    <t>Kruhová objímka průměr 355 s gumovou výplní pro tlumení vibrací (EPDM)
materiál ocel-pozink</t>
  </si>
  <si>
    <t>Poznámka k položce:_x000D_
Objímka pro oboustrané uchycení bude zhotovena ze dvou kusů (standardní objímka má pouze 1x přípravu pro závitovou tyč.</t>
  </si>
  <si>
    <t>18</t>
  </si>
  <si>
    <t>R-4299247</t>
  </si>
  <si>
    <t>Kaučuková samolepící páska 40x5</t>
  </si>
  <si>
    <t>1788574642</t>
  </si>
  <si>
    <t>Kaučuková samolepící páska 40x5. Použití na styčné plochy VZT pro zabránění přenosu vibrací do stavby.</t>
  </si>
  <si>
    <t>19</t>
  </si>
  <si>
    <t>751572102</t>
  </si>
  <si>
    <t>Uchycení potrubí kruhového pomocí objímky kotvenou do betonu D do 200 mm</t>
  </si>
  <si>
    <t>1715088279</t>
  </si>
  <si>
    <t>Závěs kruhového potrubí pomocí objímky, kotvené do betonu průměru potrubí přes 100 do 200 mm</t>
  </si>
  <si>
    <t>20</t>
  </si>
  <si>
    <t>751572103</t>
  </si>
  <si>
    <t>Uchycení potrubí kruhového pomocí objímky kotvenou do betonu D do 300 mm</t>
  </si>
  <si>
    <t>-1213284952</t>
  </si>
  <si>
    <t>Závěs kruhového potrubí pomocí objímky, kotvené do betonu průměru potrubí přes 200 do 300 mm</t>
  </si>
  <si>
    <t>R-4299215</t>
  </si>
  <si>
    <t>spojovací a těsnící materiál</t>
  </si>
  <si>
    <t>kg</t>
  </si>
  <si>
    <t>1231688029</t>
  </si>
  <si>
    <t>22</t>
  </si>
  <si>
    <t>751613114</t>
  </si>
  <si>
    <t>Montáž dodatečné izolace potrubí čtyřhranného samolepící izolací</t>
  </si>
  <si>
    <t>m2</t>
  </si>
  <si>
    <t>1173300572</t>
  </si>
  <si>
    <t>Montáž ostatních zařízení dodatečné izolace potrubí čtyřhranného samolepící izolací</t>
  </si>
  <si>
    <t>PSC</t>
  </si>
  <si>
    <t xml:space="preserve">Poznámka k souboru cen:_x000D_
1. Montáž dodatečné izolace k rekuperační jednotce 751 61-3111 se vztahuje na montáž sady izolace pro VZT jednotku připravené výrobcem jednotky. 2. Položky montáže 751 61-3120 až 3122 nejsou určeny pro zabudované konstrukce. </t>
  </si>
  <si>
    <t>Poznámka k položce:_x000D_
Cena je srovnatelná i pro kruhové potrubí</t>
  </si>
  <si>
    <t>23</t>
  </si>
  <si>
    <t>R-4298329</t>
  </si>
  <si>
    <t>Izolace ze syntetického kaučuku</t>
  </si>
  <si>
    <t>-899470442</t>
  </si>
  <si>
    <t>Izolace ze syntetického kaučuku samolepící s=10mm s povrchovou úpravou stříbrnou fólií, včetně stříbrné samolepící pásky pro přelepení spojů</t>
  </si>
  <si>
    <t>24</t>
  </si>
  <si>
    <t>751581351</t>
  </si>
  <si>
    <t>Protipožární prostup stěnou kruhového potrubí průměru do 100 šířka spáry 25 mm</t>
  </si>
  <si>
    <t>-2059495471</t>
  </si>
  <si>
    <t>Protipožární ochrana vzduchotechnického potrubí  prostup kruhového potrubí stěnou, průměru potrubí do 100 mm</t>
  </si>
  <si>
    <t xml:space="preserve">Poznámka k souboru cen:_x000D_
1. V cenách -1111 až -1215 nejsou započteny náklady na zřízení závěsných konstrukcích. U dodatečného obkladu je nutno posoudit nosnost stávajících nosných konstrukcí. 2. Ceny prostupů -1311 až -1358 jsou uvažovány pro tloušťku stěny nebo stropu minimálně 100 mm a pro šířku spáry 25 mm. </t>
  </si>
  <si>
    <t>25</t>
  </si>
  <si>
    <t>998751102</t>
  </si>
  <si>
    <t>Přesun hmot tonážní pro vzduchotechniku v objektech v do 24 m</t>
  </si>
  <si>
    <t>t</t>
  </si>
  <si>
    <t>1687069117</t>
  </si>
  <si>
    <t>Přesun hmot pro vzduchotechniku stanovený z hmotnosti přesunovaného materiálu vodorovná dopravní vzdálenost do 100 m v objektech výšky přes 12 do 24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</si>
  <si>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</si>
  <si>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26</t>
  </si>
  <si>
    <t>HZS2491</t>
  </si>
  <si>
    <t>Hodinová zúčtovací sazba dělník zednických výpomocí</t>
  </si>
  <si>
    <t>hod</t>
  </si>
  <si>
    <t>242358395</t>
  </si>
  <si>
    <t>Hodinové zúčtovací sazby profesí PSV  zednické výpomoci a pomocné práce PSV dělník zednických výpomocí</t>
  </si>
  <si>
    <t>27</t>
  </si>
  <si>
    <t>HZS3212</t>
  </si>
  <si>
    <t>Hodinová zúčtovací sazba montér vzduchotechniky a chlazení odborný</t>
  </si>
  <si>
    <t>1471296850</t>
  </si>
  <si>
    <t>Hodinové zúčtovací sazby montáží technologických zařízení  na stavebních objektech montér vzduchotechniky odborný</t>
  </si>
  <si>
    <t>Poznámka k položce:_x000D_
Vyregulování systému, uvedení do provozu a začkolení obsluhy</t>
  </si>
  <si>
    <t>Montážní nosník C 30x28 -délka 560mm</t>
  </si>
  <si>
    <t>Montážní nosník C 30x28 -délka 560mm -ocel s 1,75 - pozink</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</si>
</sst>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3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FFFFFF"/>
      <name val="Arial CE"/>
    </font>
    <font>
      <sz val="8"/>
      <color rgb="FF3366FF"/>
      <name val="Arial CE"/>
    </font>
    <font>
      <b/>
      <sz val="14"/>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9"/>
      <color rgb="FF0000FF"/>
      <name val="Arial CE"/>
    </font>
    <font>
      <i/>
      <sz val="8"/>
      <color rgb="FF0000FF"/>
      <name val="Arial CE"/>
    </font>
    <font>
      <i/>
      <sz val="7"/>
      <color rgb="FF969696"/>
      <name val="Arial CE"/>
    </font>
    <font>
      <u/>
      <sz val="11"/>
      <color theme="10"/>
      <name val="Calibri"/>
      <scheme val="minor"/>
    </font>
  </fonts>
  <fills count="5">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5" fillId="0" borderId="0" applyNumberFormat="0" applyFill="0" applyBorder="0" applyAlignment="0" applyProtection="0"/>
  </cellStyleXfs>
  <cellXfs count="21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1" fillId="0" borderId="0" xfId="0" applyFont="1" applyAlignment="1">
      <alignment horizontal="left" vertical="center"/>
    </xf>
    <xf numFmtId="0" fontId="10"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2"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ont="1" applyFill="1" applyAlignment="1">
      <alignment vertical="center"/>
    </xf>
    <xf numFmtId="0" fontId="4" fillId="3" borderId="6" xfId="0" applyFont="1" applyFill="1" applyBorder="1" applyAlignment="1">
      <alignment horizontal="left" vertical="center"/>
    </xf>
    <xf numFmtId="0" fontId="0" fillId="3" borderId="7" xfId="0" applyFont="1" applyFill="1" applyBorder="1" applyAlignment="1">
      <alignment vertical="center"/>
    </xf>
    <xf numFmtId="0" fontId="4" fillId="3" borderId="7" xfId="0" applyFont="1" applyFill="1" applyBorder="1" applyAlignment="1">
      <alignment horizontal="center" vertical="center"/>
    </xf>
    <xf numFmtId="0" fontId="0" fillId="0" borderId="3" xfId="0" applyBorder="1" applyAlignment="1">
      <alignment vertical="center"/>
    </xf>
    <xf numFmtId="0" fontId="14"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2"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4" borderId="7" xfId="0" applyFont="1" applyFill="1" applyBorder="1" applyAlignment="1">
      <alignment vertical="center"/>
    </xf>
    <xf numFmtId="0" fontId="17" fillId="4" borderId="0" xfId="0" applyFont="1" applyFill="1" applyAlignment="1">
      <alignment horizontal="center" vertical="center"/>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19" fillId="0" borderId="0" xfId="0" applyFont="1" applyAlignment="1">
      <alignment horizontal="left" vertical="center"/>
    </xf>
    <xf numFmtId="0" fontId="19" fillId="0" borderId="0" xfId="0" applyFont="1" applyAlignment="1">
      <alignment vertical="center"/>
    </xf>
    <xf numFmtId="4" fontId="19" fillId="0" borderId="0" xfId="0" applyNumberFormat="1" applyFont="1" applyAlignment="1">
      <alignment vertical="center"/>
    </xf>
    <xf numFmtId="0" fontId="4" fillId="0" borderId="0" xfId="0" applyFont="1" applyAlignment="1">
      <alignment horizontal="center" vertical="center"/>
    </xf>
    <xf numFmtId="4" fontId="15" fillId="0" borderId="14" xfId="0" applyNumberFormat="1" applyFont="1" applyBorder="1" applyAlignment="1">
      <alignment vertical="center"/>
    </xf>
    <xf numFmtId="4" fontId="15" fillId="0" borderId="0" xfId="0" applyNumberFormat="1" applyFont="1" applyBorder="1" applyAlignment="1">
      <alignment vertical="center"/>
    </xf>
    <xf numFmtId="166" fontId="15" fillId="0" borderId="0" xfId="0" applyNumberFormat="1" applyFont="1" applyBorder="1" applyAlignment="1">
      <alignment vertical="center"/>
    </xf>
    <xf numFmtId="4" fontId="15" fillId="0" borderId="15" xfId="0" applyNumberFormat="1" applyFont="1" applyBorder="1" applyAlignment="1">
      <alignment vertical="center"/>
    </xf>
    <xf numFmtId="0" fontId="4" fillId="0" borderId="0" xfId="0" applyFont="1" applyAlignment="1">
      <alignment horizontal="left" vertical="center"/>
    </xf>
    <xf numFmtId="0" fontId="20" fillId="0" borderId="0" xfId="0" applyFont="1" applyAlignment="1">
      <alignment horizontal="left" vertical="center"/>
    </xf>
    <xf numFmtId="0" fontId="5" fillId="0" borderId="3" xfId="0" applyFont="1" applyBorder="1" applyAlignment="1">
      <alignment vertical="center"/>
    </xf>
    <xf numFmtId="0" fontId="21" fillId="0" borderId="0" xfId="0" applyFont="1" applyAlignment="1">
      <alignment vertical="center"/>
    </xf>
    <xf numFmtId="0" fontId="22" fillId="0" borderId="0" xfId="0" applyFont="1" applyAlignment="1">
      <alignment vertical="center"/>
    </xf>
    <xf numFmtId="0" fontId="3" fillId="0" borderId="0" xfId="0" applyFont="1" applyAlignment="1">
      <alignment horizontal="center" vertical="center"/>
    </xf>
    <xf numFmtId="4" fontId="23" fillId="0" borderId="14" xfId="0" applyNumberFormat="1" applyFont="1" applyBorder="1" applyAlignment="1">
      <alignment vertical="center"/>
    </xf>
    <xf numFmtId="4" fontId="23" fillId="0" borderId="0" xfId="0" applyNumberFormat="1" applyFont="1" applyBorder="1" applyAlignment="1">
      <alignment vertical="center"/>
    </xf>
    <xf numFmtId="166" fontId="23" fillId="0" borderId="0" xfId="0" applyNumberFormat="1" applyFont="1" applyBorder="1" applyAlignment="1">
      <alignment vertical="center"/>
    </xf>
    <xf numFmtId="4" fontId="23" fillId="0" borderId="15" xfId="0" applyNumberFormat="1" applyFont="1" applyBorder="1" applyAlignment="1">
      <alignment vertical="center"/>
    </xf>
    <xf numFmtId="0" fontId="5" fillId="0" borderId="0" xfId="0" applyFont="1" applyAlignment="1">
      <alignment horizontal="left" vertical="center"/>
    </xf>
    <xf numFmtId="0" fontId="24" fillId="0" borderId="0" xfId="1" applyFont="1" applyAlignment="1">
      <alignment horizontal="center" vertical="center"/>
    </xf>
    <xf numFmtId="0" fontId="2" fillId="0" borderId="0" xfId="0" applyFont="1" applyAlignment="1">
      <alignment horizontal="center" vertical="center"/>
    </xf>
    <xf numFmtId="4" fontId="1" fillId="0" borderId="19" xfId="0" applyNumberFormat="1" applyFont="1" applyBorder="1" applyAlignment="1">
      <alignment vertical="center"/>
    </xf>
    <xf numFmtId="4" fontId="1" fillId="0" borderId="20" xfId="0" applyNumberFormat="1" applyFont="1" applyBorder="1" applyAlignment="1">
      <alignment vertical="center"/>
    </xf>
    <xf numFmtId="166" fontId="1" fillId="0" borderId="20" xfId="0" applyNumberFormat="1" applyFont="1" applyBorder="1" applyAlignment="1">
      <alignment vertical="center"/>
    </xf>
    <xf numFmtId="4" fontId="1" fillId="0" borderId="21" xfId="0" applyNumberFormat="1" applyFont="1" applyBorder="1" applyAlignment="1">
      <alignment vertical="center"/>
    </xf>
    <xf numFmtId="0" fontId="0" fillId="0" borderId="0" xfId="0" applyProtection="1"/>
    <xf numFmtId="0" fontId="26" fillId="0" borderId="0" xfId="0"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12" fillId="0" borderId="0" xfId="0" applyFont="1" applyAlignment="1">
      <alignment horizontal="left" vertical="center"/>
    </xf>
    <xf numFmtId="0" fontId="16"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17" fillId="4" borderId="0" xfId="0" applyFont="1" applyFill="1" applyAlignment="1">
      <alignment horizontal="left" vertical="center"/>
    </xf>
    <xf numFmtId="0" fontId="17" fillId="4" borderId="0" xfId="0" applyFont="1" applyFill="1" applyAlignment="1">
      <alignment horizontal="right" vertical="center"/>
    </xf>
    <xf numFmtId="0" fontId="27"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17" fillId="4" borderId="16"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0" xfId="0" applyFont="1" applyFill="1" applyAlignment="1">
      <alignment horizontal="center" vertical="center" wrapText="1"/>
    </xf>
    <xf numFmtId="0" fontId="0" fillId="0" borderId="3" xfId="0" applyBorder="1" applyAlignment="1">
      <alignment horizontal="center" vertical="center" wrapText="1"/>
    </xf>
    <xf numFmtId="4" fontId="19" fillId="0" borderId="0" xfId="0" applyNumberFormat="1" applyFont="1" applyAlignment="1"/>
    <xf numFmtId="166" fontId="28" fillId="0" borderId="12" xfId="0" applyNumberFormat="1" applyFont="1" applyBorder="1" applyAlignment="1"/>
    <xf numFmtId="166" fontId="28" fillId="0" borderId="13" xfId="0" applyNumberFormat="1" applyFont="1" applyBorder="1" applyAlignment="1"/>
    <xf numFmtId="4" fontId="29"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17" fillId="0" borderId="22" xfId="0" applyFont="1" applyBorder="1" applyAlignment="1" applyProtection="1">
      <alignment horizontal="center" vertical="center"/>
      <protection locked="0"/>
    </xf>
    <xf numFmtId="49" fontId="17" fillId="0" borderId="22" xfId="0" applyNumberFormat="1" applyFont="1" applyBorder="1" applyAlignment="1" applyProtection="1">
      <alignment horizontal="left" vertical="center" wrapText="1"/>
      <protection locked="0"/>
    </xf>
    <xf numFmtId="0" fontId="17" fillId="0" borderId="22" xfId="0" applyFont="1" applyBorder="1" applyAlignment="1" applyProtection="1">
      <alignment horizontal="left" vertical="center" wrapText="1"/>
      <protection locked="0"/>
    </xf>
    <xf numFmtId="0" fontId="17" fillId="0" borderId="22" xfId="0" applyFont="1" applyBorder="1" applyAlignment="1" applyProtection="1">
      <alignment horizontal="center" vertical="center" wrapText="1"/>
      <protection locked="0"/>
    </xf>
    <xf numFmtId="167" fontId="17" fillId="0" borderId="22" xfId="0" applyNumberFormat="1" applyFont="1" applyBorder="1" applyAlignment="1" applyProtection="1">
      <alignment vertical="center"/>
      <protection locked="0"/>
    </xf>
    <xf numFmtId="4" fontId="17" fillId="0" borderId="22" xfId="0" applyNumberFormat="1" applyFont="1" applyBorder="1" applyAlignment="1" applyProtection="1">
      <alignment vertical="center"/>
      <protection locked="0"/>
    </xf>
    <xf numFmtId="0" fontId="0" fillId="0" borderId="22" xfId="0" applyFont="1" applyBorder="1" applyAlignment="1" applyProtection="1">
      <alignment vertical="center"/>
      <protection locked="0"/>
    </xf>
    <xf numFmtId="0" fontId="18" fillId="0" borderId="14" xfId="0" applyFont="1" applyBorder="1" applyAlignment="1">
      <alignment horizontal="left" vertical="center"/>
    </xf>
    <xf numFmtId="0" fontId="18" fillId="0" borderId="0" xfId="0" applyFont="1" applyBorder="1" applyAlignment="1">
      <alignment horizontal="center" vertical="center"/>
    </xf>
    <xf numFmtId="166" fontId="18" fillId="0" borderId="0" xfId="0" applyNumberFormat="1" applyFont="1" applyBorder="1" applyAlignment="1">
      <alignment vertical="center"/>
    </xf>
    <xf numFmtId="166" fontId="18" fillId="0" borderId="15" xfId="0" applyNumberFormat="1" applyFont="1" applyBorder="1" applyAlignment="1">
      <alignment vertical="center"/>
    </xf>
    <xf numFmtId="0" fontId="17" fillId="0" borderId="0" xfId="0" applyFont="1" applyAlignment="1">
      <alignment horizontal="left" vertical="center"/>
    </xf>
    <xf numFmtId="4" fontId="0" fillId="0" borderId="0" xfId="0" applyNumberFormat="1" applyFont="1" applyAlignment="1">
      <alignment vertical="center"/>
    </xf>
    <xf numFmtId="0" fontId="30" fillId="0" borderId="0" xfId="0" applyFont="1" applyAlignment="1">
      <alignment horizontal="left" vertical="center"/>
    </xf>
    <xf numFmtId="0" fontId="31" fillId="0" borderId="0" xfId="0" applyFont="1" applyAlignment="1">
      <alignment horizontal="left" vertical="center" wrapText="1"/>
    </xf>
    <xf numFmtId="0" fontId="0" fillId="0" borderId="14" xfId="0" applyFont="1" applyBorder="1" applyAlignment="1">
      <alignment vertical="center"/>
    </xf>
    <xf numFmtId="0" fontId="0" fillId="0" borderId="0" xfId="0" applyBorder="1" applyAlignment="1">
      <alignment vertical="center"/>
    </xf>
    <xf numFmtId="0" fontId="32" fillId="0" borderId="22" xfId="0" applyFont="1" applyBorder="1" applyAlignment="1" applyProtection="1">
      <alignment horizontal="center" vertical="center"/>
      <protection locked="0"/>
    </xf>
    <xf numFmtId="49" fontId="32" fillId="0" borderId="22" xfId="0" applyNumberFormat="1" applyFont="1" applyBorder="1" applyAlignment="1" applyProtection="1">
      <alignment horizontal="left" vertical="center" wrapText="1"/>
      <protection locked="0"/>
    </xf>
    <xf numFmtId="0" fontId="32" fillId="0" borderId="22" xfId="0" applyFont="1" applyBorder="1" applyAlignment="1" applyProtection="1">
      <alignment horizontal="left" vertical="center" wrapText="1"/>
      <protection locked="0"/>
    </xf>
    <xf numFmtId="0" fontId="32" fillId="0" borderId="22" xfId="0" applyFont="1" applyBorder="1" applyAlignment="1" applyProtection="1">
      <alignment horizontal="center" vertical="center" wrapText="1"/>
      <protection locked="0"/>
    </xf>
    <xf numFmtId="167" fontId="32" fillId="0" borderId="22" xfId="0" applyNumberFormat="1" applyFont="1" applyBorder="1" applyAlignment="1" applyProtection="1">
      <alignment vertical="center"/>
      <protection locked="0"/>
    </xf>
    <xf numFmtId="4" fontId="32" fillId="0" borderId="22" xfId="0" applyNumberFormat="1" applyFont="1" applyBorder="1" applyAlignment="1" applyProtection="1">
      <alignment vertical="center"/>
      <protection locked="0"/>
    </xf>
    <xf numFmtId="0" fontId="33" fillId="0" borderId="22" xfId="0" applyFont="1" applyBorder="1" applyAlignment="1" applyProtection="1">
      <alignment vertical="center"/>
      <protection locked="0"/>
    </xf>
    <xf numFmtId="0" fontId="33" fillId="0" borderId="3" xfId="0" applyFont="1" applyBorder="1" applyAlignment="1">
      <alignment vertical="center"/>
    </xf>
    <xf numFmtId="0" fontId="32" fillId="0" borderId="14" xfId="0" applyFont="1" applyBorder="1" applyAlignment="1">
      <alignment horizontal="left" vertical="center"/>
    </xf>
    <xf numFmtId="0" fontId="32" fillId="0" borderId="0" xfId="0" applyFont="1" applyBorder="1" applyAlignment="1">
      <alignment horizontal="center" vertical="center"/>
    </xf>
    <xf numFmtId="0" fontId="34" fillId="0" borderId="0" xfId="0" applyFont="1" applyAlignment="1">
      <alignment vertical="center" wrapText="1"/>
    </xf>
    <xf numFmtId="0" fontId="0" fillId="0" borderId="19" xfId="0" applyFont="1" applyBorder="1" applyAlignment="1">
      <alignment vertical="center"/>
    </xf>
    <xf numFmtId="0" fontId="0" fillId="0" borderId="20" xfId="0"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0" fontId="2" fillId="0" borderId="0" xfId="0" applyFont="1" applyAlignment="1">
      <alignment horizontal="left" vertical="center" wrapText="1"/>
    </xf>
    <xf numFmtId="4" fontId="12" fillId="0" borderId="5" xfId="0" applyNumberFormat="1" applyFont="1" applyBorder="1" applyAlignment="1">
      <alignment vertical="center"/>
    </xf>
    <xf numFmtId="0" fontId="0" fillId="0" borderId="5" xfId="0" applyFont="1" applyBorder="1" applyAlignment="1">
      <alignment vertical="center"/>
    </xf>
    <xf numFmtId="0" fontId="1" fillId="0" borderId="0" xfId="0" applyFont="1" applyAlignment="1">
      <alignment horizontal="right" vertical="center"/>
    </xf>
    <xf numFmtId="4" fontId="13"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4" fillId="3" borderId="7" xfId="0" applyFont="1" applyFill="1" applyBorder="1" applyAlignment="1">
      <alignment horizontal="left" vertical="center"/>
    </xf>
    <xf numFmtId="0" fontId="0" fillId="3" borderId="7" xfId="0" applyFont="1" applyFill="1" applyBorder="1" applyAlignment="1">
      <alignment vertical="center"/>
    </xf>
    <xf numFmtId="4" fontId="4" fillId="3" borderId="7" xfId="0" applyNumberFormat="1" applyFont="1" applyFill="1" applyBorder="1" applyAlignment="1">
      <alignment vertical="center"/>
    </xf>
    <xf numFmtId="0" fontId="0" fillId="3" borderId="8" xfId="0" applyFont="1" applyFill="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5" fillId="0" borderId="11" xfId="0" applyFont="1" applyBorder="1" applyAlignment="1">
      <alignment horizontal="center" vertical="center"/>
    </xf>
    <xf numFmtId="0" fontId="15" fillId="0" borderId="12" xfId="0" applyFont="1" applyBorder="1" applyAlignment="1">
      <alignment horizontal="left" vertical="center"/>
    </xf>
    <xf numFmtId="0" fontId="16" fillId="0" borderId="14" xfId="0" applyFont="1" applyBorder="1" applyAlignment="1">
      <alignment horizontal="left" vertical="center"/>
    </xf>
    <xf numFmtId="0" fontId="16" fillId="0" borderId="0" xfId="0" applyFont="1" applyBorder="1" applyAlignment="1">
      <alignment horizontal="left" vertical="center"/>
    </xf>
    <xf numFmtId="0" fontId="17" fillId="4" borderId="6" xfId="0" applyFont="1" applyFill="1" applyBorder="1" applyAlignment="1">
      <alignment horizontal="center" vertical="center"/>
    </xf>
    <xf numFmtId="0" fontId="17" fillId="4" borderId="7" xfId="0" applyFont="1" applyFill="1" applyBorder="1" applyAlignment="1">
      <alignment horizontal="left" vertical="center"/>
    </xf>
    <xf numFmtId="0" fontId="17" fillId="4" borderId="7" xfId="0" applyFont="1" applyFill="1" applyBorder="1" applyAlignment="1">
      <alignment horizontal="center" vertical="center"/>
    </xf>
    <xf numFmtId="0" fontId="17" fillId="4" borderId="7" xfId="0" applyFont="1" applyFill="1" applyBorder="1" applyAlignment="1">
      <alignment horizontal="right" vertical="center"/>
    </xf>
    <xf numFmtId="0" fontId="17" fillId="4" borderId="8" xfId="0" applyFont="1" applyFill="1" applyBorder="1" applyAlignment="1">
      <alignment horizontal="left" vertical="center"/>
    </xf>
    <xf numFmtId="4" fontId="22" fillId="0" borderId="0" xfId="0" applyNumberFormat="1" applyFont="1" applyAlignment="1">
      <alignment vertical="center"/>
    </xf>
    <xf numFmtId="0" fontId="22" fillId="0" borderId="0" xfId="0" applyFont="1" applyAlignment="1">
      <alignment vertical="center"/>
    </xf>
    <xf numFmtId="4" fontId="22" fillId="0" borderId="0" xfId="0" applyNumberFormat="1" applyFont="1" applyAlignment="1">
      <alignment horizontal="right" vertical="center"/>
    </xf>
    <xf numFmtId="0" fontId="21" fillId="0" borderId="0" xfId="0" applyFont="1" applyAlignment="1">
      <alignment horizontal="left" vertical="center" wrapText="1"/>
    </xf>
    <xf numFmtId="4" fontId="7" fillId="0" borderId="0" xfId="0" applyNumberFormat="1" applyFont="1" applyAlignment="1">
      <alignment vertical="center"/>
    </xf>
    <xf numFmtId="0" fontId="7" fillId="0" borderId="0" xfId="0" applyFont="1" applyAlignment="1">
      <alignment vertical="center"/>
    </xf>
    <xf numFmtId="0" fontId="25" fillId="0" borderId="0" xfId="0" applyFont="1" applyAlignment="1">
      <alignment horizontal="left" vertical="center" wrapText="1"/>
    </xf>
    <xf numFmtId="4" fontId="19" fillId="0" borderId="0" xfId="0" applyNumberFormat="1" applyFont="1" applyAlignment="1">
      <alignment horizontal="right" vertical="center"/>
    </xf>
    <xf numFmtId="4" fontId="19" fillId="0" borderId="0" xfId="0" applyNumberFormat="1" applyFont="1" applyAlignment="1">
      <alignment vertical="center"/>
    </xf>
    <xf numFmtId="0" fontId="10" fillId="2" borderId="0" xfId="0" applyFont="1" applyFill="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98"/>
  <sheetViews>
    <sheetView showGridLines="0"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3" t="s">
        <v>0</v>
      </c>
      <c r="AZ1" s="13" t="s">
        <v>1</v>
      </c>
      <c r="BA1" s="13" t="s">
        <v>2</v>
      </c>
      <c r="BB1" s="13" t="s">
        <v>1</v>
      </c>
      <c r="BT1" s="13" t="s">
        <v>3</v>
      </c>
      <c r="BU1" s="13" t="s">
        <v>3</v>
      </c>
      <c r="BV1" s="13" t="s">
        <v>4</v>
      </c>
    </row>
    <row r="2" spans="1:74" s="1" customFormat="1" ht="36.950000000000003" customHeight="1">
      <c r="AR2" s="209" t="s">
        <v>5</v>
      </c>
      <c r="AS2" s="173"/>
      <c r="AT2" s="173"/>
      <c r="AU2" s="173"/>
      <c r="AV2" s="173"/>
      <c r="AW2" s="173"/>
      <c r="AX2" s="173"/>
      <c r="AY2" s="173"/>
      <c r="AZ2" s="173"/>
      <c r="BA2" s="173"/>
      <c r="BB2" s="173"/>
      <c r="BC2" s="173"/>
      <c r="BD2" s="173"/>
      <c r="BE2" s="173"/>
      <c r="BS2" s="14" t="s">
        <v>6</v>
      </c>
      <c r="BT2" s="14" t="s">
        <v>7</v>
      </c>
    </row>
    <row r="3" spans="1:74" s="1" customFormat="1" ht="6.95" customHeight="1">
      <c r="B3" s="15"/>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7"/>
      <c r="BS3" s="14" t="s">
        <v>6</v>
      </c>
      <c r="BT3" s="14" t="s">
        <v>8</v>
      </c>
    </row>
    <row r="4" spans="1:74" s="1" customFormat="1" ht="24.95" customHeight="1">
      <c r="B4" s="17"/>
      <c r="D4" s="18" t="s">
        <v>9</v>
      </c>
      <c r="AR4" s="17"/>
      <c r="AS4" s="19" t="s">
        <v>10</v>
      </c>
      <c r="BS4" s="14" t="s">
        <v>11</v>
      </c>
    </row>
    <row r="5" spans="1:74" s="1" customFormat="1" ht="12" customHeight="1">
      <c r="B5" s="17"/>
      <c r="D5" s="20" t="s">
        <v>12</v>
      </c>
      <c r="K5" s="172" t="s">
        <v>13</v>
      </c>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R5" s="17"/>
      <c r="BS5" s="14" t="s">
        <v>6</v>
      </c>
    </row>
    <row r="6" spans="1:74" s="1" customFormat="1" ht="36.950000000000003" customHeight="1">
      <c r="B6" s="17"/>
      <c r="D6" s="22" t="s">
        <v>14</v>
      </c>
      <c r="K6" s="174" t="s">
        <v>15</v>
      </c>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R6" s="17"/>
      <c r="BS6" s="14" t="s">
        <v>6</v>
      </c>
    </row>
    <row r="7" spans="1:74" s="1" customFormat="1" ht="12" customHeight="1">
      <c r="B7" s="17"/>
      <c r="D7" s="23" t="s">
        <v>16</v>
      </c>
      <c r="K7" s="21" t="s">
        <v>1</v>
      </c>
      <c r="AK7" s="23" t="s">
        <v>17</v>
      </c>
      <c r="AN7" s="21" t="s">
        <v>1</v>
      </c>
      <c r="AR7" s="17"/>
      <c r="BS7" s="14" t="s">
        <v>6</v>
      </c>
    </row>
    <row r="8" spans="1:74" s="1" customFormat="1" ht="12" customHeight="1">
      <c r="B8" s="17"/>
      <c r="D8" s="23" t="s">
        <v>18</v>
      </c>
      <c r="K8" s="21" t="s">
        <v>19</v>
      </c>
      <c r="AK8" s="23" t="s">
        <v>20</v>
      </c>
      <c r="AN8" s="21" t="s">
        <v>21</v>
      </c>
      <c r="AR8" s="17"/>
      <c r="BS8" s="14" t="s">
        <v>6</v>
      </c>
    </row>
    <row r="9" spans="1:74" s="1" customFormat="1" ht="14.45" customHeight="1">
      <c r="B9" s="17"/>
      <c r="AR9" s="17"/>
      <c r="BS9" s="14" t="s">
        <v>6</v>
      </c>
    </row>
    <row r="10" spans="1:74" s="1" customFormat="1" ht="12" customHeight="1">
      <c r="B10" s="17"/>
      <c r="D10" s="23" t="s">
        <v>22</v>
      </c>
      <c r="AK10" s="23" t="s">
        <v>23</v>
      </c>
      <c r="AN10" s="21" t="s">
        <v>1</v>
      </c>
      <c r="AR10" s="17"/>
      <c r="BS10" s="14" t="s">
        <v>6</v>
      </c>
    </row>
    <row r="11" spans="1:74" s="1" customFormat="1" ht="18.399999999999999" customHeight="1">
      <c r="B11" s="17"/>
      <c r="E11" s="21" t="s">
        <v>24</v>
      </c>
      <c r="AK11" s="23" t="s">
        <v>25</v>
      </c>
      <c r="AN11" s="21" t="s">
        <v>1</v>
      </c>
      <c r="AR11" s="17"/>
      <c r="BS11" s="14" t="s">
        <v>6</v>
      </c>
    </row>
    <row r="12" spans="1:74" s="1" customFormat="1" ht="6.95" customHeight="1">
      <c r="B12" s="17"/>
      <c r="AR12" s="17"/>
      <c r="BS12" s="14" t="s">
        <v>6</v>
      </c>
    </row>
    <row r="13" spans="1:74" s="1" customFormat="1" ht="12" customHeight="1">
      <c r="B13" s="17"/>
      <c r="D13" s="23" t="s">
        <v>26</v>
      </c>
      <c r="AK13" s="23" t="s">
        <v>23</v>
      </c>
      <c r="AN13" s="21" t="s">
        <v>1</v>
      </c>
      <c r="AR13" s="17"/>
      <c r="BS13" s="14" t="s">
        <v>6</v>
      </c>
    </row>
    <row r="14" spans="1:74" ht="12.75">
      <c r="B14" s="17"/>
      <c r="E14" s="21" t="s">
        <v>27</v>
      </c>
      <c r="AK14" s="23" t="s">
        <v>25</v>
      </c>
      <c r="AN14" s="21" t="s">
        <v>1</v>
      </c>
      <c r="AR14" s="17"/>
      <c r="BS14" s="14" t="s">
        <v>6</v>
      </c>
    </row>
    <row r="15" spans="1:74" s="1" customFormat="1" ht="6.95" customHeight="1">
      <c r="B15" s="17"/>
      <c r="AR15" s="17"/>
      <c r="BS15" s="14" t="s">
        <v>3</v>
      </c>
    </row>
    <row r="16" spans="1:74" s="1" customFormat="1" ht="12" customHeight="1">
      <c r="B16" s="17"/>
      <c r="D16" s="23" t="s">
        <v>28</v>
      </c>
      <c r="AK16" s="23" t="s">
        <v>23</v>
      </c>
      <c r="AN16" s="21" t="s">
        <v>1</v>
      </c>
      <c r="AR16" s="17"/>
      <c r="BS16" s="14" t="s">
        <v>3</v>
      </c>
    </row>
    <row r="17" spans="1:71" s="1" customFormat="1" ht="18.399999999999999" customHeight="1">
      <c r="B17" s="17"/>
      <c r="E17" s="21" t="s">
        <v>29</v>
      </c>
      <c r="AK17" s="23" t="s">
        <v>25</v>
      </c>
      <c r="AN17" s="21" t="s">
        <v>1</v>
      </c>
      <c r="AR17" s="17"/>
      <c r="BS17" s="14" t="s">
        <v>30</v>
      </c>
    </row>
    <row r="18" spans="1:71" s="1" customFormat="1" ht="6.95" customHeight="1">
      <c r="B18" s="17"/>
      <c r="AR18" s="17"/>
      <c r="BS18" s="14" t="s">
        <v>6</v>
      </c>
    </row>
    <row r="19" spans="1:71" s="1" customFormat="1" ht="12" customHeight="1">
      <c r="B19" s="17"/>
      <c r="D19" s="23" t="s">
        <v>31</v>
      </c>
      <c r="AK19" s="23" t="s">
        <v>23</v>
      </c>
      <c r="AN19" s="21" t="s">
        <v>1</v>
      </c>
      <c r="AR19" s="17"/>
      <c r="BS19" s="14" t="s">
        <v>6</v>
      </c>
    </row>
    <row r="20" spans="1:71" s="1" customFormat="1" ht="18.399999999999999" customHeight="1">
      <c r="B20" s="17"/>
      <c r="E20" s="21" t="s">
        <v>32</v>
      </c>
      <c r="AK20" s="23" t="s">
        <v>25</v>
      </c>
      <c r="AN20" s="21" t="s">
        <v>1</v>
      </c>
      <c r="AR20" s="17"/>
      <c r="BS20" s="14" t="s">
        <v>30</v>
      </c>
    </row>
    <row r="21" spans="1:71" s="1" customFormat="1" ht="6.95" customHeight="1">
      <c r="B21" s="17"/>
      <c r="AR21" s="17"/>
    </row>
    <row r="22" spans="1:71" s="1" customFormat="1" ht="12" customHeight="1">
      <c r="B22" s="17"/>
      <c r="D22" s="23" t="s">
        <v>33</v>
      </c>
      <c r="AR22" s="17"/>
    </row>
    <row r="23" spans="1:71" s="1" customFormat="1" ht="16.5" customHeight="1">
      <c r="B23" s="17"/>
      <c r="E23" s="175" t="s">
        <v>1</v>
      </c>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R23" s="17"/>
    </row>
    <row r="24" spans="1:71" s="1" customFormat="1" ht="6.95" customHeight="1">
      <c r="B24" s="17"/>
      <c r="AR24" s="17"/>
    </row>
    <row r="25" spans="1:71" s="1" customFormat="1" ht="6.95" customHeight="1">
      <c r="B25" s="17"/>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R25" s="17"/>
    </row>
    <row r="26" spans="1:71" s="2" customFormat="1" ht="25.9" customHeight="1">
      <c r="A26" s="26"/>
      <c r="B26" s="27"/>
      <c r="C26" s="26"/>
      <c r="D26" s="28" t="s">
        <v>34</v>
      </c>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176">
        <f>ROUND(AG94,2)</f>
        <v>95033.62</v>
      </c>
      <c r="AL26" s="177"/>
      <c r="AM26" s="177"/>
      <c r="AN26" s="177"/>
      <c r="AO26" s="177"/>
      <c r="AP26" s="26"/>
      <c r="AQ26" s="26"/>
      <c r="AR26" s="27"/>
      <c r="BE26" s="26"/>
    </row>
    <row r="27" spans="1:71" s="2" customFormat="1" ht="6.95" customHeight="1">
      <c r="A27" s="26"/>
      <c r="B27" s="27"/>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7"/>
      <c r="BE27" s="26"/>
    </row>
    <row r="28" spans="1:71" s="2" customFormat="1" ht="12.75">
      <c r="A28" s="26"/>
      <c r="B28" s="27"/>
      <c r="C28" s="26"/>
      <c r="D28" s="26"/>
      <c r="E28" s="26"/>
      <c r="F28" s="26"/>
      <c r="G28" s="26"/>
      <c r="H28" s="26"/>
      <c r="I28" s="26"/>
      <c r="J28" s="26"/>
      <c r="K28" s="26"/>
      <c r="L28" s="178" t="s">
        <v>35</v>
      </c>
      <c r="M28" s="178"/>
      <c r="N28" s="178"/>
      <c r="O28" s="178"/>
      <c r="P28" s="178"/>
      <c r="Q28" s="26"/>
      <c r="R28" s="26"/>
      <c r="S28" s="26"/>
      <c r="T28" s="26"/>
      <c r="U28" s="26"/>
      <c r="V28" s="26"/>
      <c r="W28" s="178" t="s">
        <v>36</v>
      </c>
      <c r="X28" s="178"/>
      <c r="Y28" s="178"/>
      <c r="Z28" s="178"/>
      <c r="AA28" s="178"/>
      <c r="AB28" s="178"/>
      <c r="AC28" s="178"/>
      <c r="AD28" s="178"/>
      <c r="AE28" s="178"/>
      <c r="AF28" s="26"/>
      <c r="AG28" s="26"/>
      <c r="AH28" s="26"/>
      <c r="AI28" s="26"/>
      <c r="AJ28" s="26"/>
      <c r="AK28" s="178" t="s">
        <v>37</v>
      </c>
      <c r="AL28" s="178"/>
      <c r="AM28" s="178"/>
      <c r="AN28" s="178"/>
      <c r="AO28" s="178"/>
      <c r="AP28" s="26"/>
      <c r="AQ28" s="26"/>
      <c r="AR28" s="27"/>
      <c r="BE28" s="26"/>
    </row>
    <row r="29" spans="1:71" s="3" customFormat="1" ht="14.45" customHeight="1">
      <c r="B29" s="31"/>
      <c r="D29" s="23" t="s">
        <v>38</v>
      </c>
      <c r="F29" s="23" t="s">
        <v>39</v>
      </c>
      <c r="L29" s="181">
        <v>0.21</v>
      </c>
      <c r="M29" s="180"/>
      <c r="N29" s="180"/>
      <c r="O29" s="180"/>
      <c r="P29" s="180"/>
      <c r="W29" s="179">
        <f>ROUND(AZ94, 2)</f>
        <v>95033.62</v>
      </c>
      <c r="X29" s="180"/>
      <c r="Y29" s="180"/>
      <c r="Z29" s="180"/>
      <c r="AA29" s="180"/>
      <c r="AB29" s="180"/>
      <c r="AC29" s="180"/>
      <c r="AD29" s="180"/>
      <c r="AE29" s="180"/>
      <c r="AK29" s="179">
        <f>ROUND(AV94, 2)</f>
        <v>19957.060000000001</v>
      </c>
      <c r="AL29" s="180"/>
      <c r="AM29" s="180"/>
      <c r="AN29" s="180"/>
      <c r="AO29" s="180"/>
      <c r="AR29" s="31"/>
    </row>
    <row r="30" spans="1:71" s="3" customFormat="1" ht="14.45" customHeight="1">
      <c r="B30" s="31"/>
      <c r="F30" s="23" t="s">
        <v>40</v>
      </c>
      <c r="L30" s="181">
        <v>0.15</v>
      </c>
      <c r="M30" s="180"/>
      <c r="N30" s="180"/>
      <c r="O30" s="180"/>
      <c r="P30" s="180"/>
      <c r="W30" s="179">
        <f>ROUND(BA94, 2)</f>
        <v>0</v>
      </c>
      <c r="X30" s="180"/>
      <c r="Y30" s="180"/>
      <c r="Z30" s="180"/>
      <c r="AA30" s="180"/>
      <c r="AB30" s="180"/>
      <c r="AC30" s="180"/>
      <c r="AD30" s="180"/>
      <c r="AE30" s="180"/>
      <c r="AK30" s="179">
        <f>ROUND(AW94, 2)</f>
        <v>0</v>
      </c>
      <c r="AL30" s="180"/>
      <c r="AM30" s="180"/>
      <c r="AN30" s="180"/>
      <c r="AO30" s="180"/>
      <c r="AR30" s="31"/>
    </row>
    <row r="31" spans="1:71" s="3" customFormat="1" ht="14.45" hidden="1" customHeight="1">
      <c r="B31" s="31"/>
      <c r="F31" s="23" t="s">
        <v>41</v>
      </c>
      <c r="L31" s="181">
        <v>0.21</v>
      </c>
      <c r="M31" s="180"/>
      <c r="N31" s="180"/>
      <c r="O31" s="180"/>
      <c r="P31" s="180"/>
      <c r="W31" s="179">
        <f>ROUND(BB94, 2)</f>
        <v>0</v>
      </c>
      <c r="X31" s="180"/>
      <c r="Y31" s="180"/>
      <c r="Z31" s="180"/>
      <c r="AA31" s="180"/>
      <c r="AB31" s="180"/>
      <c r="AC31" s="180"/>
      <c r="AD31" s="180"/>
      <c r="AE31" s="180"/>
      <c r="AK31" s="179">
        <v>0</v>
      </c>
      <c r="AL31" s="180"/>
      <c r="AM31" s="180"/>
      <c r="AN31" s="180"/>
      <c r="AO31" s="180"/>
      <c r="AR31" s="31"/>
    </row>
    <row r="32" spans="1:71" s="3" customFormat="1" ht="14.45" hidden="1" customHeight="1">
      <c r="B32" s="31"/>
      <c r="F32" s="23" t="s">
        <v>42</v>
      </c>
      <c r="L32" s="181">
        <v>0.15</v>
      </c>
      <c r="M32" s="180"/>
      <c r="N32" s="180"/>
      <c r="O32" s="180"/>
      <c r="P32" s="180"/>
      <c r="W32" s="179">
        <f>ROUND(BC94, 2)</f>
        <v>0</v>
      </c>
      <c r="X32" s="180"/>
      <c r="Y32" s="180"/>
      <c r="Z32" s="180"/>
      <c r="AA32" s="180"/>
      <c r="AB32" s="180"/>
      <c r="AC32" s="180"/>
      <c r="AD32" s="180"/>
      <c r="AE32" s="180"/>
      <c r="AK32" s="179">
        <v>0</v>
      </c>
      <c r="AL32" s="180"/>
      <c r="AM32" s="180"/>
      <c r="AN32" s="180"/>
      <c r="AO32" s="180"/>
      <c r="AR32" s="31"/>
    </row>
    <row r="33" spans="1:57" s="3" customFormat="1" ht="14.45" hidden="1" customHeight="1">
      <c r="B33" s="31"/>
      <c r="F33" s="23" t="s">
        <v>43</v>
      </c>
      <c r="L33" s="181">
        <v>0</v>
      </c>
      <c r="M33" s="180"/>
      <c r="N33" s="180"/>
      <c r="O33" s="180"/>
      <c r="P33" s="180"/>
      <c r="W33" s="179">
        <f>ROUND(BD94, 2)</f>
        <v>0</v>
      </c>
      <c r="X33" s="180"/>
      <c r="Y33" s="180"/>
      <c r="Z33" s="180"/>
      <c r="AA33" s="180"/>
      <c r="AB33" s="180"/>
      <c r="AC33" s="180"/>
      <c r="AD33" s="180"/>
      <c r="AE33" s="180"/>
      <c r="AK33" s="179">
        <v>0</v>
      </c>
      <c r="AL33" s="180"/>
      <c r="AM33" s="180"/>
      <c r="AN33" s="180"/>
      <c r="AO33" s="180"/>
      <c r="AR33" s="31"/>
    </row>
    <row r="34" spans="1:57" s="2" customFormat="1" ht="6.95" customHeight="1">
      <c r="A34" s="26"/>
      <c r="B34" s="27"/>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7"/>
      <c r="BE34" s="26"/>
    </row>
    <row r="35" spans="1:57" s="2" customFormat="1" ht="25.9" customHeight="1">
      <c r="A35" s="26"/>
      <c r="B35" s="27"/>
      <c r="C35" s="32"/>
      <c r="D35" s="33" t="s">
        <v>44</v>
      </c>
      <c r="E35" s="34"/>
      <c r="F35" s="34"/>
      <c r="G35" s="34"/>
      <c r="H35" s="34"/>
      <c r="I35" s="34"/>
      <c r="J35" s="34"/>
      <c r="K35" s="34"/>
      <c r="L35" s="34"/>
      <c r="M35" s="34"/>
      <c r="N35" s="34"/>
      <c r="O35" s="34"/>
      <c r="P35" s="34"/>
      <c r="Q35" s="34"/>
      <c r="R35" s="34"/>
      <c r="S35" s="34"/>
      <c r="T35" s="35" t="s">
        <v>45</v>
      </c>
      <c r="U35" s="34"/>
      <c r="V35" s="34"/>
      <c r="W35" s="34"/>
      <c r="X35" s="182" t="s">
        <v>46</v>
      </c>
      <c r="Y35" s="183"/>
      <c r="Z35" s="183"/>
      <c r="AA35" s="183"/>
      <c r="AB35" s="183"/>
      <c r="AC35" s="34"/>
      <c r="AD35" s="34"/>
      <c r="AE35" s="34"/>
      <c r="AF35" s="34"/>
      <c r="AG35" s="34"/>
      <c r="AH35" s="34"/>
      <c r="AI35" s="34"/>
      <c r="AJ35" s="34"/>
      <c r="AK35" s="184">
        <f>SUM(AK26:AK33)</f>
        <v>114990.68</v>
      </c>
      <c r="AL35" s="183"/>
      <c r="AM35" s="183"/>
      <c r="AN35" s="183"/>
      <c r="AO35" s="185"/>
      <c r="AP35" s="32"/>
      <c r="AQ35" s="32"/>
      <c r="AR35" s="27"/>
      <c r="BE35" s="26"/>
    </row>
    <row r="36" spans="1:57" s="2" customFormat="1" ht="6.95" customHeight="1">
      <c r="A36" s="26"/>
      <c r="B36" s="27"/>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7"/>
      <c r="BE36" s="26"/>
    </row>
    <row r="37" spans="1:57" s="2" customFormat="1" ht="14.45" customHeight="1">
      <c r="A37" s="26"/>
      <c r="B37" s="27"/>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7"/>
      <c r="BE37" s="26"/>
    </row>
    <row r="38" spans="1:57" s="1" customFormat="1" ht="14.45" customHeight="1">
      <c r="B38" s="17"/>
      <c r="AR38" s="17"/>
    </row>
    <row r="39" spans="1:57" s="1" customFormat="1" ht="14.45" customHeight="1">
      <c r="B39" s="17"/>
      <c r="AR39" s="17"/>
    </row>
    <row r="40" spans="1:57" s="1" customFormat="1" ht="14.45" customHeight="1">
      <c r="B40" s="17"/>
      <c r="AR40" s="17"/>
    </row>
    <row r="41" spans="1:57" s="1" customFormat="1" ht="14.45" customHeight="1">
      <c r="B41" s="17"/>
      <c r="AR41" s="17"/>
    </row>
    <row r="42" spans="1:57" s="1" customFormat="1" ht="14.45" customHeight="1">
      <c r="B42" s="17"/>
      <c r="AR42" s="17"/>
    </row>
    <row r="43" spans="1:57" s="1" customFormat="1" ht="14.45" customHeight="1">
      <c r="B43" s="17"/>
      <c r="AR43" s="17"/>
    </row>
    <row r="44" spans="1:57" s="1" customFormat="1" ht="14.45" customHeight="1">
      <c r="B44" s="17"/>
      <c r="AR44" s="17"/>
    </row>
    <row r="45" spans="1:57" s="1" customFormat="1" ht="14.45" customHeight="1">
      <c r="B45" s="17"/>
      <c r="AR45" s="17"/>
    </row>
    <row r="46" spans="1:57" s="1" customFormat="1" ht="14.45" customHeight="1">
      <c r="B46" s="17"/>
      <c r="AR46" s="17"/>
    </row>
    <row r="47" spans="1:57" s="1" customFormat="1" ht="14.45" customHeight="1">
      <c r="B47" s="17"/>
      <c r="AR47" s="17"/>
    </row>
    <row r="48" spans="1:57" s="1" customFormat="1" ht="14.45" customHeight="1">
      <c r="B48" s="17"/>
      <c r="AR48" s="17"/>
    </row>
    <row r="49" spans="1:57" s="2" customFormat="1" ht="14.45" customHeight="1">
      <c r="B49" s="36"/>
      <c r="D49" s="37" t="s">
        <v>47</v>
      </c>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7" t="s">
        <v>48</v>
      </c>
      <c r="AI49" s="38"/>
      <c r="AJ49" s="38"/>
      <c r="AK49" s="38"/>
      <c r="AL49" s="38"/>
      <c r="AM49" s="38"/>
      <c r="AN49" s="38"/>
      <c r="AO49" s="38"/>
      <c r="AR49" s="36"/>
    </row>
    <row r="50" spans="1:57" ht="11.25">
      <c r="B50" s="17"/>
      <c r="AR50" s="17"/>
    </row>
    <row r="51" spans="1:57" ht="11.25">
      <c r="B51" s="17"/>
      <c r="AR51" s="17"/>
    </row>
    <row r="52" spans="1:57" ht="11.25">
      <c r="B52" s="17"/>
      <c r="AR52" s="17"/>
    </row>
    <row r="53" spans="1:57" ht="11.25">
      <c r="B53" s="17"/>
      <c r="AR53" s="17"/>
    </row>
    <row r="54" spans="1:57" ht="11.25">
      <c r="B54" s="17"/>
      <c r="AR54" s="17"/>
    </row>
    <row r="55" spans="1:57" ht="11.25">
      <c r="B55" s="17"/>
      <c r="AR55" s="17"/>
    </row>
    <row r="56" spans="1:57" ht="11.25">
      <c r="B56" s="17"/>
      <c r="AR56" s="17"/>
    </row>
    <row r="57" spans="1:57" ht="11.25">
      <c r="B57" s="17"/>
      <c r="AR57" s="17"/>
    </row>
    <row r="58" spans="1:57" ht="11.25">
      <c r="B58" s="17"/>
      <c r="AR58" s="17"/>
    </row>
    <row r="59" spans="1:57" ht="11.25">
      <c r="B59" s="17"/>
      <c r="AR59" s="17"/>
    </row>
    <row r="60" spans="1:57" s="2" customFormat="1" ht="12.75">
      <c r="A60" s="26"/>
      <c r="B60" s="27"/>
      <c r="C60" s="26"/>
      <c r="D60" s="39" t="s">
        <v>49</v>
      </c>
      <c r="E60" s="29"/>
      <c r="F60" s="29"/>
      <c r="G60" s="29"/>
      <c r="H60" s="29"/>
      <c r="I60" s="29"/>
      <c r="J60" s="29"/>
      <c r="K60" s="29"/>
      <c r="L60" s="29"/>
      <c r="M60" s="29"/>
      <c r="N60" s="29"/>
      <c r="O60" s="29"/>
      <c r="P60" s="29"/>
      <c r="Q60" s="29"/>
      <c r="R60" s="29"/>
      <c r="S60" s="29"/>
      <c r="T60" s="29"/>
      <c r="U60" s="29"/>
      <c r="V60" s="39" t="s">
        <v>50</v>
      </c>
      <c r="W60" s="29"/>
      <c r="X60" s="29"/>
      <c r="Y60" s="29"/>
      <c r="Z60" s="29"/>
      <c r="AA60" s="29"/>
      <c r="AB60" s="29"/>
      <c r="AC60" s="29"/>
      <c r="AD60" s="29"/>
      <c r="AE60" s="29"/>
      <c r="AF60" s="29"/>
      <c r="AG60" s="29"/>
      <c r="AH60" s="39" t="s">
        <v>49</v>
      </c>
      <c r="AI60" s="29"/>
      <c r="AJ60" s="29"/>
      <c r="AK60" s="29"/>
      <c r="AL60" s="29"/>
      <c r="AM60" s="39" t="s">
        <v>50</v>
      </c>
      <c r="AN60" s="29"/>
      <c r="AO60" s="29"/>
      <c r="AP60" s="26"/>
      <c r="AQ60" s="26"/>
      <c r="AR60" s="27"/>
      <c r="BE60" s="26"/>
    </row>
    <row r="61" spans="1:57" ht="11.25">
      <c r="B61" s="17"/>
      <c r="AR61" s="17"/>
    </row>
    <row r="62" spans="1:57" ht="11.25">
      <c r="B62" s="17"/>
      <c r="AR62" s="17"/>
    </row>
    <row r="63" spans="1:57" ht="11.25">
      <c r="B63" s="17"/>
      <c r="AR63" s="17"/>
    </row>
    <row r="64" spans="1:57" s="2" customFormat="1" ht="12.75">
      <c r="A64" s="26"/>
      <c r="B64" s="27"/>
      <c r="C64" s="26"/>
      <c r="D64" s="37" t="s">
        <v>51</v>
      </c>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37" t="s">
        <v>52</v>
      </c>
      <c r="AI64" s="40"/>
      <c r="AJ64" s="40"/>
      <c r="AK64" s="40"/>
      <c r="AL64" s="40"/>
      <c r="AM64" s="40"/>
      <c r="AN64" s="40"/>
      <c r="AO64" s="40"/>
      <c r="AP64" s="26"/>
      <c r="AQ64" s="26"/>
      <c r="AR64" s="27"/>
      <c r="BE64" s="26"/>
    </row>
    <row r="65" spans="1:57" ht="11.25">
      <c r="B65" s="17"/>
      <c r="AR65" s="17"/>
    </row>
    <row r="66" spans="1:57" ht="11.25">
      <c r="B66" s="17"/>
      <c r="AR66" s="17"/>
    </row>
    <row r="67" spans="1:57" ht="11.25">
      <c r="B67" s="17"/>
      <c r="AR67" s="17"/>
    </row>
    <row r="68" spans="1:57" ht="11.25">
      <c r="B68" s="17"/>
      <c r="AR68" s="17"/>
    </row>
    <row r="69" spans="1:57" ht="11.25">
      <c r="B69" s="17"/>
      <c r="AR69" s="17"/>
    </row>
    <row r="70" spans="1:57" ht="11.25">
      <c r="B70" s="17"/>
      <c r="AR70" s="17"/>
    </row>
    <row r="71" spans="1:57" ht="11.25">
      <c r="B71" s="17"/>
      <c r="AR71" s="17"/>
    </row>
    <row r="72" spans="1:57" ht="11.25">
      <c r="B72" s="17"/>
      <c r="AR72" s="17"/>
    </row>
    <row r="73" spans="1:57" ht="11.25">
      <c r="B73" s="17"/>
      <c r="AR73" s="17"/>
    </row>
    <row r="74" spans="1:57" ht="11.25">
      <c r="B74" s="17"/>
      <c r="AR74" s="17"/>
    </row>
    <row r="75" spans="1:57" s="2" customFormat="1" ht="12.75">
      <c r="A75" s="26"/>
      <c r="B75" s="27"/>
      <c r="C75" s="26"/>
      <c r="D75" s="39" t="s">
        <v>49</v>
      </c>
      <c r="E75" s="29"/>
      <c r="F75" s="29"/>
      <c r="G75" s="29"/>
      <c r="H75" s="29"/>
      <c r="I75" s="29"/>
      <c r="J75" s="29"/>
      <c r="K75" s="29"/>
      <c r="L75" s="29"/>
      <c r="M75" s="29"/>
      <c r="N75" s="29"/>
      <c r="O75" s="29"/>
      <c r="P75" s="29"/>
      <c r="Q75" s="29"/>
      <c r="R75" s="29"/>
      <c r="S75" s="29"/>
      <c r="T75" s="29"/>
      <c r="U75" s="29"/>
      <c r="V75" s="39" t="s">
        <v>50</v>
      </c>
      <c r="W75" s="29"/>
      <c r="X75" s="29"/>
      <c r="Y75" s="29"/>
      <c r="Z75" s="29"/>
      <c r="AA75" s="29"/>
      <c r="AB75" s="29"/>
      <c r="AC75" s="29"/>
      <c r="AD75" s="29"/>
      <c r="AE75" s="29"/>
      <c r="AF75" s="29"/>
      <c r="AG75" s="29"/>
      <c r="AH75" s="39" t="s">
        <v>49</v>
      </c>
      <c r="AI75" s="29"/>
      <c r="AJ75" s="29"/>
      <c r="AK75" s="29"/>
      <c r="AL75" s="29"/>
      <c r="AM75" s="39" t="s">
        <v>50</v>
      </c>
      <c r="AN75" s="29"/>
      <c r="AO75" s="29"/>
      <c r="AP75" s="26"/>
      <c r="AQ75" s="26"/>
      <c r="AR75" s="27"/>
      <c r="BE75" s="26"/>
    </row>
    <row r="76" spans="1:57" s="2" customFormat="1" ht="11.25">
      <c r="A76" s="26"/>
      <c r="B76" s="27"/>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7"/>
      <c r="BE76" s="26"/>
    </row>
    <row r="77" spans="1:57" s="2" customFormat="1" ht="6.95" customHeight="1">
      <c r="A77" s="26"/>
      <c r="B77" s="41"/>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27"/>
      <c r="BE77" s="26"/>
    </row>
    <row r="81" spans="1:91" s="2" customFormat="1" ht="6.95" customHeight="1">
      <c r="A81" s="26"/>
      <c r="B81" s="43"/>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27"/>
      <c r="BE81" s="26"/>
    </row>
    <row r="82" spans="1:91" s="2" customFormat="1" ht="24.95" customHeight="1">
      <c r="A82" s="26"/>
      <c r="B82" s="27"/>
      <c r="C82" s="18" t="s">
        <v>53</v>
      </c>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7"/>
      <c r="BE82" s="26"/>
    </row>
    <row r="83" spans="1:91" s="2" customFormat="1" ht="6.95" customHeight="1">
      <c r="A83" s="26"/>
      <c r="B83" s="27"/>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7"/>
      <c r="BE83" s="26"/>
    </row>
    <row r="84" spans="1:91" s="4" customFormat="1" ht="12" customHeight="1">
      <c r="B84" s="45"/>
      <c r="C84" s="23" t="s">
        <v>12</v>
      </c>
      <c r="L84" s="4" t="str">
        <f>K5</f>
        <v>758</v>
      </c>
      <c r="AR84" s="45"/>
    </row>
    <row r="85" spans="1:91" s="5" customFormat="1" ht="36.950000000000003" customHeight="1">
      <c r="B85" s="46"/>
      <c r="C85" s="47" t="s">
        <v>14</v>
      </c>
      <c r="L85" s="186" t="str">
        <f>K6</f>
        <v>Oprava bytových jednotek a společných prostor budovy AYD</v>
      </c>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c r="AL85" s="187"/>
      <c r="AM85" s="187"/>
      <c r="AN85" s="187"/>
      <c r="AO85" s="187"/>
      <c r="AR85" s="46"/>
    </row>
    <row r="86" spans="1:91" s="2" customFormat="1" ht="6.95" customHeight="1">
      <c r="A86" s="26"/>
      <c r="B86" s="27"/>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7"/>
      <c r="BE86" s="26"/>
    </row>
    <row r="87" spans="1:91" s="2" customFormat="1" ht="12" customHeight="1">
      <c r="A87" s="26"/>
      <c r="B87" s="27"/>
      <c r="C87" s="23" t="s">
        <v>18</v>
      </c>
      <c r="D87" s="26"/>
      <c r="E87" s="26"/>
      <c r="F87" s="26"/>
      <c r="G87" s="26"/>
      <c r="H87" s="26"/>
      <c r="I87" s="26"/>
      <c r="J87" s="26"/>
      <c r="K87" s="26"/>
      <c r="L87" s="48" t="str">
        <f>IF(K8="","",K8)</f>
        <v>Olomouc</v>
      </c>
      <c r="M87" s="26"/>
      <c r="N87" s="26"/>
      <c r="O87" s="26"/>
      <c r="P87" s="26"/>
      <c r="Q87" s="26"/>
      <c r="R87" s="26"/>
      <c r="S87" s="26"/>
      <c r="T87" s="26"/>
      <c r="U87" s="26"/>
      <c r="V87" s="26"/>
      <c r="W87" s="26"/>
      <c r="X87" s="26"/>
      <c r="Y87" s="26"/>
      <c r="Z87" s="26"/>
      <c r="AA87" s="26"/>
      <c r="AB87" s="26"/>
      <c r="AC87" s="26"/>
      <c r="AD87" s="26"/>
      <c r="AE87" s="26"/>
      <c r="AF87" s="26"/>
      <c r="AG87" s="26"/>
      <c r="AH87" s="26"/>
      <c r="AI87" s="23" t="s">
        <v>20</v>
      </c>
      <c r="AJ87" s="26"/>
      <c r="AK87" s="26"/>
      <c r="AL87" s="26"/>
      <c r="AM87" s="188" t="str">
        <f>IF(AN8= "","",AN8)</f>
        <v>8. 7. 2021</v>
      </c>
      <c r="AN87" s="188"/>
      <c r="AO87" s="26"/>
      <c r="AP87" s="26"/>
      <c r="AQ87" s="26"/>
      <c r="AR87" s="27"/>
      <c r="BE87" s="26"/>
    </row>
    <row r="88" spans="1:91" s="2" customFormat="1" ht="6.95" customHeight="1">
      <c r="A88" s="26"/>
      <c r="B88" s="27"/>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7"/>
      <c r="BE88" s="26"/>
    </row>
    <row r="89" spans="1:91" s="2" customFormat="1" ht="15.2" customHeight="1">
      <c r="A89" s="26"/>
      <c r="B89" s="27"/>
      <c r="C89" s="23" t="s">
        <v>22</v>
      </c>
      <c r="D89" s="26"/>
      <c r="E89" s="26"/>
      <c r="F89" s="26"/>
      <c r="G89" s="26"/>
      <c r="H89" s="26"/>
      <c r="I89" s="26"/>
      <c r="J89" s="26"/>
      <c r="K89" s="26"/>
      <c r="L89" s="4" t="str">
        <f>IF(E11= "","",E11)</f>
        <v>Fakultní nemocnice Olomouc</v>
      </c>
      <c r="M89" s="26"/>
      <c r="N89" s="26"/>
      <c r="O89" s="26"/>
      <c r="P89" s="26"/>
      <c r="Q89" s="26"/>
      <c r="R89" s="26"/>
      <c r="S89" s="26"/>
      <c r="T89" s="26"/>
      <c r="U89" s="26"/>
      <c r="V89" s="26"/>
      <c r="W89" s="26"/>
      <c r="X89" s="26"/>
      <c r="Y89" s="26"/>
      <c r="Z89" s="26"/>
      <c r="AA89" s="26"/>
      <c r="AB89" s="26"/>
      <c r="AC89" s="26"/>
      <c r="AD89" s="26"/>
      <c r="AE89" s="26"/>
      <c r="AF89" s="26"/>
      <c r="AG89" s="26"/>
      <c r="AH89" s="26"/>
      <c r="AI89" s="23" t="s">
        <v>28</v>
      </c>
      <c r="AJ89" s="26"/>
      <c r="AK89" s="26"/>
      <c r="AL89" s="26"/>
      <c r="AM89" s="189" t="str">
        <f>IF(E17="","",E17)</f>
        <v>Ing. arch. Jan Dohnal</v>
      </c>
      <c r="AN89" s="190"/>
      <c r="AO89" s="190"/>
      <c r="AP89" s="190"/>
      <c r="AQ89" s="26"/>
      <c r="AR89" s="27"/>
      <c r="AS89" s="191" t="s">
        <v>54</v>
      </c>
      <c r="AT89" s="192"/>
      <c r="AU89" s="50"/>
      <c r="AV89" s="50"/>
      <c r="AW89" s="50"/>
      <c r="AX89" s="50"/>
      <c r="AY89" s="50"/>
      <c r="AZ89" s="50"/>
      <c r="BA89" s="50"/>
      <c r="BB89" s="50"/>
      <c r="BC89" s="50"/>
      <c r="BD89" s="51"/>
      <c r="BE89" s="26"/>
    </row>
    <row r="90" spans="1:91" s="2" customFormat="1" ht="15.2" customHeight="1">
      <c r="A90" s="26"/>
      <c r="B90" s="27"/>
      <c r="C90" s="23" t="s">
        <v>26</v>
      </c>
      <c r="D90" s="26"/>
      <c r="E90" s="26"/>
      <c r="F90" s="26"/>
      <c r="G90" s="26"/>
      <c r="H90" s="26"/>
      <c r="I90" s="26"/>
      <c r="J90" s="26"/>
      <c r="K90" s="26"/>
      <c r="L90" s="4" t="str">
        <f>IF(E14="","",E14)</f>
        <v xml:space="preserve"> </v>
      </c>
      <c r="M90" s="26"/>
      <c r="N90" s="26"/>
      <c r="O90" s="26"/>
      <c r="P90" s="26"/>
      <c r="Q90" s="26"/>
      <c r="R90" s="26"/>
      <c r="S90" s="26"/>
      <c r="T90" s="26"/>
      <c r="U90" s="26"/>
      <c r="V90" s="26"/>
      <c r="W90" s="26"/>
      <c r="X90" s="26"/>
      <c r="Y90" s="26"/>
      <c r="Z90" s="26"/>
      <c r="AA90" s="26"/>
      <c r="AB90" s="26"/>
      <c r="AC90" s="26"/>
      <c r="AD90" s="26"/>
      <c r="AE90" s="26"/>
      <c r="AF90" s="26"/>
      <c r="AG90" s="26"/>
      <c r="AH90" s="26"/>
      <c r="AI90" s="23" t="s">
        <v>31</v>
      </c>
      <c r="AJ90" s="26"/>
      <c r="AK90" s="26"/>
      <c r="AL90" s="26"/>
      <c r="AM90" s="189" t="str">
        <f>IF(E20="","",E20)</f>
        <v>Jan Mikeš</v>
      </c>
      <c r="AN90" s="190"/>
      <c r="AO90" s="190"/>
      <c r="AP90" s="190"/>
      <c r="AQ90" s="26"/>
      <c r="AR90" s="27"/>
      <c r="AS90" s="193"/>
      <c r="AT90" s="194"/>
      <c r="AU90" s="52"/>
      <c r="AV90" s="52"/>
      <c r="AW90" s="52"/>
      <c r="AX90" s="52"/>
      <c r="AY90" s="52"/>
      <c r="AZ90" s="52"/>
      <c r="BA90" s="52"/>
      <c r="BB90" s="52"/>
      <c r="BC90" s="52"/>
      <c r="BD90" s="53"/>
      <c r="BE90" s="26"/>
    </row>
    <row r="91" spans="1:91" s="2" customFormat="1" ht="10.9" customHeight="1">
      <c r="A91" s="26"/>
      <c r="B91" s="27"/>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7"/>
      <c r="AS91" s="193"/>
      <c r="AT91" s="194"/>
      <c r="AU91" s="52"/>
      <c r="AV91" s="52"/>
      <c r="AW91" s="52"/>
      <c r="AX91" s="52"/>
      <c r="AY91" s="52"/>
      <c r="AZ91" s="52"/>
      <c r="BA91" s="52"/>
      <c r="BB91" s="52"/>
      <c r="BC91" s="52"/>
      <c r="BD91" s="53"/>
      <c r="BE91" s="26"/>
    </row>
    <row r="92" spans="1:91" s="2" customFormat="1" ht="29.25" customHeight="1">
      <c r="A92" s="26"/>
      <c r="B92" s="27"/>
      <c r="C92" s="195" t="s">
        <v>55</v>
      </c>
      <c r="D92" s="196"/>
      <c r="E92" s="196"/>
      <c r="F92" s="196"/>
      <c r="G92" s="196"/>
      <c r="H92" s="54"/>
      <c r="I92" s="197" t="s">
        <v>56</v>
      </c>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8" t="s">
        <v>57</v>
      </c>
      <c r="AH92" s="196"/>
      <c r="AI92" s="196"/>
      <c r="AJ92" s="196"/>
      <c r="AK92" s="196"/>
      <c r="AL92" s="196"/>
      <c r="AM92" s="196"/>
      <c r="AN92" s="197" t="s">
        <v>58</v>
      </c>
      <c r="AO92" s="196"/>
      <c r="AP92" s="199"/>
      <c r="AQ92" s="55" t="s">
        <v>59</v>
      </c>
      <c r="AR92" s="27"/>
      <c r="AS92" s="56" t="s">
        <v>60</v>
      </c>
      <c r="AT92" s="57" t="s">
        <v>61</v>
      </c>
      <c r="AU92" s="57" t="s">
        <v>62</v>
      </c>
      <c r="AV92" s="57" t="s">
        <v>63</v>
      </c>
      <c r="AW92" s="57" t="s">
        <v>64</v>
      </c>
      <c r="AX92" s="57" t="s">
        <v>65</v>
      </c>
      <c r="AY92" s="57" t="s">
        <v>66</v>
      </c>
      <c r="AZ92" s="57" t="s">
        <v>67</v>
      </c>
      <c r="BA92" s="57" t="s">
        <v>68</v>
      </c>
      <c r="BB92" s="57" t="s">
        <v>69</v>
      </c>
      <c r="BC92" s="57" t="s">
        <v>70</v>
      </c>
      <c r="BD92" s="58" t="s">
        <v>71</v>
      </c>
      <c r="BE92" s="26"/>
    </row>
    <row r="93" spans="1:91" s="2" customFormat="1" ht="10.9" customHeight="1">
      <c r="A93" s="26"/>
      <c r="B93" s="27"/>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7"/>
      <c r="AS93" s="59"/>
      <c r="AT93" s="60"/>
      <c r="AU93" s="60"/>
      <c r="AV93" s="60"/>
      <c r="AW93" s="60"/>
      <c r="AX93" s="60"/>
      <c r="AY93" s="60"/>
      <c r="AZ93" s="60"/>
      <c r="BA93" s="60"/>
      <c r="BB93" s="60"/>
      <c r="BC93" s="60"/>
      <c r="BD93" s="61"/>
      <c r="BE93" s="26"/>
    </row>
    <row r="94" spans="1:91" s="6" customFormat="1" ht="32.450000000000003" customHeight="1">
      <c r="B94" s="62"/>
      <c r="C94" s="63" t="s">
        <v>72</v>
      </c>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207">
        <f>ROUND(AG95,2)</f>
        <v>95033.62</v>
      </c>
      <c r="AH94" s="207"/>
      <c r="AI94" s="207"/>
      <c r="AJ94" s="207"/>
      <c r="AK94" s="207"/>
      <c r="AL94" s="207"/>
      <c r="AM94" s="207"/>
      <c r="AN94" s="208">
        <f>SUM(AG94,AT94)</f>
        <v>114990.68</v>
      </c>
      <c r="AO94" s="208"/>
      <c r="AP94" s="208"/>
      <c r="AQ94" s="66" t="s">
        <v>1</v>
      </c>
      <c r="AR94" s="62"/>
      <c r="AS94" s="67">
        <f>ROUND(AS95,2)</f>
        <v>0</v>
      </c>
      <c r="AT94" s="68">
        <f>ROUND(SUM(AV94:AW94),2)</f>
        <v>19957.060000000001</v>
      </c>
      <c r="AU94" s="69">
        <f>ROUND(AU95,5)</f>
        <v>51.38626</v>
      </c>
      <c r="AV94" s="68">
        <f>ROUND(AZ94*L29,2)</f>
        <v>19957.060000000001</v>
      </c>
      <c r="AW94" s="68">
        <f>ROUND(BA94*L30,2)</f>
        <v>0</v>
      </c>
      <c r="AX94" s="68">
        <f>ROUND(BB94*L29,2)</f>
        <v>0</v>
      </c>
      <c r="AY94" s="68">
        <f>ROUND(BC94*L30,2)</f>
        <v>0</v>
      </c>
      <c r="AZ94" s="68">
        <f t="shared" ref="AZ94:BD95" si="0">ROUND(AZ95,2)</f>
        <v>95033.62</v>
      </c>
      <c r="BA94" s="68">
        <f t="shared" si="0"/>
        <v>0</v>
      </c>
      <c r="BB94" s="68">
        <f t="shared" si="0"/>
        <v>0</v>
      </c>
      <c r="BC94" s="68">
        <f t="shared" si="0"/>
        <v>0</v>
      </c>
      <c r="BD94" s="70">
        <f t="shared" si="0"/>
        <v>0</v>
      </c>
      <c r="BS94" s="71" t="s">
        <v>73</v>
      </c>
      <c r="BT94" s="71" t="s">
        <v>74</v>
      </c>
      <c r="BU94" s="72" t="s">
        <v>75</v>
      </c>
      <c r="BV94" s="71" t="s">
        <v>76</v>
      </c>
      <c r="BW94" s="71" t="s">
        <v>4</v>
      </c>
      <c r="BX94" s="71" t="s">
        <v>77</v>
      </c>
      <c r="CL94" s="71" t="s">
        <v>1</v>
      </c>
    </row>
    <row r="95" spans="1:91" s="7" customFormat="1" ht="16.5" customHeight="1">
      <c r="B95" s="73"/>
      <c r="C95" s="74"/>
      <c r="D95" s="203" t="s">
        <v>78</v>
      </c>
      <c r="E95" s="203"/>
      <c r="F95" s="203"/>
      <c r="G95" s="203"/>
      <c r="H95" s="203"/>
      <c r="I95" s="75"/>
      <c r="J95" s="203" t="s">
        <v>79</v>
      </c>
      <c r="K95" s="203"/>
      <c r="L95" s="203"/>
      <c r="M95" s="203"/>
      <c r="N95" s="203"/>
      <c r="O95" s="203"/>
      <c r="P95" s="203"/>
      <c r="Q95" s="203"/>
      <c r="R95" s="203"/>
      <c r="S95" s="203"/>
      <c r="T95" s="203"/>
      <c r="U95" s="203"/>
      <c r="V95" s="203"/>
      <c r="W95" s="203"/>
      <c r="X95" s="203"/>
      <c r="Y95" s="203"/>
      <c r="Z95" s="203"/>
      <c r="AA95" s="203"/>
      <c r="AB95" s="203"/>
      <c r="AC95" s="203"/>
      <c r="AD95" s="203"/>
      <c r="AE95" s="203"/>
      <c r="AF95" s="203"/>
      <c r="AG95" s="202">
        <f>ROUND(AG96,2)</f>
        <v>95033.62</v>
      </c>
      <c r="AH95" s="201"/>
      <c r="AI95" s="201"/>
      <c r="AJ95" s="201"/>
      <c r="AK95" s="201"/>
      <c r="AL95" s="201"/>
      <c r="AM95" s="201"/>
      <c r="AN95" s="200">
        <f>SUM(AG95,AT95)</f>
        <v>114990.68</v>
      </c>
      <c r="AO95" s="201"/>
      <c r="AP95" s="201"/>
      <c r="AQ95" s="76" t="s">
        <v>80</v>
      </c>
      <c r="AR95" s="73"/>
      <c r="AS95" s="77">
        <f>ROUND(AS96,2)</f>
        <v>0</v>
      </c>
      <c r="AT95" s="78">
        <f>ROUND(SUM(AV95:AW95),2)</f>
        <v>19957.060000000001</v>
      </c>
      <c r="AU95" s="79">
        <f>ROUND(AU96,5)</f>
        <v>51.38626</v>
      </c>
      <c r="AV95" s="78">
        <f>ROUND(AZ95*L29,2)</f>
        <v>19957.060000000001</v>
      </c>
      <c r="AW95" s="78">
        <f>ROUND(BA95*L30,2)</f>
        <v>0</v>
      </c>
      <c r="AX95" s="78">
        <f>ROUND(BB95*L29,2)</f>
        <v>0</v>
      </c>
      <c r="AY95" s="78">
        <f>ROUND(BC95*L30,2)</f>
        <v>0</v>
      </c>
      <c r="AZ95" s="78">
        <f t="shared" si="0"/>
        <v>95033.62</v>
      </c>
      <c r="BA95" s="78">
        <f t="shared" si="0"/>
        <v>0</v>
      </c>
      <c r="BB95" s="78">
        <f t="shared" si="0"/>
        <v>0</v>
      </c>
      <c r="BC95" s="78">
        <f t="shared" si="0"/>
        <v>0</v>
      </c>
      <c r="BD95" s="80">
        <f t="shared" si="0"/>
        <v>0</v>
      </c>
      <c r="BS95" s="81" t="s">
        <v>73</v>
      </c>
      <c r="BT95" s="81" t="s">
        <v>81</v>
      </c>
      <c r="BU95" s="81" t="s">
        <v>75</v>
      </c>
      <c r="BV95" s="81" t="s">
        <v>76</v>
      </c>
      <c r="BW95" s="81" t="s">
        <v>82</v>
      </c>
      <c r="BX95" s="81" t="s">
        <v>4</v>
      </c>
      <c r="CL95" s="81" t="s">
        <v>1</v>
      </c>
      <c r="CM95" s="81" t="s">
        <v>83</v>
      </c>
    </row>
    <row r="96" spans="1:91" s="4" customFormat="1" ht="16.5" customHeight="1">
      <c r="A96" s="82" t="s">
        <v>84</v>
      </c>
      <c r="B96" s="45"/>
      <c r="C96" s="10"/>
      <c r="D96" s="10"/>
      <c r="E96" s="206" t="s">
        <v>85</v>
      </c>
      <c r="F96" s="206"/>
      <c r="G96" s="206"/>
      <c r="H96" s="206"/>
      <c r="I96" s="206"/>
      <c r="J96" s="10"/>
      <c r="K96" s="206" t="s">
        <v>86</v>
      </c>
      <c r="L96" s="206"/>
      <c r="M96" s="206"/>
      <c r="N96" s="206"/>
      <c r="O96" s="206"/>
      <c r="P96" s="206"/>
      <c r="Q96" s="206"/>
      <c r="R96" s="206"/>
      <c r="S96" s="206"/>
      <c r="T96" s="206"/>
      <c r="U96" s="206"/>
      <c r="V96" s="206"/>
      <c r="W96" s="206"/>
      <c r="X96" s="206"/>
      <c r="Y96" s="206"/>
      <c r="Z96" s="206"/>
      <c r="AA96" s="206"/>
      <c r="AB96" s="206"/>
      <c r="AC96" s="206"/>
      <c r="AD96" s="206"/>
      <c r="AE96" s="206"/>
      <c r="AF96" s="206"/>
      <c r="AG96" s="204">
        <f>'1.4. - Vzduchotechnika'!J32</f>
        <v>95033.62</v>
      </c>
      <c r="AH96" s="205"/>
      <c r="AI96" s="205"/>
      <c r="AJ96" s="205"/>
      <c r="AK96" s="205"/>
      <c r="AL96" s="205"/>
      <c r="AM96" s="205"/>
      <c r="AN96" s="204">
        <f>SUM(AG96,AT96)</f>
        <v>114990.68</v>
      </c>
      <c r="AO96" s="205"/>
      <c r="AP96" s="205"/>
      <c r="AQ96" s="83" t="s">
        <v>87</v>
      </c>
      <c r="AR96" s="45"/>
      <c r="AS96" s="84">
        <v>0</v>
      </c>
      <c r="AT96" s="85">
        <f>ROUND(SUM(AV96:AW96),2)</f>
        <v>19957.060000000001</v>
      </c>
      <c r="AU96" s="86">
        <f>'1.4. - Vzduchotechnika'!P122</f>
        <v>51.386256000000003</v>
      </c>
      <c r="AV96" s="85">
        <f>'1.4. - Vzduchotechnika'!J35</f>
        <v>19957.060000000001</v>
      </c>
      <c r="AW96" s="85">
        <f>'1.4. - Vzduchotechnika'!J36</f>
        <v>0</v>
      </c>
      <c r="AX96" s="85">
        <f>'1.4. - Vzduchotechnika'!J37</f>
        <v>0</v>
      </c>
      <c r="AY96" s="85">
        <f>'1.4. - Vzduchotechnika'!J38</f>
        <v>0</v>
      </c>
      <c r="AZ96" s="85">
        <f>'1.4. - Vzduchotechnika'!F35</f>
        <v>95033.62</v>
      </c>
      <c r="BA96" s="85">
        <f>'1.4. - Vzduchotechnika'!F36</f>
        <v>0</v>
      </c>
      <c r="BB96" s="85">
        <f>'1.4. - Vzduchotechnika'!F37</f>
        <v>0</v>
      </c>
      <c r="BC96" s="85">
        <f>'1.4. - Vzduchotechnika'!F38</f>
        <v>0</v>
      </c>
      <c r="BD96" s="87">
        <f>'1.4. - Vzduchotechnika'!F39</f>
        <v>0</v>
      </c>
      <c r="BT96" s="21" t="s">
        <v>83</v>
      </c>
      <c r="BV96" s="21" t="s">
        <v>76</v>
      </c>
      <c r="BW96" s="21" t="s">
        <v>88</v>
      </c>
      <c r="BX96" s="21" t="s">
        <v>82</v>
      </c>
      <c r="CL96" s="21" t="s">
        <v>1</v>
      </c>
    </row>
    <row r="97" spans="1:57" s="2" customFormat="1" ht="30" customHeight="1">
      <c r="A97" s="26"/>
      <c r="B97" s="27"/>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7"/>
      <c r="AS97" s="26"/>
      <c r="AT97" s="26"/>
      <c r="AU97" s="26"/>
      <c r="AV97" s="26"/>
      <c r="AW97" s="26"/>
      <c r="AX97" s="26"/>
      <c r="AY97" s="26"/>
      <c r="AZ97" s="26"/>
      <c r="BA97" s="26"/>
      <c r="BB97" s="26"/>
      <c r="BC97" s="26"/>
      <c r="BD97" s="26"/>
      <c r="BE97" s="26"/>
    </row>
    <row r="98" spans="1:57" s="2" customFormat="1" ht="6.95" customHeight="1">
      <c r="A98" s="26"/>
      <c r="B98" s="41"/>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27"/>
      <c r="AS98" s="26"/>
      <c r="AT98" s="26"/>
      <c r="AU98" s="26"/>
      <c r="AV98" s="26"/>
      <c r="AW98" s="26"/>
      <c r="AX98" s="26"/>
      <c r="AY98" s="26"/>
      <c r="AZ98" s="26"/>
      <c r="BA98" s="26"/>
      <c r="BB98" s="26"/>
      <c r="BC98" s="26"/>
      <c r="BD98" s="26"/>
      <c r="BE98" s="26"/>
    </row>
  </sheetData>
  <mergeCells count="44">
    <mergeCell ref="AR2:BE2"/>
    <mergeCell ref="AN96:AP96"/>
    <mergeCell ref="AG96:AM96"/>
    <mergeCell ref="E96:I96"/>
    <mergeCell ref="K96:AF96"/>
    <mergeCell ref="AG94:AM94"/>
    <mergeCell ref="AN94:AP94"/>
    <mergeCell ref="C92:G92"/>
    <mergeCell ref="I92:AF92"/>
    <mergeCell ref="AG92:AM92"/>
    <mergeCell ref="AN92:AP92"/>
    <mergeCell ref="AN95:AP95"/>
    <mergeCell ref="AG95:AM95"/>
    <mergeCell ref="D95:H95"/>
    <mergeCell ref="J95:AF95"/>
    <mergeCell ref="L85:AO85"/>
    <mergeCell ref="AM87:AN87"/>
    <mergeCell ref="AM89:AP89"/>
    <mergeCell ref="AS89:AT91"/>
    <mergeCell ref="AM90:AP90"/>
    <mergeCell ref="W33:AE33"/>
    <mergeCell ref="AK33:AO33"/>
    <mergeCell ref="L33:P33"/>
    <mergeCell ref="X35:AB35"/>
    <mergeCell ref="AK35:AO35"/>
    <mergeCell ref="W31:AE31"/>
    <mergeCell ref="AK31:AO31"/>
    <mergeCell ref="L31:P31"/>
    <mergeCell ref="W32:AE32"/>
    <mergeCell ref="AK32:AO32"/>
    <mergeCell ref="L32:P32"/>
    <mergeCell ref="W29:AE29"/>
    <mergeCell ref="AK29:AO29"/>
    <mergeCell ref="L29:P29"/>
    <mergeCell ref="W30:AE30"/>
    <mergeCell ref="AK30:AO30"/>
    <mergeCell ref="L30:P30"/>
    <mergeCell ref="K5:AO5"/>
    <mergeCell ref="K6:AO6"/>
    <mergeCell ref="E23:AN23"/>
    <mergeCell ref="AK26:AO26"/>
    <mergeCell ref="L28:P28"/>
    <mergeCell ref="W28:AE28"/>
    <mergeCell ref="AK28:AO28"/>
  </mergeCells>
  <hyperlinks>
    <hyperlink ref="A96" location="'1.4. - Vzduchotechnika'!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87"/>
  <sheetViews>
    <sheetView showGridLines="0" tabSelected="1" topLeftCell="A105" workbookViewId="0">
      <selection activeCell="W161" sqref="W161"/>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ht="11.25">
      <c r="A1" s="88"/>
    </row>
    <row r="2" spans="1:46" s="1" customFormat="1" ht="36.950000000000003" customHeight="1">
      <c r="L2" s="209" t="s">
        <v>5</v>
      </c>
      <c r="M2" s="173"/>
      <c r="N2" s="173"/>
      <c r="O2" s="173"/>
      <c r="P2" s="173"/>
      <c r="Q2" s="173"/>
      <c r="R2" s="173"/>
      <c r="S2" s="173"/>
      <c r="T2" s="173"/>
      <c r="U2" s="173"/>
      <c r="V2" s="173"/>
      <c r="AT2" s="14" t="s">
        <v>88</v>
      </c>
    </row>
    <row r="3" spans="1:46" s="1" customFormat="1" ht="6.95" hidden="1" customHeight="1">
      <c r="B3" s="15"/>
      <c r="C3" s="16"/>
      <c r="D3" s="16"/>
      <c r="E3" s="16"/>
      <c r="F3" s="16"/>
      <c r="G3" s="16"/>
      <c r="H3" s="16"/>
      <c r="I3" s="16"/>
      <c r="J3" s="16"/>
      <c r="K3" s="16"/>
      <c r="L3" s="17"/>
      <c r="AT3" s="14" t="s">
        <v>83</v>
      </c>
    </row>
    <row r="4" spans="1:46" s="1" customFormat="1" ht="24.95" hidden="1" customHeight="1">
      <c r="B4" s="17"/>
      <c r="D4" s="18" t="s">
        <v>89</v>
      </c>
      <c r="L4" s="17"/>
      <c r="M4" s="89" t="s">
        <v>10</v>
      </c>
      <c r="AT4" s="14" t="s">
        <v>3</v>
      </c>
    </row>
    <row r="5" spans="1:46" s="1" customFormat="1" ht="6.95" hidden="1" customHeight="1">
      <c r="B5" s="17"/>
      <c r="L5" s="17"/>
    </row>
    <row r="6" spans="1:46" s="1" customFormat="1" ht="12" hidden="1" customHeight="1">
      <c r="B6" s="17"/>
      <c r="D6" s="23" t="s">
        <v>14</v>
      </c>
      <c r="L6" s="17"/>
    </row>
    <row r="7" spans="1:46" s="1" customFormat="1" ht="16.5" hidden="1" customHeight="1">
      <c r="B7" s="17"/>
      <c r="E7" s="210" t="str">
        <f>'Rekapitulace stavby'!K6</f>
        <v>Oprava bytových jednotek a společných prostor budovy AYD</v>
      </c>
      <c r="F7" s="211"/>
      <c r="G7" s="211"/>
      <c r="H7" s="211"/>
      <c r="L7" s="17"/>
    </row>
    <row r="8" spans="1:46" s="1" customFormat="1" ht="12" hidden="1" customHeight="1">
      <c r="B8" s="17"/>
      <c r="D8" s="23" t="s">
        <v>90</v>
      </c>
      <c r="L8" s="17"/>
    </row>
    <row r="9" spans="1:46" s="2" customFormat="1" ht="16.5" hidden="1" customHeight="1">
      <c r="A9" s="26"/>
      <c r="B9" s="27"/>
      <c r="C9" s="26"/>
      <c r="D9" s="26"/>
      <c r="E9" s="210" t="s">
        <v>91</v>
      </c>
      <c r="F9" s="212"/>
      <c r="G9" s="212"/>
      <c r="H9" s="212"/>
      <c r="I9" s="26"/>
      <c r="J9" s="26"/>
      <c r="K9" s="26"/>
      <c r="L9" s="36"/>
      <c r="S9" s="26"/>
      <c r="T9" s="26"/>
      <c r="U9" s="26"/>
      <c r="V9" s="26"/>
      <c r="W9" s="26"/>
      <c r="X9" s="26"/>
      <c r="Y9" s="26"/>
      <c r="Z9" s="26"/>
      <c r="AA9" s="26"/>
      <c r="AB9" s="26"/>
      <c r="AC9" s="26"/>
      <c r="AD9" s="26"/>
      <c r="AE9" s="26"/>
    </row>
    <row r="10" spans="1:46" s="2" customFormat="1" ht="12" hidden="1" customHeight="1">
      <c r="A10" s="26"/>
      <c r="B10" s="27"/>
      <c r="C10" s="26"/>
      <c r="D10" s="23" t="s">
        <v>92</v>
      </c>
      <c r="E10" s="26"/>
      <c r="F10" s="26"/>
      <c r="G10" s="26"/>
      <c r="H10" s="26"/>
      <c r="I10" s="26"/>
      <c r="J10" s="26"/>
      <c r="K10" s="26"/>
      <c r="L10" s="36"/>
      <c r="S10" s="26"/>
      <c r="T10" s="26"/>
      <c r="U10" s="26"/>
      <c r="V10" s="26"/>
      <c r="W10" s="26"/>
      <c r="X10" s="26"/>
      <c r="Y10" s="26"/>
      <c r="Z10" s="26"/>
      <c r="AA10" s="26"/>
      <c r="AB10" s="26"/>
      <c r="AC10" s="26"/>
      <c r="AD10" s="26"/>
      <c r="AE10" s="26"/>
    </row>
    <row r="11" spans="1:46" s="2" customFormat="1" ht="16.5" hidden="1" customHeight="1">
      <c r="A11" s="26"/>
      <c r="B11" s="27"/>
      <c r="C11" s="26"/>
      <c r="D11" s="26"/>
      <c r="E11" s="186" t="s">
        <v>93</v>
      </c>
      <c r="F11" s="212"/>
      <c r="G11" s="212"/>
      <c r="H11" s="212"/>
      <c r="I11" s="26"/>
      <c r="J11" s="26"/>
      <c r="K11" s="26"/>
      <c r="L11" s="36"/>
      <c r="S11" s="26"/>
      <c r="T11" s="26"/>
      <c r="U11" s="26"/>
      <c r="V11" s="26"/>
      <c r="W11" s="26"/>
      <c r="X11" s="26"/>
      <c r="Y11" s="26"/>
      <c r="Z11" s="26"/>
      <c r="AA11" s="26"/>
      <c r="AB11" s="26"/>
      <c r="AC11" s="26"/>
      <c r="AD11" s="26"/>
      <c r="AE11" s="26"/>
    </row>
    <row r="12" spans="1:46" s="2" customFormat="1" ht="11.25" hidden="1">
      <c r="A12" s="26"/>
      <c r="B12" s="27"/>
      <c r="C12" s="26"/>
      <c r="D12" s="26"/>
      <c r="E12" s="26"/>
      <c r="F12" s="26"/>
      <c r="G12" s="26"/>
      <c r="H12" s="26"/>
      <c r="I12" s="26"/>
      <c r="J12" s="26"/>
      <c r="K12" s="26"/>
      <c r="L12" s="36"/>
      <c r="S12" s="26"/>
      <c r="T12" s="26"/>
      <c r="U12" s="26"/>
      <c r="V12" s="26"/>
      <c r="W12" s="26"/>
      <c r="X12" s="26"/>
      <c r="Y12" s="26"/>
      <c r="Z12" s="26"/>
      <c r="AA12" s="26"/>
      <c r="AB12" s="26"/>
      <c r="AC12" s="26"/>
      <c r="AD12" s="26"/>
      <c r="AE12" s="26"/>
    </row>
    <row r="13" spans="1:46" s="2" customFormat="1" ht="12" hidden="1" customHeight="1">
      <c r="A13" s="26"/>
      <c r="B13" s="27"/>
      <c r="C13" s="26"/>
      <c r="D13" s="23" t="s">
        <v>16</v>
      </c>
      <c r="E13" s="26"/>
      <c r="F13" s="21" t="s">
        <v>1</v>
      </c>
      <c r="G13" s="26"/>
      <c r="H13" s="26"/>
      <c r="I13" s="23" t="s">
        <v>17</v>
      </c>
      <c r="J13" s="21" t="s">
        <v>1</v>
      </c>
      <c r="K13" s="26"/>
      <c r="L13" s="36"/>
      <c r="S13" s="26"/>
      <c r="T13" s="26"/>
      <c r="U13" s="26"/>
      <c r="V13" s="26"/>
      <c r="W13" s="26"/>
      <c r="X13" s="26"/>
      <c r="Y13" s="26"/>
      <c r="Z13" s="26"/>
      <c r="AA13" s="26"/>
      <c r="AB13" s="26"/>
      <c r="AC13" s="26"/>
      <c r="AD13" s="26"/>
      <c r="AE13" s="26"/>
    </row>
    <row r="14" spans="1:46" s="2" customFormat="1" ht="12" hidden="1" customHeight="1">
      <c r="A14" s="26"/>
      <c r="B14" s="27"/>
      <c r="C14" s="26"/>
      <c r="D14" s="23" t="s">
        <v>18</v>
      </c>
      <c r="E14" s="26"/>
      <c r="F14" s="21" t="s">
        <v>19</v>
      </c>
      <c r="G14" s="26"/>
      <c r="H14" s="26"/>
      <c r="I14" s="23" t="s">
        <v>20</v>
      </c>
      <c r="J14" s="49" t="str">
        <f>'Rekapitulace stavby'!AN8</f>
        <v>8. 7. 2021</v>
      </c>
      <c r="K14" s="26"/>
      <c r="L14" s="36"/>
      <c r="S14" s="26"/>
      <c r="T14" s="26"/>
      <c r="U14" s="26"/>
      <c r="V14" s="26"/>
      <c r="W14" s="26"/>
      <c r="X14" s="26"/>
      <c r="Y14" s="26"/>
      <c r="Z14" s="26"/>
      <c r="AA14" s="26"/>
      <c r="AB14" s="26"/>
      <c r="AC14" s="26"/>
      <c r="AD14" s="26"/>
      <c r="AE14" s="26"/>
    </row>
    <row r="15" spans="1:46" s="2" customFormat="1" ht="10.9" hidden="1" customHeight="1">
      <c r="A15" s="26"/>
      <c r="B15" s="27"/>
      <c r="C15" s="26"/>
      <c r="D15" s="26"/>
      <c r="E15" s="26"/>
      <c r="F15" s="26"/>
      <c r="G15" s="26"/>
      <c r="H15" s="26"/>
      <c r="I15" s="26"/>
      <c r="J15" s="26"/>
      <c r="K15" s="26"/>
      <c r="L15" s="36"/>
      <c r="S15" s="26"/>
      <c r="T15" s="26"/>
      <c r="U15" s="26"/>
      <c r="V15" s="26"/>
      <c r="W15" s="26"/>
      <c r="X15" s="26"/>
      <c r="Y15" s="26"/>
      <c r="Z15" s="26"/>
      <c r="AA15" s="26"/>
      <c r="AB15" s="26"/>
      <c r="AC15" s="26"/>
      <c r="AD15" s="26"/>
      <c r="AE15" s="26"/>
    </row>
    <row r="16" spans="1:46" s="2" customFormat="1" ht="12" hidden="1" customHeight="1">
      <c r="A16" s="26"/>
      <c r="B16" s="27"/>
      <c r="C16" s="26"/>
      <c r="D16" s="23" t="s">
        <v>22</v>
      </c>
      <c r="E16" s="26"/>
      <c r="F16" s="26"/>
      <c r="G16" s="26"/>
      <c r="H16" s="26"/>
      <c r="I16" s="23" t="s">
        <v>23</v>
      </c>
      <c r="J16" s="21" t="s">
        <v>1</v>
      </c>
      <c r="K16" s="26"/>
      <c r="L16" s="36"/>
      <c r="S16" s="26"/>
      <c r="T16" s="26"/>
      <c r="U16" s="26"/>
      <c r="V16" s="26"/>
      <c r="W16" s="26"/>
      <c r="X16" s="26"/>
      <c r="Y16" s="26"/>
      <c r="Z16" s="26"/>
      <c r="AA16" s="26"/>
      <c r="AB16" s="26"/>
      <c r="AC16" s="26"/>
      <c r="AD16" s="26"/>
      <c r="AE16" s="26"/>
    </row>
    <row r="17" spans="1:31" s="2" customFormat="1" ht="18" hidden="1" customHeight="1">
      <c r="A17" s="26"/>
      <c r="B17" s="27"/>
      <c r="C17" s="26"/>
      <c r="D17" s="26"/>
      <c r="E17" s="21" t="s">
        <v>24</v>
      </c>
      <c r="F17" s="26"/>
      <c r="G17" s="26"/>
      <c r="H17" s="26"/>
      <c r="I17" s="23" t="s">
        <v>25</v>
      </c>
      <c r="J17" s="21" t="s">
        <v>1</v>
      </c>
      <c r="K17" s="26"/>
      <c r="L17" s="36"/>
      <c r="S17" s="26"/>
      <c r="T17" s="26"/>
      <c r="U17" s="26"/>
      <c r="V17" s="26"/>
      <c r="W17" s="26"/>
      <c r="X17" s="26"/>
      <c r="Y17" s="26"/>
      <c r="Z17" s="26"/>
      <c r="AA17" s="26"/>
      <c r="AB17" s="26"/>
      <c r="AC17" s="26"/>
      <c r="AD17" s="26"/>
      <c r="AE17" s="26"/>
    </row>
    <row r="18" spans="1:31" s="2" customFormat="1" ht="6.95" hidden="1" customHeight="1">
      <c r="A18" s="26"/>
      <c r="B18" s="27"/>
      <c r="C18" s="26"/>
      <c r="D18" s="26"/>
      <c r="E18" s="26"/>
      <c r="F18" s="26"/>
      <c r="G18" s="26"/>
      <c r="H18" s="26"/>
      <c r="I18" s="26"/>
      <c r="J18" s="26"/>
      <c r="K18" s="26"/>
      <c r="L18" s="36"/>
      <c r="S18" s="26"/>
      <c r="T18" s="26"/>
      <c r="U18" s="26"/>
      <c r="V18" s="26"/>
      <c r="W18" s="26"/>
      <c r="X18" s="26"/>
      <c r="Y18" s="26"/>
      <c r="Z18" s="26"/>
      <c r="AA18" s="26"/>
      <c r="AB18" s="26"/>
      <c r="AC18" s="26"/>
      <c r="AD18" s="26"/>
      <c r="AE18" s="26"/>
    </row>
    <row r="19" spans="1:31" s="2" customFormat="1" ht="12" hidden="1" customHeight="1">
      <c r="A19" s="26"/>
      <c r="B19" s="27"/>
      <c r="C19" s="26"/>
      <c r="D19" s="23" t="s">
        <v>26</v>
      </c>
      <c r="E19" s="26"/>
      <c r="F19" s="26"/>
      <c r="G19" s="26"/>
      <c r="H19" s="26"/>
      <c r="I19" s="23" t="s">
        <v>23</v>
      </c>
      <c r="J19" s="21" t="str">
        <f>'Rekapitulace stavby'!AN13</f>
        <v/>
      </c>
      <c r="K19" s="26"/>
      <c r="L19" s="36"/>
      <c r="S19" s="26"/>
      <c r="T19" s="26"/>
      <c r="U19" s="26"/>
      <c r="V19" s="26"/>
      <c r="W19" s="26"/>
      <c r="X19" s="26"/>
      <c r="Y19" s="26"/>
      <c r="Z19" s="26"/>
      <c r="AA19" s="26"/>
      <c r="AB19" s="26"/>
      <c r="AC19" s="26"/>
      <c r="AD19" s="26"/>
      <c r="AE19" s="26"/>
    </row>
    <row r="20" spans="1:31" s="2" customFormat="1" ht="18" hidden="1" customHeight="1">
      <c r="A20" s="26"/>
      <c r="B20" s="27"/>
      <c r="C20" s="26"/>
      <c r="D20" s="26"/>
      <c r="E20" s="172" t="str">
        <f>'Rekapitulace stavby'!E14</f>
        <v xml:space="preserve"> </v>
      </c>
      <c r="F20" s="172"/>
      <c r="G20" s="172"/>
      <c r="H20" s="172"/>
      <c r="I20" s="23" t="s">
        <v>25</v>
      </c>
      <c r="J20" s="21" t="str">
        <f>'Rekapitulace stavby'!AN14</f>
        <v/>
      </c>
      <c r="K20" s="26"/>
      <c r="L20" s="36"/>
      <c r="S20" s="26"/>
      <c r="T20" s="26"/>
      <c r="U20" s="26"/>
      <c r="V20" s="26"/>
      <c r="W20" s="26"/>
      <c r="X20" s="26"/>
      <c r="Y20" s="26"/>
      <c r="Z20" s="26"/>
      <c r="AA20" s="26"/>
      <c r="AB20" s="26"/>
      <c r="AC20" s="26"/>
      <c r="AD20" s="26"/>
      <c r="AE20" s="26"/>
    </row>
    <row r="21" spans="1:31" s="2" customFormat="1" ht="6.95" hidden="1" customHeight="1">
      <c r="A21" s="26"/>
      <c r="B21" s="27"/>
      <c r="C21" s="26"/>
      <c r="D21" s="26"/>
      <c r="E21" s="26"/>
      <c r="F21" s="26"/>
      <c r="G21" s="26"/>
      <c r="H21" s="26"/>
      <c r="I21" s="26"/>
      <c r="J21" s="26"/>
      <c r="K21" s="26"/>
      <c r="L21" s="36"/>
      <c r="S21" s="26"/>
      <c r="T21" s="26"/>
      <c r="U21" s="26"/>
      <c r="V21" s="26"/>
      <c r="W21" s="26"/>
      <c r="X21" s="26"/>
      <c r="Y21" s="26"/>
      <c r="Z21" s="26"/>
      <c r="AA21" s="26"/>
      <c r="AB21" s="26"/>
      <c r="AC21" s="26"/>
      <c r="AD21" s="26"/>
      <c r="AE21" s="26"/>
    </row>
    <row r="22" spans="1:31" s="2" customFormat="1" ht="12" hidden="1" customHeight="1">
      <c r="A22" s="26"/>
      <c r="B22" s="27"/>
      <c r="C22" s="26"/>
      <c r="D22" s="23" t="s">
        <v>28</v>
      </c>
      <c r="E22" s="26"/>
      <c r="F22" s="26"/>
      <c r="G22" s="26"/>
      <c r="H22" s="26"/>
      <c r="I22" s="23" t="s">
        <v>23</v>
      </c>
      <c r="J22" s="21" t="s">
        <v>1</v>
      </c>
      <c r="K22" s="26"/>
      <c r="L22" s="36"/>
      <c r="S22" s="26"/>
      <c r="T22" s="26"/>
      <c r="U22" s="26"/>
      <c r="V22" s="26"/>
      <c r="W22" s="26"/>
      <c r="X22" s="26"/>
      <c r="Y22" s="26"/>
      <c r="Z22" s="26"/>
      <c r="AA22" s="26"/>
      <c r="AB22" s="26"/>
      <c r="AC22" s="26"/>
      <c r="AD22" s="26"/>
      <c r="AE22" s="26"/>
    </row>
    <row r="23" spans="1:31" s="2" customFormat="1" ht="18" hidden="1" customHeight="1">
      <c r="A23" s="26"/>
      <c r="B23" s="27"/>
      <c r="C23" s="26"/>
      <c r="D23" s="26"/>
      <c r="E23" s="21" t="s">
        <v>29</v>
      </c>
      <c r="F23" s="26"/>
      <c r="G23" s="26"/>
      <c r="H23" s="26"/>
      <c r="I23" s="23" t="s">
        <v>25</v>
      </c>
      <c r="J23" s="21" t="s">
        <v>1</v>
      </c>
      <c r="K23" s="26"/>
      <c r="L23" s="36"/>
      <c r="S23" s="26"/>
      <c r="T23" s="26"/>
      <c r="U23" s="26"/>
      <c r="V23" s="26"/>
      <c r="W23" s="26"/>
      <c r="X23" s="26"/>
      <c r="Y23" s="26"/>
      <c r="Z23" s="26"/>
      <c r="AA23" s="26"/>
      <c r="AB23" s="26"/>
      <c r="AC23" s="26"/>
      <c r="AD23" s="26"/>
      <c r="AE23" s="26"/>
    </row>
    <row r="24" spans="1:31" s="2" customFormat="1" ht="6.95" hidden="1" customHeight="1">
      <c r="A24" s="26"/>
      <c r="B24" s="27"/>
      <c r="C24" s="26"/>
      <c r="D24" s="26"/>
      <c r="E24" s="26"/>
      <c r="F24" s="26"/>
      <c r="G24" s="26"/>
      <c r="H24" s="26"/>
      <c r="I24" s="26"/>
      <c r="J24" s="26"/>
      <c r="K24" s="26"/>
      <c r="L24" s="36"/>
      <c r="S24" s="26"/>
      <c r="T24" s="26"/>
      <c r="U24" s="26"/>
      <c r="V24" s="26"/>
      <c r="W24" s="26"/>
      <c r="X24" s="26"/>
      <c r="Y24" s="26"/>
      <c r="Z24" s="26"/>
      <c r="AA24" s="26"/>
      <c r="AB24" s="26"/>
      <c r="AC24" s="26"/>
      <c r="AD24" s="26"/>
      <c r="AE24" s="26"/>
    </row>
    <row r="25" spans="1:31" s="2" customFormat="1" ht="12" hidden="1" customHeight="1">
      <c r="A25" s="26"/>
      <c r="B25" s="27"/>
      <c r="C25" s="26"/>
      <c r="D25" s="23" t="s">
        <v>31</v>
      </c>
      <c r="E25" s="26"/>
      <c r="F25" s="26"/>
      <c r="G25" s="26"/>
      <c r="H25" s="26"/>
      <c r="I25" s="23" t="s">
        <v>23</v>
      </c>
      <c r="J25" s="21" t="s">
        <v>1</v>
      </c>
      <c r="K25" s="26"/>
      <c r="L25" s="36"/>
      <c r="S25" s="26"/>
      <c r="T25" s="26"/>
      <c r="U25" s="26"/>
      <c r="V25" s="26"/>
      <c r="W25" s="26"/>
      <c r="X25" s="26"/>
      <c r="Y25" s="26"/>
      <c r="Z25" s="26"/>
      <c r="AA25" s="26"/>
      <c r="AB25" s="26"/>
      <c r="AC25" s="26"/>
      <c r="AD25" s="26"/>
      <c r="AE25" s="26"/>
    </row>
    <row r="26" spans="1:31" s="2" customFormat="1" ht="18" hidden="1" customHeight="1">
      <c r="A26" s="26"/>
      <c r="B26" s="27"/>
      <c r="C26" s="26"/>
      <c r="D26" s="26"/>
      <c r="E26" s="21" t="s">
        <v>32</v>
      </c>
      <c r="F26" s="26"/>
      <c r="G26" s="26"/>
      <c r="H26" s="26"/>
      <c r="I26" s="23" t="s">
        <v>25</v>
      </c>
      <c r="J26" s="21" t="s">
        <v>1</v>
      </c>
      <c r="K26" s="26"/>
      <c r="L26" s="36"/>
      <c r="S26" s="26"/>
      <c r="T26" s="26"/>
      <c r="U26" s="26"/>
      <c r="V26" s="26"/>
      <c r="W26" s="26"/>
      <c r="X26" s="26"/>
      <c r="Y26" s="26"/>
      <c r="Z26" s="26"/>
      <c r="AA26" s="26"/>
      <c r="AB26" s="26"/>
      <c r="AC26" s="26"/>
      <c r="AD26" s="26"/>
      <c r="AE26" s="26"/>
    </row>
    <row r="27" spans="1:31" s="2" customFormat="1" ht="6.95" hidden="1" customHeight="1">
      <c r="A27" s="26"/>
      <c r="B27" s="27"/>
      <c r="C27" s="26"/>
      <c r="D27" s="26"/>
      <c r="E27" s="26"/>
      <c r="F27" s="26"/>
      <c r="G27" s="26"/>
      <c r="H27" s="26"/>
      <c r="I27" s="26"/>
      <c r="J27" s="26"/>
      <c r="K27" s="26"/>
      <c r="L27" s="36"/>
      <c r="S27" s="26"/>
      <c r="T27" s="26"/>
      <c r="U27" s="26"/>
      <c r="V27" s="26"/>
      <c r="W27" s="26"/>
      <c r="X27" s="26"/>
      <c r="Y27" s="26"/>
      <c r="Z27" s="26"/>
      <c r="AA27" s="26"/>
      <c r="AB27" s="26"/>
      <c r="AC27" s="26"/>
      <c r="AD27" s="26"/>
      <c r="AE27" s="26"/>
    </row>
    <row r="28" spans="1:31" s="2" customFormat="1" ht="12" hidden="1" customHeight="1">
      <c r="A28" s="26"/>
      <c r="B28" s="27"/>
      <c r="C28" s="26"/>
      <c r="D28" s="23" t="s">
        <v>33</v>
      </c>
      <c r="E28" s="26"/>
      <c r="F28" s="26"/>
      <c r="G28" s="26"/>
      <c r="H28" s="26"/>
      <c r="I28" s="26"/>
      <c r="J28" s="26"/>
      <c r="K28" s="26"/>
      <c r="L28" s="36"/>
      <c r="S28" s="26"/>
      <c r="T28" s="26"/>
      <c r="U28" s="26"/>
      <c r="V28" s="26"/>
      <c r="W28" s="26"/>
      <c r="X28" s="26"/>
      <c r="Y28" s="26"/>
      <c r="Z28" s="26"/>
      <c r="AA28" s="26"/>
      <c r="AB28" s="26"/>
      <c r="AC28" s="26"/>
      <c r="AD28" s="26"/>
      <c r="AE28" s="26"/>
    </row>
    <row r="29" spans="1:31" s="8" customFormat="1" ht="16.5" hidden="1" customHeight="1">
      <c r="A29" s="90"/>
      <c r="B29" s="91"/>
      <c r="C29" s="90"/>
      <c r="D29" s="90"/>
      <c r="E29" s="175" t="s">
        <v>1</v>
      </c>
      <c r="F29" s="175"/>
      <c r="G29" s="175"/>
      <c r="H29" s="175"/>
      <c r="I29" s="90"/>
      <c r="J29" s="90"/>
      <c r="K29" s="90"/>
      <c r="L29" s="92"/>
      <c r="S29" s="90"/>
      <c r="T29" s="90"/>
      <c r="U29" s="90"/>
      <c r="V29" s="90"/>
      <c r="W29" s="90"/>
      <c r="X29" s="90"/>
      <c r="Y29" s="90"/>
      <c r="Z29" s="90"/>
      <c r="AA29" s="90"/>
      <c r="AB29" s="90"/>
      <c r="AC29" s="90"/>
      <c r="AD29" s="90"/>
      <c r="AE29" s="90"/>
    </row>
    <row r="30" spans="1:31" s="2" customFormat="1" ht="6.95" hidden="1" customHeight="1">
      <c r="A30" s="26"/>
      <c r="B30" s="27"/>
      <c r="C30" s="26"/>
      <c r="D30" s="26"/>
      <c r="E30" s="26"/>
      <c r="F30" s="26"/>
      <c r="G30" s="26"/>
      <c r="H30" s="26"/>
      <c r="I30" s="26"/>
      <c r="J30" s="26"/>
      <c r="K30" s="26"/>
      <c r="L30" s="36"/>
      <c r="S30" s="26"/>
      <c r="T30" s="26"/>
      <c r="U30" s="26"/>
      <c r="V30" s="26"/>
      <c r="W30" s="26"/>
      <c r="X30" s="26"/>
      <c r="Y30" s="26"/>
      <c r="Z30" s="26"/>
      <c r="AA30" s="26"/>
      <c r="AB30" s="26"/>
      <c r="AC30" s="26"/>
      <c r="AD30" s="26"/>
      <c r="AE30" s="26"/>
    </row>
    <row r="31" spans="1:31" s="2" customFormat="1" ht="6.95" hidden="1" customHeight="1">
      <c r="A31" s="26"/>
      <c r="B31" s="27"/>
      <c r="C31" s="26"/>
      <c r="D31" s="60"/>
      <c r="E31" s="60"/>
      <c r="F31" s="60"/>
      <c r="G31" s="60"/>
      <c r="H31" s="60"/>
      <c r="I31" s="60"/>
      <c r="J31" s="60"/>
      <c r="K31" s="60"/>
      <c r="L31" s="36"/>
      <c r="S31" s="26"/>
      <c r="T31" s="26"/>
      <c r="U31" s="26"/>
      <c r="V31" s="26"/>
      <c r="W31" s="26"/>
      <c r="X31" s="26"/>
      <c r="Y31" s="26"/>
      <c r="Z31" s="26"/>
      <c r="AA31" s="26"/>
      <c r="AB31" s="26"/>
      <c r="AC31" s="26"/>
      <c r="AD31" s="26"/>
      <c r="AE31" s="26"/>
    </row>
    <row r="32" spans="1:31" s="2" customFormat="1" ht="25.35" hidden="1" customHeight="1">
      <c r="A32" s="26"/>
      <c r="B32" s="27"/>
      <c r="C32" s="26"/>
      <c r="D32" s="93" t="s">
        <v>34</v>
      </c>
      <c r="E32" s="26"/>
      <c r="F32" s="26"/>
      <c r="G32" s="26"/>
      <c r="H32" s="26"/>
      <c r="I32" s="26"/>
      <c r="J32" s="65">
        <f>ROUND(J122, 2)</f>
        <v>95033.62</v>
      </c>
      <c r="K32" s="26"/>
      <c r="L32" s="36"/>
      <c r="S32" s="26"/>
      <c r="T32" s="26"/>
      <c r="U32" s="26"/>
      <c r="V32" s="26"/>
      <c r="W32" s="26"/>
      <c r="X32" s="26"/>
      <c r="Y32" s="26"/>
      <c r="Z32" s="26"/>
      <c r="AA32" s="26"/>
      <c r="AB32" s="26"/>
      <c r="AC32" s="26"/>
      <c r="AD32" s="26"/>
      <c r="AE32" s="26"/>
    </row>
    <row r="33" spans="1:31" s="2" customFormat="1" ht="6.95" hidden="1" customHeight="1">
      <c r="A33" s="26"/>
      <c r="B33" s="27"/>
      <c r="C33" s="26"/>
      <c r="D33" s="60"/>
      <c r="E33" s="60"/>
      <c r="F33" s="60"/>
      <c r="G33" s="60"/>
      <c r="H33" s="60"/>
      <c r="I33" s="60"/>
      <c r="J33" s="60"/>
      <c r="K33" s="60"/>
      <c r="L33" s="36"/>
      <c r="S33" s="26"/>
      <c r="T33" s="26"/>
      <c r="U33" s="26"/>
      <c r="V33" s="26"/>
      <c r="W33" s="26"/>
      <c r="X33" s="26"/>
      <c r="Y33" s="26"/>
      <c r="Z33" s="26"/>
      <c r="AA33" s="26"/>
      <c r="AB33" s="26"/>
      <c r="AC33" s="26"/>
      <c r="AD33" s="26"/>
      <c r="AE33" s="26"/>
    </row>
    <row r="34" spans="1:31" s="2" customFormat="1" ht="14.45" hidden="1" customHeight="1">
      <c r="A34" s="26"/>
      <c r="B34" s="27"/>
      <c r="C34" s="26"/>
      <c r="D34" s="26"/>
      <c r="E34" s="26"/>
      <c r="F34" s="30" t="s">
        <v>36</v>
      </c>
      <c r="G34" s="26"/>
      <c r="H34" s="26"/>
      <c r="I34" s="30" t="s">
        <v>35</v>
      </c>
      <c r="J34" s="30" t="s">
        <v>37</v>
      </c>
      <c r="K34" s="26"/>
      <c r="L34" s="36"/>
      <c r="S34" s="26"/>
      <c r="T34" s="26"/>
      <c r="U34" s="26"/>
      <c r="V34" s="26"/>
      <c r="W34" s="26"/>
      <c r="X34" s="26"/>
      <c r="Y34" s="26"/>
      <c r="Z34" s="26"/>
      <c r="AA34" s="26"/>
      <c r="AB34" s="26"/>
      <c r="AC34" s="26"/>
      <c r="AD34" s="26"/>
      <c r="AE34" s="26"/>
    </row>
    <row r="35" spans="1:31" s="2" customFormat="1" ht="14.45" hidden="1" customHeight="1">
      <c r="A35" s="26"/>
      <c r="B35" s="27"/>
      <c r="C35" s="26"/>
      <c r="D35" s="94" t="s">
        <v>38</v>
      </c>
      <c r="E35" s="23" t="s">
        <v>39</v>
      </c>
      <c r="F35" s="95">
        <f>ROUND((SUM(BE122:BE186)),  2)</f>
        <v>95033.62</v>
      </c>
      <c r="G35" s="26"/>
      <c r="H35" s="26"/>
      <c r="I35" s="96">
        <v>0.21</v>
      </c>
      <c r="J35" s="95">
        <f>ROUND(((SUM(BE122:BE186))*I35),  2)</f>
        <v>19957.060000000001</v>
      </c>
      <c r="K35" s="26"/>
      <c r="L35" s="36"/>
      <c r="S35" s="26"/>
      <c r="T35" s="26"/>
      <c r="U35" s="26"/>
      <c r="V35" s="26"/>
      <c r="W35" s="26"/>
      <c r="X35" s="26"/>
      <c r="Y35" s="26"/>
      <c r="Z35" s="26"/>
      <c r="AA35" s="26"/>
      <c r="AB35" s="26"/>
      <c r="AC35" s="26"/>
      <c r="AD35" s="26"/>
      <c r="AE35" s="26"/>
    </row>
    <row r="36" spans="1:31" s="2" customFormat="1" ht="14.45" hidden="1" customHeight="1">
      <c r="A36" s="26"/>
      <c r="B36" s="27"/>
      <c r="C36" s="26"/>
      <c r="D36" s="26"/>
      <c r="E36" s="23" t="s">
        <v>40</v>
      </c>
      <c r="F36" s="95">
        <f>ROUND((SUM(BF122:BF186)),  2)</f>
        <v>0</v>
      </c>
      <c r="G36" s="26"/>
      <c r="H36" s="26"/>
      <c r="I36" s="96">
        <v>0.15</v>
      </c>
      <c r="J36" s="95">
        <f>ROUND(((SUM(BF122:BF186))*I36),  2)</f>
        <v>0</v>
      </c>
      <c r="K36" s="26"/>
      <c r="L36" s="36"/>
      <c r="S36" s="26"/>
      <c r="T36" s="26"/>
      <c r="U36" s="26"/>
      <c r="V36" s="26"/>
      <c r="W36" s="26"/>
      <c r="X36" s="26"/>
      <c r="Y36" s="26"/>
      <c r="Z36" s="26"/>
      <c r="AA36" s="26"/>
      <c r="AB36" s="26"/>
      <c r="AC36" s="26"/>
      <c r="AD36" s="26"/>
      <c r="AE36" s="26"/>
    </row>
    <row r="37" spans="1:31" s="2" customFormat="1" ht="14.45" hidden="1" customHeight="1">
      <c r="A37" s="26"/>
      <c r="B37" s="27"/>
      <c r="C37" s="26"/>
      <c r="D37" s="26"/>
      <c r="E37" s="23" t="s">
        <v>41</v>
      </c>
      <c r="F37" s="95">
        <f>ROUND((SUM(BG122:BG186)),  2)</f>
        <v>0</v>
      </c>
      <c r="G37" s="26"/>
      <c r="H37" s="26"/>
      <c r="I37" s="96">
        <v>0.21</v>
      </c>
      <c r="J37" s="95">
        <f>0</f>
        <v>0</v>
      </c>
      <c r="K37" s="26"/>
      <c r="L37" s="36"/>
      <c r="S37" s="26"/>
      <c r="T37" s="26"/>
      <c r="U37" s="26"/>
      <c r="V37" s="26"/>
      <c r="W37" s="26"/>
      <c r="X37" s="26"/>
      <c r="Y37" s="26"/>
      <c r="Z37" s="26"/>
      <c r="AA37" s="26"/>
      <c r="AB37" s="26"/>
      <c r="AC37" s="26"/>
      <c r="AD37" s="26"/>
      <c r="AE37" s="26"/>
    </row>
    <row r="38" spans="1:31" s="2" customFormat="1" ht="14.45" hidden="1" customHeight="1">
      <c r="A38" s="26"/>
      <c r="B38" s="27"/>
      <c r="C38" s="26"/>
      <c r="D38" s="26"/>
      <c r="E38" s="23" t="s">
        <v>42</v>
      </c>
      <c r="F38" s="95">
        <f>ROUND((SUM(BH122:BH186)),  2)</f>
        <v>0</v>
      </c>
      <c r="G38" s="26"/>
      <c r="H38" s="26"/>
      <c r="I38" s="96">
        <v>0.15</v>
      </c>
      <c r="J38" s="95">
        <f>0</f>
        <v>0</v>
      </c>
      <c r="K38" s="26"/>
      <c r="L38" s="36"/>
      <c r="S38" s="26"/>
      <c r="T38" s="26"/>
      <c r="U38" s="26"/>
      <c r="V38" s="26"/>
      <c r="W38" s="26"/>
      <c r="X38" s="26"/>
      <c r="Y38" s="26"/>
      <c r="Z38" s="26"/>
      <c r="AA38" s="26"/>
      <c r="AB38" s="26"/>
      <c r="AC38" s="26"/>
      <c r="AD38" s="26"/>
      <c r="AE38" s="26"/>
    </row>
    <row r="39" spans="1:31" s="2" customFormat="1" ht="14.45" hidden="1" customHeight="1">
      <c r="A39" s="26"/>
      <c r="B39" s="27"/>
      <c r="C39" s="26"/>
      <c r="D39" s="26"/>
      <c r="E39" s="23" t="s">
        <v>43</v>
      </c>
      <c r="F39" s="95">
        <f>ROUND((SUM(BI122:BI186)),  2)</f>
        <v>0</v>
      </c>
      <c r="G39" s="26"/>
      <c r="H39" s="26"/>
      <c r="I39" s="96">
        <v>0</v>
      </c>
      <c r="J39" s="95">
        <f>0</f>
        <v>0</v>
      </c>
      <c r="K39" s="26"/>
      <c r="L39" s="36"/>
      <c r="S39" s="26"/>
      <c r="T39" s="26"/>
      <c r="U39" s="26"/>
      <c r="V39" s="26"/>
      <c r="W39" s="26"/>
      <c r="X39" s="26"/>
      <c r="Y39" s="26"/>
      <c r="Z39" s="26"/>
      <c r="AA39" s="26"/>
      <c r="AB39" s="26"/>
      <c r="AC39" s="26"/>
      <c r="AD39" s="26"/>
      <c r="AE39" s="26"/>
    </row>
    <row r="40" spans="1:31" s="2" customFormat="1" ht="6.95" hidden="1" customHeight="1">
      <c r="A40" s="26"/>
      <c r="B40" s="27"/>
      <c r="C40" s="26"/>
      <c r="D40" s="26"/>
      <c r="E40" s="26"/>
      <c r="F40" s="26"/>
      <c r="G40" s="26"/>
      <c r="H40" s="26"/>
      <c r="I40" s="26"/>
      <c r="J40" s="26"/>
      <c r="K40" s="26"/>
      <c r="L40" s="36"/>
      <c r="S40" s="26"/>
      <c r="T40" s="26"/>
      <c r="U40" s="26"/>
      <c r="V40" s="26"/>
      <c r="W40" s="26"/>
      <c r="X40" s="26"/>
      <c r="Y40" s="26"/>
      <c r="Z40" s="26"/>
      <c r="AA40" s="26"/>
      <c r="AB40" s="26"/>
      <c r="AC40" s="26"/>
      <c r="AD40" s="26"/>
      <c r="AE40" s="26"/>
    </row>
    <row r="41" spans="1:31" s="2" customFormat="1" ht="25.35" hidden="1" customHeight="1">
      <c r="A41" s="26"/>
      <c r="B41" s="27"/>
      <c r="C41" s="97"/>
      <c r="D41" s="98" t="s">
        <v>44</v>
      </c>
      <c r="E41" s="54"/>
      <c r="F41" s="54"/>
      <c r="G41" s="99" t="s">
        <v>45</v>
      </c>
      <c r="H41" s="100" t="s">
        <v>46</v>
      </c>
      <c r="I41" s="54"/>
      <c r="J41" s="101">
        <f>SUM(J32:J39)</f>
        <v>114990.68</v>
      </c>
      <c r="K41" s="102"/>
      <c r="L41" s="36"/>
      <c r="S41" s="26"/>
      <c r="T41" s="26"/>
      <c r="U41" s="26"/>
      <c r="V41" s="26"/>
      <c r="W41" s="26"/>
      <c r="X41" s="26"/>
      <c r="Y41" s="26"/>
      <c r="Z41" s="26"/>
      <c r="AA41" s="26"/>
      <c r="AB41" s="26"/>
      <c r="AC41" s="26"/>
      <c r="AD41" s="26"/>
      <c r="AE41" s="26"/>
    </row>
    <row r="42" spans="1:31" s="2" customFormat="1" ht="14.45" hidden="1" customHeight="1">
      <c r="A42" s="26"/>
      <c r="B42" s="27"/>
      <c r="C42" s="26"/>
      <c r="D42" s="26"/>
      <c r="E42" s="26"/>
      <c r="F42" s="26"/>
      <c r="G42" s="26"/>
      <c r="H42" s="26"/>
      <c r="I42" s="26"/>
      <c r="J42" s="26"/>
      <c r="K42" s="26"/>
      <c r="L42" s="36"/>
      <c r="S42" s="26"/>
      <c r="T42" s="26"/>
      <c r="U42" s="26"/>
      <c r="V42" s="26"/>
      <c r="W42" s="26"/>
      <c r="X42" s="26"/>
      <c r="Y42" s="26"/>
      <c r="Z42" s="26"/>
      <c r="AA42" s="26"/>
      <c r="AB42" s="26"/>
      <c r="AC42" s="26"/>
      <c r="AD42" s="26"/>
      <c r="AE42" s="26"/>
    </row>
    <row r="43" spans="1:31" s="1" customFormat="1" ht="14.45" hidden="1" customHeight="1">
      <c r="B43" s="17"/>
      <c r="L43" s="17"/>
    </row>
    <row r="44" spans="1:31" s="1" customFormat="1" ht="14.45" hidden="1" customHeight="1">
      <c r="B44" s="17"/>
      <c r="L44" s="17"/>
    </row>
    <row r="45" spans="1:31" s="1" customFormat="1" ht="14.45" hidden="1" customHeight="1">
      <c r="B45" s="17"/>
      <c r="L45" s="17"/>
    </row>
    <row r="46" spans="1:31" s="1" customFormat="1" ht="14.45" hidden="1" customHeight="1">
      <c r="B46" s="17"/>
      <c r="L46" s="17"/>
    </row>
    <row r="47" spans="1:31" s="1" customFormat="1" ht="14.45" hidden="1" customHeight="1">
      <c r="B47" s="17"/>
      <c r="L47" s="17"/>
    </row>
    <row r="48" spans="1:31" s="1" customFormat="1" ht="14.45" hidden="1" customHeight="1">
      <c r="B48" s="17"/>
      <c r="L48" s="17"/>
    </row>
    <row r="49" spans="1:31" s="1" customFormat="1" ht="14.45" hidden="1" customHeight="1">
      <c r="B49" s="17"/>
      <c r="L49" s="17"/>
    </row>
    <row r="50" spans="1:31" s="2" customFormat="1" ht="14.45" hidden="1" customHeight="1">
      <c r="B50" s="36"/>
      <c r="D50" s="37" t="s">
        <v>47</v>
      </c>
      <c r="E50" s="38"/>
      <c r="F50" s="38"/>
      <c r="G50" s="37" t="s">
        <v>48</v>
      </c>
      <c r="H50" s="38"/>
      <c r="I50" s="38"/>
      <c r="J50" s="38"/>
      <c r="K50" s="38"/>
      <c r="L50" s="36"/>
    </row>
    <row r="51" spans="1:31" ht="11.25" hidden="1">
      <c r="B51" s="17"/>
      <c r="L51" s="17"/>
    </row>
    <row r="52" spans="1:31" ht="11.25" hidden="1">
      <c r="B52" s="17"/>
      <c r="L52" s="17"/>
    </row>
    <row r="53" spans="1:31" ht="11.25" hidden="1">
      <c r="B53" s="17"/>
      <c r="L53" s="17"/>
    </row>
    <row r="54" spans="1:31" ht="11.25" hidden="1">
      <c r="B54" s="17"/>
      <c r="L54" s="17"/>
    </row>
    <row r="55" spans="1:31" ht="11.25" hidden="1">
      <c r="B55" s="17"/>
      <c r="L55" s="17"/>
    </row>
    <row r="56" spans="1:31" ht="11.25" hidden="1">
      <c r="B56" s="17"/>
      <c r="L56" s="17"/>
    </row>
    <row r="57" spans="1:31" ht="11.25" hidden="1">
      <c r="B57" s="17"/>
      <c r="L57" s="17"/>
    </row>
    <row r="58" spans="1:31" ht="11.25" hidden="1">
      <c r="B58" s="17"/>
      <c r="L58" s="17"/>
    </row>
    <row r="59" spans="1:31" ht="11.25" hidden="1">
      <c r="B59" s="17"/>
      <c r="L59" s="17"/>
    </row>
    <row r="60" spans="1:31" ht="11.25" hidden="1">
      <c r="B60" s="17"/>
      <c r="L60" s="17"/>
    </row>
    <row r="61" spans="1:31" s="2" customFormat="1" ht="12.75" hidden="1">
      <c r="A61" s="26"/>
      <c r="B61" s="27"/>
      <c r="C61" s="26"/>
      <c r="D61" s="39" t="s">
        <v>49</v>
      </c>
      <c r="E61" s="29"/>
      <c r="F61" s="103" t="s">
        <v>50</v>
      </c>
      <c r="G61" s="39" t="s">
        <v>49</v>
      </c>
      <c r="H61" s="29"/>
      <c r="I61" s="29"/>
      <c r="J61" s="104" t="s">
        <v>50</v>
      </c>
      <c r="K61" s="29"/>
      <c r="L61" s="36"/>
      <c r="S61" s="26"/>
      <c r="T61" s="26"/>
      <c r="U61" s="26"/>
      <c r="V61" s="26"/>
      <c r="W61" s="26"/>
      <c r="X61" s="26"/>
      <c r="Y61" s="26"/>
      <c r="Z61" s="26"/>
      <c r="AA61" s="26"/>
      <c r="AB61" s="26"/>
      <c r="AC61" s="26"/>
      <c r="AD61" s="26"/>
      <c r="AE61" s="26"/>
    </row>
    <row r="62" spans="1:31" ht="11.25" hidden="1">
      <c r="B62" s="17"/>
      <c r="L62" s="17"/>
    </row>
    <row r="63" spans="1:31" ht="11.25" hidden="1">
      <c r="B63" s="17"/>
      <c r="L63" s="17"/>
    </row>
    <row r="64" spans="1:31" ht="11.25" hidden="1">
      <c r="B64" s="17"/>
      <c r="L64" s="17"/>
    </row>
    <row r="65" spans="1:31" s="2" customFormat="1" ht="12.75" hidden="1">
      <c r="A65" s="26"/>
      <c r="B65" s="27"/>
      <c r="C65" s="26"/>
      <c r="D65" s="37" t="s">
        <v>51</v>
      </c>
      <c r="E65" s="40"/>
      <c r="F65" s="40"/>
      <c r="G65" s="37" t="s">
        <v>52</v>
      </c>
      <c r="H65" s="40"/>
      <c r="I65" s="40"/>
      <c r="J65" s="40"/>
      <c r="K65" s="40"/>
      <c r="L65" s="36"/>
      <c r="S65" s="26"/>
      <c r="T65" s="26"/>
      <c r="U65" s="26"/>
      <c r="V65" s="26"/>
      <c r="W65" s="26"/>
      <c r="X65" s="26"/>
      <c r="Y65" s="26"/>
      <c r="Z65" s="26"/>
      <c r="AA65" s="26"/>
      <c r="AB65" s="26"/>
      <c r="AC65" s="26"/>
      <c r="AD65" s="26"/>
      <c r="AE65" s="26"/>
    </row>
    <row r="66" spans="1:31" ht="11.25" hidden="1">
      <c r="B66" s="17"/>
      <c r="L66" s="17"/>
    </row>
    <row r="67" spans="1:31" ht="11.25" hidden="1">
      <c r="B67" s="17"/>
      <c r="L67" s="17"/>
    </row>
    <row r="68" spans="1:31" ht="11.25" hidden="1">
      <c r="B68" s="17"/>
      <c r="L68" s="17"/>
    </row>
    <row r="69" spans="1:31" ht="11.25" hidden="1">
      <c r="B69" s="17"/>
      <c r="L69" s="17"/>
    </row>
    <row r="70" spans="1:31" ht="11.25" hidden="1">
      <c r="B70" s="17"/>
      <c r="L70" s="17"/>
    </row>
    <row r="71" spans="1:31" ht="11.25" hidden="1">
      <c r="B71" s="17"/>
      <c r="L71" s="17"/>
    </row>
    <row r="72" spans="1:31" ht="11.25" hidden="1">
      <c r="B72" s="17"/>
      <c r="L72" s="17"/>
    </row>
    <row r="73" spans="1:31" ht="11.25" hidden="1">
      <c r="B73" s="17"/>
      <c r="L73" s="17"/>
    </row>
    <row r="74" spans="1:31" ht="11.25" hidden="1">
      <c r="B74" s="17"/>
      <c r="L74" s="17"/>
    </row>
    <row r="75" spans="1:31" ht="11.25" hidden="1">
      <c r="B75" s="17"/>
      <c r="L75" s="17"/>
    </row>
    <row r="76" spans="1:31" s="2" customFormat="1" ht="12.75" hidden="1">
      <c r="A76" s="26"/>
      <c r="B76" s="27"/>
      <c r="C76" s="26"/>
      <c r="D76" s="39" t="s">
        <v>49</v>
      </c>
      <c r="E76" s="29"/>
      <c r="F76" s="103" t="s">
        <v>50</v>
      </c>
      <c r="G76" s="39" t="s">
        <v>49</v>
      </c>
      <c r="H76" s="29"/>
      <c r="I76" s="29"/>
      <c r="J76" s="104" t="s">
        <v>50</v>
      </c>
      <c r="K76" s="29"/>
      <c r="L76" s="36"/>
      <c r="S76" s="26"/>
      <c r="T76" s="26"/>
      <c r="U76" s="26"/>
      <c r="V76" s="26"/>
      <c r="W76" s="26"/>
      <c r="X76" s="26"/>
      <c r="Y76" s="26"/>
      <c r="Z76" s="26"/>
      <c r="AA76" s="26"/>
      <c r="AB76" s="26"/>
      <c r="AC76" s="26"/>
      <c r="AD76" s="26"/>
      <c r="AE76" s="26"/>
    </row>
    <row r="77" spans="1:31" s="2" customFormat="1" ht="14.45" hidden="1" customHeight="1">
      <c r="A77" s="26"/>
      <c r="B77" s="41"/>
      <c r="C77" s="42"/>
      <c r="D77" s="42"/>
      <c r="E77" s="42"/>
      <c r="F77" s="42"/>
      <c r="G77" s="42"/>
      <c r="H77" s="42"/>
      <c r="I77" s="42"/>
      <c r="J77" s="42"/>
      <c r="K77" s="42"/>
      <c r="L77" s="36"/>
      <c r="S77" s="26"/>
      <c r="T77" s="26"/>
      <c r="U77" s="26"/>
      <c r="V77" s="26"/>
      <c r="W77" s="26"/>
      <c r="X77" s="26"/>
      <c r="Y77" s="26"/>
      <c r="Z77" s="26"/>
      <c r="AA77" s="26"/>
      <c r="AB77" s="26"/>
      <c r="AC77" s="26"/>
      <c r="AD77" s="26"/>
      <c r="AE77" s="26"/>
    </row>
    <row r="78" spans="1:31" ht="11.25" hidden="1"/>
    <row r="79" spans="1:31" ht="11.25" hidden="1"/>
    <row r="80" spans="1:31" ht="11.25" hidden="1"/>
    <row r="81" spans="1:31" s="2" customFormat="1" ht="6.95" customHeight="1">
      <c r="A81" s="26"/>
      <c r="B81" s="43"/>
      <c r="C81" s="44"/>
      <c r="D81" s="44"/>
      <c r="E81" s="44"/>
      <c r="F81" s="44"/>
      <c r="G81" s="44"/>
      <c r="H81" s="44"/>
      <c r="I81" s="44"/>
      <c r="J81" s="44"/>
      <c r="K81" s="44"/>
      <c r="L81" s="36"/>
      <c r="S81" s="26"/>
      <c r="T81" s="26"/>
      <c r="U81" s="26"/>
      <c r="V81" s="26"/>
      <c r="W81" s="26"/>
      <c r="X81" s="26"/>
      <c r="Y81" s="26"/>
      <c r="Z81" s="26"/>
      <c r="AA81" s="26"/>
      <c r="AB81" s="26"/>
      <c r="AC81" s="26"/>
      <c r="AD81" s="26"/>
      <c r="AE81" s="26"/>
    </row>
    <row r="82" spans="1:31" s="2" customFormat="1" ht="24.95" customHeight="1">
      <c r="A82" s="26"/>
      <c r="B82" s="27"/>
      <c r="C82" s="18" t="s">
        <v>94</v>
      </c>
      <c r="D82" s="26"/>
      <c r="E82" s="26"/>
      <c r="F82" s="26"/>
      <c r="G82" s="26"/>
      <c r="H82" s="26"/>
      <c r="I82" s="26"/>
      <c r="J82" s="26"/>
      <c r="K82" s="26"/>
      <c r="L82" s="36"/>
      <c r="S82" s="26"/>
      <c r="T82" s="26"/>
      <c r="U82" s="26"/>
      <c r="V82" s="26"/>
      <c r="W82" s="26"/>
      <c r="X82" s="26"/>
      <c r="Y82" s="26"/>
      <c r="Z82" s="26"/>
      <c r="AA82" s="26"/>
      <c r="AB82" s="26"/>
      <c r="AC82" s="26"/>
      <c r="AD82" s="26"/>
      <c r="AE82" s="26"/>
    </row>
    <row r="83" spans="1:31" s="2" customFormat="1" ht="6.95" customHeight="1">
      <c r="A83" s="26"/>
      <c r="B83" s="27"/>
      <c r="C83" s="26"/>
      <c r="D83" s="26"/>
      <c r="E83" s="26"/>
      <c r="F83" s="26"/>
      <c r="G83" s="26"/>
      <c r="H83" s="26"/>
      <c r="I83" s="26"/>
      <c r="J83" s="26"/>
      <c r="K83" s="26"/>
      <c r="L83" s="36"/>
      <c r="S83" s="26"/>
      <c r="T83" s="26"/>
      <c r="U83" s="26"/>
      <c r="V83" s="26"/>
      <c r="W83" s="26"/>
      <c r="X83" s="26"/>
      <c r="Y83" s="26"/>
      <c r="Z83" s="26"/>
      <c r="AA83" s="26"/>
      <c r="AB83" s="26"/>
      <c r="AC83" s="26"/>
      <c r="AD83" s="26"/>
      <c r="AE83" s="26"/>
    </row>
    <row r="84" spans="1:31" s="2" customFormat="1" ht="12" customHeight="1">
      <c r="A84" s="26"/>
      <c r="B84" s="27"/>
      <c r="C84" s="23" t="s">
        <v>14</v>
      </c>
      <c r="D84" s="26"/>
      <c r="E84" s="26"/>
      <c r="F84" s="26"/>
      <c r="G84" s="26"/>
      <c r="H84" s="26"/>
      <c r="I84" s="26"/>
      <c r="J84" s="26"/>
      <c r="K84" s="26"/>
      <c r="L84" s="36"/>
      <c r="S84" s="26"/>
      <c r="T84" s="26"/>
      <c r="U84" s="26"/>
      <c r="V84" s="26"/>
      <c r="W84" s="26"/>
      <c r="X84" s="26"/>
      <c r="Y84" s="26"/>
      <c r="Z84" s="26"/>
      <c r="AA84" s="26"/>
      <c r="AB84" s="26"/>
      <c r="AC84" s="26"/>
      <c r="AD84" s="26"/>
      <c r="AE84" s="26"/>
    </row>
    <row r="85" spans="1:31" s="2" customFormat="1" ht="16.5" customHeight="1">
      <c r="A85" s="26"/>
      <c r="B85" s="27"/>
      <c r="C85" s="26"/>
      <c r="D85" s="26"/>
      <c r="E85" s="210" t="str">
        <f>E7</f>
        <v>Oprava bytových jednotek a společných prostor budovy AYD</v>
      </c>
      <c r="F85" s="211"/>
      <c r="G85" s="211"/>
      <c r="H85" s="211"/>
      <c r="I85" s="26"/>
      <c r="J85" s="26"/>
      <c r="K85" s="26"/>
      <c r="L85" s="36"/>
      <c r="S85" s="26"/>
      <c r="T85" s="26"/>
      <c r="U85" s="26"/>
      <c r="V85" s="26"/>
      <c r="W85" s="26"/>
      <c r="X85" s="26"/>
      <c r="Y85" s="26"/>
      <c r="Z85" s="26"/>
      <c r="AA85" s="26"/>
      <c r="AB85" s="26"/>
      <c r="AC85" s="26"/>
      <c r="AD85" s="26"/>
      <c r="AE85" s="26"/>
    </row>
    <row r="86" spans="1:31" s="1" customFormat="1" ht="12" customHeight="1">
      <c r="B86" s="17"/>
      <c r="C86" s="23" t="s">
        <v>90</v>
      </c>
      <c r="L86" s="17"/>
    </row>
    <row r="87" spans="1:31" s="2" customFormat="1" ht="16.5" customHeight="1">
      <c r="A87" s="26"/>
      <c r="B87" s="27"/>
      <c r="C87" s="26"/>
      <c r="D87" s="26"/>
      <c r="E87" s="210" t="s">
        <v>91</v>
      </c>
      <c r="F87" s="212"/>
      <c r="G87" s="212"/>
      <c r="H87" s="212"/>
      <c r="I87" s="26"/>
      <c r="J87" s="26"/>
      <c r="K87" s="26"/>
      <c r="L87" s="36"/>
      <c r="S87" s="26"/>
      <c r="T87" s="26"/>
      <c r="U87" s="26"/>
      <c r="V87" s="26"/>
      <c r="W87" s="26"/>
      <c r="X87" s="26"/>
      <c r="Y87" s="26"/>
      <c r="Z87" s="26"/>
      <c r="AA87" s="26"/>
      <c r="AB87" s="26"/>
      <c r="AC87" s="26"/>
      <c r="AD87" s="26"/>
      <c r="AE87" s="26"/>
    </row>
    <row r="88" spans="1:31" s="2" customFormat="1" ht="12" customHeight="1">
      <c r="A88" s="26"/>
      <c r="B88" s="27"/>
      <c r="C88" s="23" t="s">
        <v>92</v>
      </c>
      <c r="D88" s="26"/>
      <c r="E88" s="26"/>
      <c r="F88" s="26"/>
      <c r="G88" s="26"/>
      <c r="H88" s="26"/>
      <c r="I88" s="26"/>
      <c r="J88" s="26"/>
      <c r="K88" s="26"/>
      <c r="L88" s="36"/>
      <c r="S88" s="26"/>
      <c r="T88" s="26"/>
      <c r="U88" s="26"/>
      <c r="V88" s="26"/>
      <c r="W88" s="26"/>
      <c r="X88" s="26"/>
      <c r="Y88" s="26"/>
      <c r="Z88" s="26"/>
      <c r="AA88" s="26"/>
      <c r="AB88" s="26"/>
      <c r="AC88" s="26"/>
      <c r="AD88" s="26"/>
      <c r="AE88" s="26"/>
    </row>
    <row r="89" spans="1:31" s="2" customFormat="1" ht="16.5" customHeight="1">
      <c r="A89" s="26"/>
      <c r="B89" s="27"/>
      <c r="C89" s="26"/>
      <c r="D89" s="26"/>
      <c r="E89" s="186" t="str">
        <f>E11</f>
        <v>1.4. - Vzduchotechnika</v>
      </c>
      <c r="F89" s="212"/>
      <c r="G89" s="212"/>
      <c r="H89" s="212"/>
      <c r="I89" s="26"/>
      <c r="J89" s="26"/>
      <c r="K89" s="26"/>
      <c r="L89" s="36"/>
      <c r="S89" s="26"/>
      <c r="T89" s="26"/>
      <c r="U89" s="26"/>
      <c r="V89" s="26"/>
      <c r="W89" s="26"/>
      <c r="X89" s="26"/>
      <c r="Y89" s="26"/>
      <c r="Z89" s="26"/>
      <c r="AA89" s="26"/>
      <c r="AB89" s="26"/>
      <c r="AC89" s="26"/>
      <c r="AD89" s="26"/>
      <c r="AE89" s="26"/>
    </row>
    <row r="90" spans="1:31" s="2" customFormat="1" ht="6.95" customHeight="1">
      <c r="A90" s="26"/>
      <c r="B90" s="27"/>
      <c r="C90" s="26"/>
      <c r="D90" s="26"/>
      <c r="E90" s="26"/>
      <c r="F90" s="26"/>
      <c r="G90" s="26"/>
      <c r="H90" s="26"/>
      <c r="I90" s="26"/>
      <c r="J90" s="26"/>
      <c r="K90" s="26"/>
      <c r="L90" s="36"/>
      <c r="S90" s="26"/>
      <c r="T90" s="26"/>
      <c r="U90" s="26"/>
      <c r="V90" s="26"/>
      <c r="W90" s="26"/>
      <c r="X90" s="26"/>
      <c r="Y90" s="26"/>
      <c r="Z90" s="26"/>
      <c r="AA90" s="26"/>
      <c r="AB90" s="26"/>
      <c r="AC90" s="26"/>
      <c r="AD90" s="26"/>
      <c r="AE90" s="26"/>
    </row>
    <row r="91" spans="1:31" s="2" customFormat="1" ht="12" customHeight="1">
      <c r="A91" s="26"/>
      <c r="B91" s="27"/>
      <c r="C91" s="23" t="s">
        <v>18</v>
      </c>
      <c r="D91" s="26"/>
      <c r="E91" s="26"/>
      <c r="F91" s="21" t="str">
        <f>F14</f>
        <v>Olomouc</v>
      </c>
      <c r="G91" s="26"/>
      <c r="H91" s="26"/>
      <c r="I91" s="23" t="s">
        <v>20</v>
      </c>
      <c r="J91" s="49" t="str">
        <f>IF(J14="","",J14)</f>
        <v>8. 7. 2021</v>
      </c>
      <c r="K91" s="26"/>
      <c r="L91" s="36"/>
      <c r="S91" s="26"/>
      <c r="T91" s="26"/>
      <c r="U91" s="26"/>
      <c r="V91" s="26"/>
      <c r="W91" s="26"/>
      <c r="X91" s="26"/>
      <c r="Y91" s="26"/>
      <c r="Z91" s="26"/>
      <c r="AA91" s="26"/>
      <c r="AB91" s="26"/>
      <c r="AC91" s="26"/>
      <c r="AD91" s="26"/>
      <c r="AE91" s="26"/>
    </row>
    <row r="92" spans="1:31" s="2" customFormat="1" ht="6.95" customHeight="1">
      <c r="A92" s="26"/>
      <c r="B92" s="27"/>
      <c r="C92" s="26"/>
      <c r="D92" s="26"/>
      <c r="E92" s="26"/>
      <c r="F92" s="26"/>
      <c r="G92" s="26"/>
      <c r="H92" s="26"/>
      <c r="I92" s="26"/>
      <c r="J92" s="26"/>
      <c r="K92" s="26"/>
      <c r="L92" s="36"/>
      <c r="S92" s="26"/>
      <c r="T92" s="26"/>
      <c r="U92" s="26"/>
      <c r="V92" s="26"/>
      <c r="W92" s="26"/>
      <c r="X92" s="26"/>
      <c r="Y92" s="26"/>
      <c r="Z92" s="26"/>
      <c r="AA92" s="26"/>
      <c r="AB92" s="26"/>
      <c r="AC92" s="26"/>
      <c r="AD92" s="26"/>
      <c r="AE92" s="26"/>
    </row>
    <row r="93" spans="1:31" s="2" customFormat="1" ht="15.2" customHeight="1">
      <c r="A93" s="26"/>
      <c r="B93" s="27"/>
      <c r="C93" s="23" t="s">
        <v>22</v>
      </c>
      <c r="D93" s="26"/>
      <c r="E93" s="26"/>
      <c r="F93" s="21" t="str">
        <f>E17</f>
        <v>Fakultní nemocnice Olomouc</v>
      </c>
      <c r="G93" s="26"/>
      <c r="H93" s="26"/>
      <c r="I93" s="23" t="s">
        <v>28</v>
      </c>
      <c r="J93" s="24" t="str">
        <f>E23</f>
        <v>Ing. arch. Jan Dohnal</v>
      </c>
      <c r="K93" s="26"/>
      <c r="L93" s="36"/>
      <c r="S93" s="26"/>
      <c r="T93" s="26"/>
      <c r="U93" s="26"/>
      <c r="V93" s="26"/>
      <c r="W93" s="26"/>
      <c r="X93" s="26"/>
      <c r="Y93" s="26"/>
      <c r="Z93" s="26"/>
      <c r="AA93" s="26"/>
      <c r="AB93" s="26"/>
      <c r="AC93" s="26"/>
      <c r="AD93" s="26"/>
      <c r="AE93" s="26"/>
    </row>
    <row r="94" spans="1:31" s="2" customFormat="1" ht="15.2" customHeight="1">
      <c r="A94" s="26"/>
      <c r="B94" s="27"/>
      <c r="C94" s="23" t="s">
        <v>26</v>
      </c>
      <c r="D94" s="26"/>
      <c r="E94" s="26"/>
      <c r="F94" s="21" t="str">
        <f>IF(E20="","",E20)</f>
        <v xml:space="preserve"> </v>
      </c>
      <c r="G94" s="26"/>
      <c r="H94" s="26"/>
      <c r="I94" s="23" t="s">
        <v>31</v>
      </c>
      <c r="J94" s="24" t="str">
        <f>E26</f>
        <v>Jan Mikeš</v>
      </c>
      <c r="K94" s="26"/>
      <c r="L94" s="36"/>
      <c r="S94" s="26"/>
      <c r="T94" s="26"/>
      <c r="U94" s="26"/>
      <c r="V94" s="26"/>
      <c r="W94" s="26"/>
      <c r="X94" s="26"/>
      <c r="Y94" s="26"/>
      <c r="Z94" s="26"/>
      <c r="AA94" s="26"/>
      <c r="AB94" s="26"/>
      <c r="AC94" s="26"/>
      <c r="AD94" s="26"/>
      <c r="AE94" s="26"/>
    </row>
    <row r="95" spans="1:31" s="2" customFormat="1" ht="10.35" customHeight="1">
      <c r="A95" s="26"/>
      <c r="B95" s="27"/>
      <c r="C95" s="26"/>
      <c r="D95" s="26"/>
      <c r="E95" s="26"/>
      <c r="F95" s="26"/>
      <c r="G95" s="26"/>
      <c r="H95" s="26"/>
      <c r="I95" s="26"/>
      <c r="J95" s="26"/>
      <c r="K95" s="26"/>
      <c r="L95" s="36"/>
      <c r="S95" s="26"/>
      <c r="T95" s="26"/>
      <c r="U95" s="26"/>
      <c r="V95" s="26"/>
      <c r="W95" s="26"/>
      <c r="X95" s="26"/>
      <c r="Y95" s="26"/>
      <c r="Z95" s="26"/>
      <c r="AA95" s="26"/>
      <c r="AB95" s="26"/>
      <c r="AC95" s="26"/>
      <c r="AD95" s="26"/>
      <c r="AE95" s="26"/>
    </row>
    <row r="96" spans="1:31" s="2" customFormat="1" ht="29.25" customHeight="1">
      <c r="A96" s="26"/>
      <c r="B96" s="27"/>
      <c r="C96" s="105" t="s">
        <v>95</v>
      </c>
      <c r="D96" s="97"/>
      <c r="E96" s="97"/>
      <c r="F96" s="97"/>
      <c r="G96" s="97"/>
      <c r="H96" s="97"/>
      <c r="I96" s="97"/>
      <c r="J96" s="106" t="s">
        <v>96</v>
      </c>
      <c r="K96" s="97"/>
      <c r="L96" s="36"/>
      <c r="S96" s="26"/>
      <c r="T96" s="26"/>
      <c r="U96" s="26"/>
      <c r="V96" s="26"/>
      <c r="W96" s="26"/>
      <c r="X96" s="26"/>
      <c r="Y96" s="26"/>
      <c r="Z96" s="26"/>
      <c r="AA96" s="26"/>
      <c r="AB96" s="26"/>
      <c r="AC96" s="26"/>
      <c r="AD96" s="26"/>
      <c r="AE96" s="26"/>
    </row>
    <row r="97" spans="1:47" s="2" customFormat="1" ht="10.35" customHeight="1">
      <c r="A97" s="26"/>
      <c r="B97" s="27"/>
      <c r="C97" s="26"/>
      <c r="D97" s="26"/>
      <c r="E97" s="26"/>
      <c r="F97" s="26"/>
      <c r="G97" s="26"/>
      <c r="H97" s="26"/>
      <c r="I97" s="26"/>
      <c r="J97" s="26"/>
      <c r="K97" s="26"/>
      <c r="L97" s="36"/>
      <c r="S97" s="26"/>
      <c r="T97" s="26"/>
      <c r="U97" s="26"/>
      <c r="V97" s="26"/>
      <c r="W97" s="26"/>
      <c r="X97" s="26"/>
      <c r="Y97" s="26"/>
      <c r="Z97" s="26"/>
      <c r="AA97" s="26"/>
      <c r="AB97" s="26"/>
      <c r="AC97" s="26"/>
      <c r="AD97" s="26"/>
      <c r="AE97" s="26"/>
    </row>
    <row r="98" spans="1:47" s="2" customFormat="1" ht="22.9" customHeight="1">
      <c r="A98" s="26"/>
      <c r="B98" s="27"/>
      <c r="C98" s="107" t="s">
        <v>97</v>
      </c>
      <c r="D98" s="26"/>
      <c r="E98" s="26"/>
      <c r="F98" s="26"/>
      <c r="G98" s="26"/>
      <c r="H98" s="26"/>
      <c r="I98" s="26"/>
      <c r="J98" s="65">
        <f>J122</f>
        <v>95033.620000000024</v>
      </c>
      <c r="K98" s="26"/>
      <c r="L98" s="36"/>
      <c r="S98" s="26"/>
      <c r="T98" s="26"/>
      <c r="U98" s="26"/>
      <c r="V98" s="26"/>
      <c r="W98" s="26"/>
      <c r="X98" s="26"/>
      <c r="Y98" s="26"/>
      <c r="Z98" s="26"/>
      <c r="AA98" s="26"/>
      <c r="AB98" s="26"/>
      <c r="AC98" s="26"/>
      <c r="AD98" s="26"/>
      <c r="AE98" s="26"/>
      <c r="AU98" s="14" t="s">
        <v>98</v>
      </c>
    </row>
    <row r="99" spans="1:47" s="9" customFormat="1" ht="24.95" customHeight="1">
      <c r="B99" s="108"/>
      <c r="D99" s="109" t="s">
        <v>99</v>
      </c>
      <c r="E99" s="110"/>
      <c r="F99" s="110"/>
      <c r="G99" s="110"/>
      <c r="H99" s="110"/>
      <c r="I99" s="110"/>
      <c r="J99" s="111">
        <f>J123</f>
        <v>95033.620000000024</v>
      </c>
      <c r="L99" s="108"/>
    </row>
    <row r="100" spans="1:47" s="10" customFormat="1" ht="19.899999999999999" customHeight="1">
      <c r="B100" s="112"/>
      <c r="D100" s="113" t="s">
        <v>100</v>
      </c>
      <c r="E100" s="114"/>
      <c r="F100" s="114"/>
      <c r="G100" s="114"/>
      <c r="H100" s="114"/>
      <c r="I100" s="114"/>
      <c r="J100" s="115">
        <f>J124</f>
        <v>95033.620000000024</v>
      </c>
      <c r="L100" s="112"/>
    </row>
    <row r="101" spans="1:47" s="2" customFormat="1" ht="21.75" customHeight="1">
      <c r="A101" s="26"/>
      <c r="B101" s="27"/>
      <c r="C101" s="26"/>
      <c r="D101" s="26"/>
      <c r="E101" s="26"/>
      <c r="F101" s="26"/>
      <c r="G101" s="26"/>
      <c r="H101" s="26"/>
      <c r="I101" s="26"/>
      <c r="J101" s="26"/>
      <c r="K101" s="26"/>
      <c r="L101" s="36"/>
      <c r="S101" s="26"/>
      <c r="T101" s="26"/>
      <c r="U101" s="26"/>
      <c r="V101" s="26"/>
      <c r="W101" s="26"/>
      <c r="X101" s="26"/>
      <c r="Y101" s="26"/>
      <c r="Z101" s="26"/>
      <c r="AA101" s="26"/>
      <c r="AB101" s="26"/>
      <c r="AC101" s="26"/>
      <c r="AD101" s="26"/>
      <c r="AE101" s="26"/>
    </row>
    <row r="102" spans="1:47" s="2" customFormat="1" ht="6.95" customHeight="1">
      <c r="A102" s="26"/>
      <c r="B102" s="41"/>
      <c r="C102" s="42"/>
      <c r="D102" s="42"/>
      <c r="E102" s="42"/>
      <c r="F102" s="42"/>
      <c r="G102" s="42"/>
      <c r="H102" s="42"/>
      <c r="I102" s="42"/>
      <c r="J102" s="42"/>
      <c r="K102" s="42"/>
      <c r="L102" s="36"/>
      <c r="S102" s="26"/>
      <c r="T102" s="26"/>
      <c r="U102" s="26"/>
      <c r="V102" s="26"/>
      <c r="W102" s="26"/>
      <c r="X102" s="26"/>
      <c r="Y102" s="26"/>
      <c r="Z102" s="26"/>
      <c r="AA102" s="26"/>
      <c r="AB102" s="26"/>
      <c r="AC102" s="26"/>
      <c r="AD102" s="26"/>
      <c r="AE102" s="26"/>
    </row>
    <row r="106" spans="1:47" s="2" customFormat="1" ht="6.95" customHeight="1">
      <c r="A106" s="26"/>
      <c r="B106" s="43"/>
      <c r="C106" s="44"/>
      <c r="D106" s="44"/>
      <c r="E106" s="44"/>
      <c r="F106" s="44"/>
      <c r="G106" s="44"/>
      <c r="H106" s="44"/>
      <c r="I106" s="44"/>
      <c r="J106" s="44"/>
      <c r="K106" s="44"/>
      <c r="L106" s="36"/>
      <c r="S106" s="26"/>
      <c r="T106" s="26"/>
      <c r="U106" s="26"/>
      <c r="V106" s="26"/>
      <c r="W106" s="26"/>
      <c r="X106" s="26"/>
      <c r="Y106" s="26"/>
      <c r="Z106" s="26"/>
      <c r="AA106" s="26"/>
      <c r="AB106" s="26"/>
      <c r="AC106" s="26"/>
      <c r="AD106" s="26"/>
      <c r="AE106" s="26"/>
    </row>
    <row r="107" spans="1:47" s="2" customFormat="1" ht="24.95" customHeight="1">
      <c r="A107" s="26"/>
      <c r="B107" s="27"/>
      <c r="C107" s="18" t="s">
        <v>101</v>
      </c>
      <c r="D107" s="26"/>
      <c r="E107" s="26"/>
      <c r="F107" s="26"/>
      <c r="G107" s="26"/>
      <c r="H107" s="26"/>
      <c r="I107" s="26"/>
      <c r="J107" s="26"/>
      <c r="K107" s="26"/>
      <c r="L107" s="36"/>
      <c r="S107" s="26"/>
      <c r="T107" s="26"/>
      <c r="U107" s="26"/>
      <c r="V107" s="26"/>
      <c r="W107" s="26"/>
      <c r="X107" s="26"/>
      <c r="Y107" s="26"/>
      <c r="Z107" s="26"/>
      <c r="AA107" s="26"/>
      <c r="AB107" s="26"/>
      <c r="AC107" s="26"/>
      <c r="AD107" s="26"/>
      <c r="AE107" s="26"/>
    </row>
    <row r="108" spans="1:47" s="2" customFormat="1" ht="6.95" customHeight="1">
      <c r="A108" s="26"/>
      <c r="B108" s="27"/>
      <c r="C108" s="26"/>
      <c r="D108" s="26"/>
      <c r="E108" s="26"/>
      <c r="F108" s="26"/>
      <c r="G108" s="26"/>
      <c r="H108" s="26"/>
      <c r="I108" s="26"/>
      <c r="J108" s="26"/>
      <c r="K108" s="26"/>
      <c r="L108" s="36"/>
      <c r="S108" s="26"/>
      <c r="T108" s="26"/>
      <c r="U108" s="26"/>
      <c r="V108" s="26"/>
      <c r="W108" s="26"/>
      <c r="X108" s="26"/>
      <c r="Y108" s="26"/>
      <c r="Z108" s="26"/>
      <c r="AA108" s="26"/>
      <c r="AB108" s="26"/>
      <c r="AC108" s="26"/>
      <c r="AD108" s="26"/>
      <c r="AE108" s="26"/>
    </row>
    <row r="109" spans="1:47" s="2" customFormat="1" ht="12" customHeight="1">
      <c r="A109" s="26"/>
      <c r="B109" s="27"/>
      <c r="C109" s="23" t="s">
        <v>14</v>
      </c>
      <c r="D109" s="26"/>
      <c r="E109" s="26"/>
      <c r="F109" s="26"/>
      <c r="G109" s="26"/>
      <c r="H109" s="26"/>
      <c r="I109" s="26"/>
      <c r="J109" s="26"/>
      <c r="K109" s="26"/>
      <c r="L109" s="36"/>
      <c r="S109" s="26"/>
      <c r="T109" s="26"/>
      <c r="U109" s="26"/>
      <c r="V109" s="26"/>
      <c r="W109" s="26"/>
      <c r="X109" s="26"/>
      <c r="Y109" s="26"/>
      <c r="Z109" s="26"/>
      <c r="AA109" s="26"/>
      <c r="AB109" s="26"/>
      <c r="AC109" s="26"/>
      <c r="AD109" s="26"/>
      <c r="AE109" s="26"/>
    </row>
    <row r="110" spans="1:47" s="2" customFormat="1" ht="16.5" customHeight="1">
      <c r="A110" s="26"/>
      <c r="B110" s="27"/>
      <c r="C110" s="26"/>
      <c r="D110" s="26"/>
      <c r="E110" s="210" t="str">
        <f>E7</f>
        <v>Oprava bytových jednotek a společných prostor budovy AYD</v>
      </c>
      <c r="F110" s="211"/>
      <c r="G110" s="211"/>
      <c r="H110" s="211"/>
      <c r="I110" s="26"/>
      <c r="J110" s="26"/>
      <c r="K110" s="26"/>
      <c r="L110" s="36"/>
      <c r="S110" s="26"/>
      <c r="T110" s="26"/>
      <c r="U110" s="26"/>
      <c r="V110" s="26"/>
      <c r="W110" s="26"/>
      <c r="X110" s="26"/>
      <c r="Y110" s="26"/>
      <c r="Z110" s="26"/>
      <c r="AA110" s="26"/>
      <c r="AB110" s="26"/>
      <c r="AC110" s="26"/>
      <c r="AD110" s="26"/>
      <c r="AE110" s="26"/>
    </row>
    <row r="111" spans="1:47" s="1" customFormat="1" ht="12" customHeight="1">
      <c r="B111" s="17"/>
      <c r="C111" s="23" t="s">
        <v>90</v>
      </c>
      <c r="L111" s="17"/>
    </row>
    <row r="112" spans="1:47" s="2" customFormat="1" ht="16.5" customHeight="1">
      <c r="A112" s="26"/>
      <c r="B112" s="27"/>
      <c r="C112" s="26"/>
      <c r="D112" s="26"/>
      <c r="E112" s="210" t="s">
        <v>91</v>
      </c>
      <c r="F112" s="212"/>
      <c r="G112" s="212"/>
      <c r="H112" s="212"/>
      <c r="I112" s="26"/>
      <c r="J112" s="26"/>
      <c r="K112" s="26"/>
      <c r="L112" s="36"/>
      <c r="S112" s="26"/>
      <c r="T112" s="26"/>
      <c r="U112" s="26"/>
      <c r="V112" s="26"/>
      <c r="W112" s="26"/>
      <c r="X112" s="26"/>
      <c r="Y112" s="26"/>
      <c r="Z112" s="26"/>
      <c r="AA112" s="26"/>
      <c r="AB112" s="26"/>
      <c r="AC112" s="26"/>
      <c r="AD112" s="26"/>
      <c r="AE112" s="26"/>
    </row>
    <row r="113" spans="1:65" s="2" customFormat="1" ht="12" customHeight="1">
      <c r="A113" s="26"/>
      <c r="B113" s="27"/>
      <c r="C113" s="23" t="s">
        <v>92</v>
      </c>
      <c r="D113" s="26"/>
      <c r="E113" s="26"/>
      <c r="F113" s="26"/>
      <c r="G113" s="26"/>
      <c r="H113" s="26"/>
      <c r="I113" s="26"/>
      <c r="J113" s="26"/>
      <c r="K113" s="26"/>
      <c r="L113" s="36"/>
      <c r="S113" s="26"/>
      <c r="T113" s="26"/>
      <c r="U113" s="26"/>
      <c r="V113" s="26"/>
      <c r="W113" s="26"/>
      <c r="X113" s="26"/>
      <c r="Y113" s="26"/>
      <c r="Z113" s="26"/>
      <c r="AA113" s="26"/>
      <c r="AB113" s="26"/>
      <c r="AC113" s="26"/>
      <c r="AD113" s="26"/>
      <c r="AE113" s="26"/>
    </row>
    <row r="114" spans="1:65" s="2" customFormat="1" ht="16.5" customHeight="1">
      <c r="A114" s="26"/>
      <c r="B114" s="27"/>
      <c r="C114" s="26"/>
      <c r="D114" s="26"/>
      <c r="E114" s="186" t="str">
        <f>E11</f>
        <v>1.4. - Vzduchotechnika</v>
      </c>
      <c r="F114" s="212"/>
      <c r="G114" s="212"/>
      <c r="H114" s="212"/>
      <c r="I114" s="26"/>
      <c r="J114" s="26"/>
      <c r="K114" s="26"/>
      <c r="L114" s="36"/>
      <c r="S114" s="26"/>
      <c r="T114" s="26"/>
      <c r="U114" s="26"/>
      <c r="V114" s="26"/>
      <c r="W114" s="26"/>
      <c r="X114" s="26"/>
      <c r="Y114" s="26"/>
      <c r="Z114" s="26"/>
      <c r="AA114" s="26"/>
      <c r="AB114" s="26"/>
      <c r="AC114" s="26"/>
      <c r="AD114" s="26"/>
      <c r="AE114" s="26"/>
    </row>
    <row r="115" spans="1:65" s="2" customFormat="1" ht="6.95" customHeight="1">
      <c r="A115" s="26"/>
      <c r="B115" s="27"/>
      <c r="C115" s="26"/>
      <c r="D115" s="26"/>
      <c r="E115" s="26"/>
      <c r="F115" s="26"/>
      <c r="G115" s="26"/>
      <c r="H115" s="26"/>
      <c r="I115" s="26"/>
      <c r="J115" s="26"/>
      <c r="K115" s="26"/>
      <c r="L115" s="36"/>
      <c r="S115" s="26"/>
      <c r="T115" s="26"/>
      <c r="U115" s="26"/>
      <c r="V115" s="26"/>
      <c r="W115" s="26"/>
      <c r="X115" s="26"/>
      <c r="Y115" s="26"/>
      <c r="Z115" s="26"/>
      <c r="AA115" s="26"/>
      <c r="AB115" s="26"/>
      <c r="AC115" s="26"/>
      <c r="AD115" s="26"/>
      <c r="AE115" s="26"/>
    </row>
    <row r="116" spans="1:65" s="2" customFormat="1" ht="12" customHeight="1">
      <c r="A116" s="26"/>
      <c r="B116" s="27"/>
      <c r="C116" s="23" t="s">
        <v>18</v>
      </c>
      <c r="D116" s="26"/>
      <c r="E116" s="26"/>
      <c r="F116" s="21" t="str">
        <f>F14</f>
        <v>Olomouc</v>
      </c>
      <c r="G116" s="26"/>
      <c r="H116" s="26"/>
      <c r="I116" s="23" t="s">
        <v>20</v>
      </c>
      <c r="J116" s="49" t="str">
        <f>IF(J14="","",J14)</f>
        <v>8. 7. 2021</v>
      </c>
      <c r="K116" s="26"/>
      <c r="L116" s="36"/>
      <c r="S116" s="26"/>
      <c r="T116" s="26"/>
      <c r="U116" s="26"/>
      <c r="V116" s="26"/>
      <c r="W116" s="26"/>
      <c r="X116" s="26"/>
      <c r="Y116" s="26"/>
      <c r="Z116" s="26"/>
      <c r="AA116" s="26"/>
      <c r="AB116" s="26"/>
      <c r="AC116" s="26"/>
      <c r="AD116" s="26"/>
      <c r="AE116" s="26"/>
    </row>
    <row r="117" spans="1:65" s="2" customFormat="1" ht="6.95" customHeight="1">
      <c r="A117" s="26"/>
      <c r="B117" s="27"/>
      <c r="C117" s="26"/>
      <c r="D117" s="26"/>
      <c r="E117" s="26"/>
      <c r="F117" s="26"/>
      <c r="G117" s="26"/>
      <c r="H117" s="26"/>
      <c r="I117" s="26"/>
      <c r="J117" s="26"/>
      <c r="K117" s="26"/>
      <c r="L117" s="36"/>
      <c r="S117" s="26"/>
      <c r="T117" s="26"/>
      <c r="U117" s="26"/>
      <c r="V117" s="26"/>
      <c r="W117" s="26"/>
      <c r="X117" s="26"/>
      <c r="Y117" s="26"/>
      <c r="Z117" s="26"/>
      <c r="AA117" s="26"/>
      <c r="AB117" s="26"/>
      <c r="AC117" s="26"/>
      <c r="AD117" s="26"/>
      <c r="AE117" s="26"/>
    </row>
    <row r="118" spans="1:65" s="2" customFormat="1" ht="15.2" customHeight="1">
      <c r="A118" s="26"/>
      <c r="B118" s="27"/>
      <c r="C118" s="23" t="s">
        <v>22</v>
      </c>
      <c r="D118" s="26"/>
      <c r="E118" s="26"/>
      <c r="F118" s="21" t="str">
        <f>E17</f>
        <v>Fakultní nemocnice Olomouc</v>
      </c>
      <c r="G118" s="26"/>
      <c r="H118" s="26"/>
      <c r="I118" s="23" t="s">
        <v>28</v>
      </c>
      <c r="J118" s="24" t="str">
        <f>E23</f>
        <v>Ing. arch. Jan Dohnal</v>
      </c>
      <c r="K118" s="26"/>
      <c r="L118" s="36"/>
      <c r="S118" s="26"/>
      <c r="T118" s="26"/>
      <c r="U118" s="26"/>
      <c r="V118" s="26"/>
      <c r="W118" s="26"/>
      <c r="X118" s="26"/>
      <c r="Y118" s="26"/>
      <c r="Z118" s="26"/>
      <c r="AA118" s="26"/>
      <c r="AB118" s="26"/>
      <c r="AC118" s="26"/>
      <c r="AD118" s="26"/>
      <c r="AE118" s="26"/>
    </row>
    <row r="119" spans="1:65" s="2" customFormat="1" ht="15.2" customHeight="1">
      <c r="A119" s="26"/>
      <c r="B119" s="27"/>
      <c r="C119" s="23" t="s">
        <v>26</v>
      </c>
      <c r="D119" s="26"/>
      <c r="E119" s="26"/>
      <c r="F119" s="21" t="str">
        <f>IF(E20="","",E20)</f>
        <v xml:space="preserve"> </v>
      </c>
      <c r="G119" s="26"/>
      <c r="H119" s="26"/>
      <c r="I119" s="23" t="s">
        <v>31</v>
      </c>
      <c r="J119" s="24" t="str">
        <f>E26</f>
        <v>Jan Mikeš</v>
      </c>
      <c r="K119" s="26"/>
      <c r="L119" s="36"/>
      <c r="S119" s="26"/>
      <c r="T119" s="26"/>
      <c r="U119" s="26"/>
      <c r="V119" s="26"/>
      <c r="W119" s="26"/>
      <c r="X119" s="26"/>
      <c r="Y119" s="26"/>
      <c r="Z119" s="26"/>
      <c r="AA119" s="26"/>
      <c r="AB119" s="26"/>
      <c r="AC119" s="26"/>
      <c r="AD119" s="26"/>
      <c r="AE119" s="26"/>
    </row>
    <row r="120" spans="1:65" s="2" customFormat="1" ht="10.35" customHeight="1">
      <c r="A120" s="26"/>
      <c r="B120" s="27"/>
      <c r="C120" s="26"/>
      <c r="D120" s="26"/>
      <c r="E120" s="26"/>
      <c r="F120" s="26"/>
      <c r="G120" s="26"/>
      <c r="H120" s="26"/>
      <c r="I120" s="26"/>
      <c r="J120" s="26"/>
      <c r="K120" s="26"/>
      <c r="L120" s="36"/>
      <c r="S120" s="26"/>
      <c r="T120" s="26"/>
      <c r="U120" s="26"/>
      <c r="V120" s="26"/>
      <c r="W120" s="26"/>
      <c r="X120" s="26"/>
      <c r="Y120" s="26"/>
      <c r="Z120" s="26"/>
      <c r="AA120" s="26"/>
      <c r="AB120" s="26"/>
      <c r="AC120" s="26"/>
      <c r="AD120" s="26"/>
      <c r="AE120" s="26"/>
    </row>
    <row r="121" spans="1:65" s="11" customFormat="1" ht="29.25" customHeight="1">
      <c r="A121" s="116"/>
      <c r="B121" s="117"/>
      <c r="C121" s="118" t="s">
        <v>102</v>
      </c>
      <c r="D121" s="119" t="s">
        <v>59</v>
      </c>
      <c r="E121" s="119" t="s">
        <v>55</v>
      </c>
      <c r="F121" s="119" t="s">
        <v>56</v>
      </c>
      <c r="G121" s="119" t="s">
        <v>103</v>
      </c>
      <c r="H121" s="119" t="s">
        <v>104</v>
      </c>
      <c r="I121" s="119" t="s">
        <v>105</v>
      </c>
      <c r="J121" s="120" t="s">
        <v>96</v>
      </c>
      <c r="K121" s="121" t="s">
        <v>106</v>
      </c>
      <c r="L121" s="122"/>
      <c r="M121" s="56" t="s">
        <v>1</v>
      </c>
      <c r="N121" s="57" t="s">
        <v>38</v>
      </c>
      <c r="O121" s="57" t="s">
        <v>107</v>
      </c>
      <c r="P121" s="57" t="s">
        <v>108</v>
      </c>
      <c r="Q121" s="57" t="s">
        <v>109</v>
      </c>
      <c r="R121" s="57" t="s">
        <v>110</v>
      </c>
      <c r="S121" s="57" t="s">
        <v>111</v>
      </c>
      <c r="T121" s="58" t="s">
        <v>112</v>
      </c>
      <c r="U121" s="116"/>
      <c r="V121" s="116"/>
      <c r="W121" s="116"/>
      <c r="X121" s="116"/>
      <c r="Y121" s="116"/>
      <c r="Z121" s="116"/>
      <c r="AA121" s="116"/>
      <c r="AB121" s="116"/>
      <c r="AC121" s="116"/>
      <c r="AD121" s="116"/>
      <c r="AE121" s="116"/>
    </row>
    <row r="122" spans="1:65" s="2" customFormat="1" ht="22.9" customHeight="1">
      <c r="A122" s="26"/>
      <c r="B122" s="27"/>
      <c r="C122" s="63" t="s">
        <v>113</v>
      </c>
      <c r="D122" s="26"/>
      <c r="E122" s="26"/>
      <c r="F122" s="26"/>
      <c r="G122" s="26"/>
      <c r="H122" s="26"/>
      <c r="I122" s="26"/>
      <c r="J122" s="123">
        <f>BK122</f>
        <v>95033.620000000024</v>
      </c>
      <c r="K122" s="26"/>
      <c r="L122" s="27"/>
      <c r="M122" s="59"/>
      <c r="N122" s="50"/>
      <c r="O122" s="60"/>
      <c r="P122" s="124">
        <f>P123</f>
        <v>51.386256000000003</v>
      </c>
      <c r="Q122" s="60"/>
      <c r="R122" s="124">
        <f>R123</f>
        <v>0.16350000000000003</v>
      </c>
      <c r="S122" s="60"/>
      <c r="T122" s="125">
        <f>T123</f>
        <v>0</v>
      </c>
      <c r="U122" s="26"/>
      <c r="V122" s="26"/>
      <c r="W122" s="26"/>
      <c r="X122" s="26"/>
      <c r="Y122" s="26"/>
      <c r="Z122" s="26"/>
      <c r="AA122" s="26"/>
      <c r="AB122" s="26"/>
      <c r="AC122" s="26"/>
      <c r="AD122" s="26"/>
      <c r="AE122" s="26"/>
      <c r="AT122" s="14" t="s">
        <v>73</v>
      </c>
      <c r="AU122" s="14" t="s">
        <v>98</v>
      </c>
      <c r="BK122" s="126">
        <f>BK123</f>
        <v>95033.620000000024</v>
      </c>
    </row>
    <row r="123" spans="1:65" s="12" customFormat="1" ht="25.9" customHeight="1">
      <c r="B123" s="127"/>
      <c r="D123" s="128" t="s">
        <v>73</v>
      </c>
      <c r="E123" s="129" t="s">
        <v>114</v>
      </c>
      <c r="F123" s="129" t="s">
        <v>115</v>
      </c>
      <c r="J123" s="130">
        <f>BK123</f>
        <v>95033.620000000024</v>
      </c>
      <c r="L123" s="127"/>
      <c r="M123" s="131"/>
      <c r="N123" s="132"/>
      <c r="O123" s="132"/>
      <c r="P123" s="133">
        <f>P124</f>
        <v>51.386256000000003</v>
      </c>
      <c r="Q123" s="132"/>
      <c r="R123" s="133">
        <f>R124</f>
        <v>0.16350000000000003</v>
      </c>
      <c r="S123" s="132"/>
      <c r="T123" s="134">
        <f>T124</f>
        <v>0</v>
      </c>
      <c r="AR123" s="128" t="s">
        <v>83</v>
      </c>
      <c r="AT123" s="135" t="s">
        <v>73</v>
      </c>
      <c r="AU123" s="135" t="s">
        <v>74</v>
      </c>
      <c r="AY123" s="128" t="s">
        <v>116</v>
      </c>
      <c r="BK123" s="136">
        <f>BK124</f>
        <v>95033.620000000024</v>
      </c>
    </row>
    <row r="124" spans="1:65" s="12" customFormat="1" ht="22.9" customHeight="1">
      <c r="B124" s="127"/>
      <c r="D124" s="128" t="s">
        <v>73</v>
      </c>
      <c r="E124" s="137" t="s">
        <v>117</v>
      </c>
      <c r="F124" s="137" t="s">
        <v>86</v>
      </c>
      <c r="J124" s="138">
        <f>BK124</f>
        <v>95033.620000000024</v>
      </c>
      <c r="L124" s="127"/>
      <c r="M124" s="131"/>
      <c r="N124" s="132"/>
      <c r="O124" s="132"/>
      <c r="P124" s="133">
        <f>SUM(P125:P186)</f>
        <v>51.386256000000003</v>
      </c>
      <c r="Q124" s="132"/>
      <c r="R124" s="133">
        <f>SUM(R125:R186)</f>
        <v>0.16350000000000003</v>
      </c>
      <c r="S124" s="132"/>
      <c r="T124" s="134">
        <f>SUM(T125:T186)</f>
        <v>0</v>
      </c>
      <c r="AR124" s="128" t="s">
        <v>83</v>
      </c>
      <c r="AT124" s="135" t="s">
        <v>73</v>
      </c>
      <c r="AU124" s="135" t="s">
        <v>81</v>
      </c>
      <c r="AY124" s="128" t="s">
        <v>116</v>
      </c>
      <c r="BK124" s="136">
        <f>SUM(BK125:BK186)</f>
        <v>95033.620000000024</v>
      </c>
    </row>
    <row r="125" spans="1:65" s="2" customFormat="1" ht="16.5" customHeight="1">
      <c r="A125" s="26"/>
      <c r="B125" s="139"/>
      <c r="C125" s="140" t="s">
        <v>81</v>
      </c>
      <c r="D125" s="140" t="s">
        <v>118</v>
      </c>
      <c r="E125" s="141" t="s">
        <v>119</v>
      </c>
      <c r="F125" s="142" t="s">
        <v>120</v>
      </c>
      <c r="G125" s="143" t="s">
        <v>121</v>
      </c>
      <c r="H125" s="144">
        <v>1</v>
      </c>
      <c r="I125" s="145">
        <v>1800</v>
      </c>
      <c r="J125" s="145">
        <f>ROUND(I125*H125,2)</f>
        <v>1800</v>
      </c>
      <c r="K125" s="146"/>
      <c r="L125" s="27"/>
      <c r="M125" s="147" t="s">
        <v>1</v>
      </c>
      <c r="N125" s="148" t="s">
        <v>39</v>
      </c>
      <c r="O125" s="149">
        <v>4.6840000000000002</v>
      </c>
      <c r="P125" s="149">
        <f>O125*H125</f>
        <v>4.6840000000000002</v>
      </c>
      <c r="Q125" s="149">
        <v>0</v>
      </c>
      <c r="R125" s="149">
        <f>Q125*H125</f>
        <v>0</v>
      </c>
      <c r="S125" s="149">
        <v>0</v>
      </c>
      <c r="T125" s="150">
        <f>S125*H125</f>
        <v>0</v>
      </c>
      <c r="U125" s="26"/>
      <c r="V125" s="26"/>
      <c r="W125" s="26"/>
      <c r="X125" s="26"/>
      <c r="Y125" s="26"/>
      <c r="Z125" s="26"/>
      <c r="AA125" s="26"/>
      <c r="AB125" s="26"/>
      <c r="AC125" s="26"/>
      <c r="AD125" s="26"/>
      <c r="AE125" s="26"/>
      <c r="AR125" s="151" t="s">
        <v>122</v>
      </c>
      <c r="AT125" s="151" t="s">
        <v>118</v>
      </c>
      <c r="AU125" s="151" t="s">
        <v>83</v>
      </c>
      <c r="AY125" s="14" t="s">
        <v>116</v>
      </c>
      <c r="BE125" s="152">
        <f>IF(N125="základní",J125,0)</f>
        <v>1800</v>
      </c>
      <c r="BF125" s="152">
        <f>IF(N125="snížená",J125,0)</f>
        <v>0</v>
      </c>
      <c r="BG125" s="152">
        <f>IF(N125="zákl. přenesená",J125,0)</f>
        <v>0</v>
      </c>
      <c r="BH125" s="152">
        <f>IF(N125="sníž. přenesená",J125,0)</f>
        <v>0</v>
      </c>
      <c r="BI125" s="152">
        <f>IF(N125="nulová",J125,0)</f>
        <v>0</v>
      </c>
      <c r="BJ125" s="14" t="s">
        <v>81</v>
      </c>
      <c r="BK125" s="152">
        <f>ROUND(I125*H125,2)</f>
        <v>1800</v>
      </c>
      <c r="BL125" s="14" t="s">
        <v>122</v>
      </c>
      <c r="BM125" s="151" t="s">
        <v>123</v>
      </c>
    </row>
    <row r="126" spans="1:65" s="2" customFormat="1" ht="11.25">
      <c r="A126" s="26"/>
      <c r="B126" s="27"/>
      <c r="C126" s="26"/>
      <c r="D126" s="153" t="s">
        <v>124</v>
      </c>
      <c r="E126" s="26"/>
      <c r="F126" s="154" t="s">
        <v>125</v>
      </c>
      <c r="G126" s="26"/>
      <c r="H126" s="26"/>
      <c r="I126" s="26"/>
      <c r="J126" s="26"/>
      <c r="K126" s="26"/>
      <c r="L126" s="27"/>
      <c r="M126" s="155"/>
      <c r="N126" s="156"/>
      <c r="O126" s="52"/>
      <c r="P126" s="52"/>
      <c r="Q126" s="52"/>
      <c r="R126" s="52"/>
      <c r="S126" s="52"/>
      <c r="T126" s="53"/>
      <c r="U126" s="26"/>
      <c r="V126" s="26"/>
      <c r="W126" s="26"/>
      <c r="X126" s="26"/>
      <c r="Y126" s="26"/>
      <c r="Z126" s="26"/>
      <c r="AA126" s="26"/>
      <c r="AB126" s="26"/>
      <c r="AC126" s="26"/>
      <c r="AD126" s="26"/>
      <c r="AE126" s="26"/>
      <c r="AT126" s="14" t="s">
        <v>124</v>
      </c>
      <c r="AU126" s="14" t="s">
        <v>83</v>
      </c>
    </row>
    <row r="127" spans="1:65" s="2" customFormat="1" ht="16.5" customHeight="1">
      <c r="A127" s="26"/>
      <c r="B127" s="139"/>
      <c r="C127" s="157" t="s">
        <v>83</v>
      </c>
      <c r="D127" s="157" t="s">
        <v>126</v>
      </c>
      <c r="E127" s="158" t="s">
        <v>127</v>
      </c>
      <c r="F127" s="159" t="s">
        <v>128</v>
      </c>
      <c r="G127" s="160" t="s">
        <v>129</v>
      </c>
      <c r="H127" s="161">
        <v>1</v>
      </c>
      <c r="I127" s="162">
        <v>39795.870000000003</v>
      </c>
      <c r="J127" s="162">
        <f>ROUND(I127*H127,2)</f>
        <v>39795.870000000003</v>
      </c>
      <c r="K127" s="163"/>
      <c r="L127" s="164"/>
      <c r="M127" s="165" t="s">
        <v>1</v>
      </c>
      <c r="N127" s="166" t="s">
        <v>39</v>
      </c>
      <c r="O127" s="149">
        <v>0</v>
      </c>
      <c r="P127" s="149">
        <f>O127*H127</f>
        <v>0</v>
      </c>
      <c r="Q127" s="149">
        <v>8.5000000000000006E-3</v>
      </c>
      <c r="R127" s="149">
        <f>Q127*H127</f>
        <v>8.5000000000000006E-3</v>
      </c>
      <c r="S127" s="149">
        <v>0</v>
      </c>
      <c r="T127" s="150">
        <f>S127*H127</f>
        <v>0</v>
      </c>
      <c r="U127" s="26"/>
      <c r="V127" s="26"/>
      <c r="W127" s="26"/>
      <c r="X127" s="26"/>
      <c r="Y127" s="26"/>
      <c r="Z127" s="26"/>
      <c r="AA127" s="26"/>
      <c r="AB127" s="26"/>
      <c r="AC127" s="26"/>
      <c r="AD127" s="26"/>
      <c r="AE127" s="26"/>
      <c r="AR127" s="151" t="s">
        <v>130</v>
      </c>
      <c r="AT127" s="151" t="s">
        <v>126</v>
      </c>
      <c r="AU127" s="151" t="s">
        <v>83</v>
      </c>
      <c r="AY127" s="14" t="s">
        <v>116</v>
      </c>
      <c r="BE127" s="152">
        <f>IF(N127="základní",J127,0)</f>
        <v>39795.870000000003</v>
      </c>
      <c r="BF127" s="152">
        <f>IF(N127="snížená",J127,0)</f>
        <v>0</v>
      </c>
      <c r="BG127" s="152">
        <f>IF(N127="zákl. přenesená",J127,0)</f>
        <v>0</v>
      </c>
      <c r="BH127" s="152">
        <f>IF(N127="sníž. přenesená",J127,0)</f>
        <v>0</v>
      </c>
      <c r="BI127" s="152">
        <f>IF(N127="nulová",J127,0)</f>
        <v>0</v>
      </c>
      <c r="BJ127" s="14" t="s">
        <v>81</v>
      </c>
      <c r="BK127" s="152">
        <f>ROUND(I127*H127,2)</f>
        <v>39795.870000000003</v>
      </c>
      <c r="BL127" s="14" t="s">
        <v>122</v>
      </c>
      <c r="BM127" s="151" t="s">
        <v>131</v>
      </c>
    </row>
    <row r="128" spans="1:65" s="2" customFormat="1" ht="68.25">
      <c r="A128" s="26"/>
      <c r="B128" s="27"/>
      <c r="C128" s="26"/>
      <c r="D128" s="153" t="s">
        <v>124</v>
      </c>
      <c r="E128" s="26"/>
      <c r="F128" s="154" t="s">
        <v>132</v>
      </c>
      <c r="G128" s="26"/>
      <c r="H128" s="26"/>
      <c r="I128" s="26"/>
      <c r="J128" s="26"/>
      <c r="K128" s="26"/>
      <c r="L128" s="27"/>
      <c r="M128" s="155"/>
      <c r="N128" s="156"/>
      <c r="O128" s="52"/>
      <c r="P128" s="52"/>
      <c r="Q128" s="52"/>
      <c r="R128" s="52"/>
      <c r="S128" s="52"/>
      <c r="T128" s="53"/>
      <c r="U128" s="26"/>
      <c r="V128" s="26"/>
      <c r="W128" s="26"/>
      <c r="X128" s="26"/>
      <c r="Y128" s="26"/>
      <c r="Z128" s="26"/>
      <c r="AA128" s="26"/>
      <c r="AB128" s="26"/>
      <c r="AC128" s="26"/>
      <c r="AD128" s="26"/>
      <c r="AE128" s="26"/>
      <c r="AT128" s="14" t="s">
        <v>124</v>
      </c>
      <c r="AU128" s="14" t="s">
        <v>83</v>
      </c>
    </row>
    <row r="129" spans="1:65" s="2" customFormat="1" ht="16.5" customHeight="1">
      <c r="A129" s="26"/>
      <c r="B129" s="139"/>
      <c r="C129" s="140" t="s">
        <v>133</v>
      </c>
      <c r="D129" s="140" t="s">
        <v>118</v>
      </c>
      <c r="E129" s="141" t="s">
        <v>134</v>
      </c>
      <c r="F129" s="142" t="s">
        <v>135</v>
      </c>
      <c r="G129" s="143" t="s">
        <v>121</v>
      </c>
      <c r="H129" s="144">
        <v>1</v>
      </c>
      <c r="I129" s="145">
        <v>512</v>
      </c>
      <c r="J129" s="145">
        <f>ROUND(I129*H129,2)</f>
        <v>512</v>
      </c>
      <c r="K129" s="146"/>
      <c r="L129" s="27"/>
      <c r="M129" s="147" t="s">
        <v>1</v>
      </c>
      <c r="N129" s="148" t="s">
        <v>39</v>
      </c>
      <c r="O129" s="149">
        <v>1.353</v>
      </c>
      <c r="P129" s="149">
        <f>O129*H129</f>
        <v>1.353</v>
      </c>
      <c r="Q129" s="149">
        <v>0</v>
      </c>
      <c r="R129" s="149">
        <f>Q129*H129</f>
        <v>0</v>
      </c>
      <c r="S129" s="149">
        <v>0</v>
      </c>
      <c r="T129" s="150">
        <f>S129*H129</f>
        <v>0</v>
      </c>
      <c r="U129" s="26"/>
      <c r="V129" s="26"/>
      <c r="W129" s="26"/>
      <c r="X129" s="26"/>
      <c r="Y129" s="26"/>
      <c r="Z129" s="26"/>
      <c r="AA129" s="26"/>
      <c r="AB129" s="26"/>
      <c r="AC129" s="26"/>
      <c r="AD129" s="26"/>
      <c r="AE129" s="26"/>
      <c r="AR129" s="151" t="s">
        <v>122</v>
      </c>
      <c r="AT129" s="151" t="s">
        <v>118</v>
      </c>
      <c r="AU129" s="151" t="s">
        <v>83</v>
      </c>
      <c r="AY129" s="14" t="s">
        <v>116</v>
      </c>
      <c r="BE129" s="152">
        <f>IF(N129="základní",J129,0)</f>
        <v>512</v>
      </c>
      <c r="BF129" s="152">
        <f>IF(N129="snížená",J129,0)</f>
        <v>0</v>
      </c>
      <c r="BG129" s="152">
        <f>IF(N129="zákl. přenesená",J129,0)</f>
        <v>0</v>
      </c>
      <c r="BH129" s="152">
        <f>IF(N129="sníž. přenesená",J129,0)</f>
        <v>0</v>
      </c>
      <c r="BI129" s="152">
        <f>IF(N129="nulová",J129,0)</f>
        <v>0</v>
      </c>
      <c r="BJ129" s="14" t="s">
        <v>81</v>
      </c>
      <c r="BK129" s="152">
        <f>ROUND(I129*H129,2)</f>
        <v>512</v>
      </c>
      <c r="BL129" s="14" t="s">
        <v>122</v>
      </c>
      <c r="BM129" s="151" t="s">
        <v>136</v>
      </c>
    </row>
    <row r="130" spans="1:65" s="2" customFormat="1" ht="11.25">
      <c r="A130" s="26"/>
      <c r="B130" s="27"/>
      <c r="C130" s="26"/>
      <c r="D130" s="153" t="s">
        <v>124</v>
      </c>
      <c r="E130" s="26"/>
      <c r="F130" s="154" t="s">
        <v>137</v>
      </c>
      <c r="G130" s="26"/>
      <c r="H130" s="26"/>
      <c r="I130" s="26"/>
      <c r="J130" s="26"/>
      <c r="K130" s="26"/>
      <c r="L130" s="27"/>
      <c r="M130" s="155"/>
      <c r="N130" s="156"/>
      <c r="O130" s="52"/>
      <c r="P130" s="52"/>
      <c r="Q130" s="52"/>
      <c r="R130" s="52"/>
      <c r="S130" s="52"/>
      <c r="T130" s="53"/>
      <c r="U130" s="26"/>
      <c r="V130" s="26"/>
      <c r="W130" s="26"/>
      <c r="X130" s="26"/>
      <c r="Y130" s="26"/>
      <c r="Z130" s="26"/>
      <c r="AA130" s="26"/>
      <c r="AB130" s="26"/>
      <c r="AC130" s="26"/>
      <c r="AD130" s="26"/>
      <c r="AE130" s="26"/>
      <c r="AT130" s="14" t="s">
        <v>124</v>
      </c>
      <c r="AU130" s="14" t="s">
        <v>83</v>
      </c>
    </row>
    <row r="131" spans="1:65" s="2" customFormat="1" ht="16.5" customHeight="1">
      <c r="A131" s="26"/>
      <c r="B131" s="139"/>
      <c r="C131" s="157" t="s">
        <v>138</v>
      </c>
      <c r="D131" s="157" t="s">
        <v>126</v>
      </c>
      <c r="E131" s="158" t="s">
        <v>139</v>
      </c>
      <c r="F131" s="159" t="s">
        <v>140</v>
      </c>
      <c r="G131" s="160" t="s">
        <v>129</v>
      </c>
      <c r="H131" s="161">
        <v>1</v>
      </c>
      <c r="I131" s="162">
        <v>5426.57</v>
      </c>
      <c r="J131" s="162">
        <f>ROUND(I131*H131,2)</f>
        <v>5426.57</v>
      </c>
      <c r="K131" s="163"/>
      <c r="L131" s="164"/>
      <c r="M131" s="165" t="s">
        <v>1</v>
      </c>
      <c r="N131" s="166" t="s">
        <v>39</v>
      </c>
      <c r="O131" s="149">
        <v>0</v>
      </c>
      <c r="P131" s="149">
        <f>O131*H131</f>
        <v>0</v>
      </c>
      <c r="Q131" s="149">
        <v>5.0000000000000001E-3</v>
      </c>
      <c r="R131" s="149">
        <f>Q131*H131</f>
        <v>5.0000000000000001E-3</v>
      </c>
      <c r="S131" s="149">
        <v>0</v>
      </c>
      <c r="T131" s="150">
        <f>S131*H131</f>
        <v>0</v>
      </c>
      <c r="U131" s="26"/>
      <c r="V131" s="26"/>
      <c r="W131" s="26"/>
      <c r="X131" s="26"/>
      <c r="Y131" s="26"/>
      <c r="Z131" s="26"/>
      <c r="AA131" s="26"/>
      <c r="AB131" s="26"/>
      <c r="AC131" s="26"/>
      <c r="AD131" s="26"/>
      <c r="AE131" s="26"/>
      <c r="AR131" s="151" t="s">
        <v>130</v>
      </c>
      <c r="AT131" s="151" t="s">
        <v>126</v>
      </c>
      <c r="AU131" s="151" t="s">
        <v>83</v>
      </c>
      <c r="AY131" s="14" t="s">
        <v>116</v>
      </c>
      <c r="BE131" s="152">
        <f>IF(N131="základní",J131,0)</f>
        <v>5426.57</v>
      </c>
      <c r="BF131" s="152">
        <f>IF(N131="snížená",J131,0)</f>
        <v>0</v>
      </c>
      <c r="BG131" s="152">
        <f>IF(N131="zákl. přenesená",J131,0)</f>
        <v>0</v>
      </c>
      <c r="BH131" s="152">
        <f>IF(N131="sníž. přenesená",J131,0)</f>
        <v>0</v>
      </c>
      <c r="BI131" s="152">
        <f>IF(N131="nulová",J131,0)</f>
        <v>0</v>
      </c>
      <c r="BJ131" s="14" t="s">
        <v>81</v>
      </c>
      <c r="BK131" s="152">
        <f>ROUND(I131*H131,2)</f>
        <v>5426.57</v>
      </c>
      <c r="BL131" s="14" t="s">
        <v>122</v>
      </c>
      <c r="BM131" s="151" t="s">
        <v>141</v>
      </c>
    </row>
    <row r="132" spans="1:65" s="2" customFormat="1" ht="68.25">
      <c r="A132" s="26"/>
      <c r="B132" s="27"/>
      <c r="C132" s="26"/>
      <c r="D132" s="153" t="s">
        <v>124</v>
      </c>
      <c r="E132" s="26"/>
      <c r="F132" s="154" t="s">
        <v>142</v>
      </c>
      <c r="G132" s="26"/>
      <c r="H132" s="26"/>
      <c r="I132" s="26"/>
      <c r="J132" s="26"/>
      <c r="K132" s="26"/>
      <c r="L132" s="27"/>
      <c r="M132" s="155"/>
      <c r="N132" s="156"/>
      <c r="O132" s="52"/>
      <c r="P132" s="52"/>
      <c r="Q132" s="52"/>
      <c r="R132" s="52"/>
      <c r="S132" s="52"/>
      <c r="T132" s="53"/>
      <c r="U132" s="26"/>
      <c r="V132" s="26"/>
      <c r="W132" s="26"/>
      <c r="X132" s="26"/>
      <c r="Y132" s="26"/>
      <c r="Z132" s="26"/>
      <c r="AA132" s="26"/>
      <c r="AB132" s="26"/>
      <c r="AC132" s="26"/>
      <c r="AD132" s="26"/>
      <c r="AE132" s="26"/>
      <c r="AT132" s="14" t="s">
        <v>124</v>
      </c>
      <c r="AU132" s="14" t="s">
        <v>83</v>
      </c>
    </row>
    <row r="133" spans="1:65" s="2" customFormat="1" ht="16.5" customHeight="1">
      <c r="A133" s="26"/>
      <c r="B133" s="139"/>
      <c r="C133" s="140" t="s">
        <v>143</v>
      </c>
      <c r="D133" s="140" t="s">
        <v>118</v>
      </c>
      <c r="E133" s="141" t="s">
        <v>144</v>
      </c>
      <c r="F133" s="142" t="s">
        <v>145</v>
      </c>
      <c r="G133" s="143" t="s">
        <v>146</v>
      </c>
      <c r="H133" s="144">
        <v>8</v>
      </c>
      <c r="I133" s="145">
        <v>117</v>
      </c>
      <c r="J133" s="145">
        <f>ROUND(I133*H133,2)</f>
        <v>936</v>
      </c>
      <c r="K133" s="146"/>
      <c r="L133" s="27"/>
      <c r="M133" s="147" t="s">
        <v>1</v>
      </c>
      <c r="N133" s="148" t="s">
        <v>39</v>
      </c>
      <c r="O133" s="149">
        <v>0.307</v>
      </c>
      <c r="P133" s="149">
        <f>O133*H133</f>
        <v>2.456</v>
      </c>
      <c r="Q133" s="149">
        <v>0</v>
      </c>
      <c r="R133" s="149">
        <f>Q133*H133</f>
        <v>0</v>
      </c>
      <c r="S133" s="149">
        <v>0</v>
      </c>
      <c r="T133" s="150">
        <f>S133*H133</f>
        <v>0</v>
      </c>
      <c r="U133" s="26"/>
      <c r="V133" s="26"/>
      <c r="W133" s="26"/>
      <c r="X133" s="26"/>
      <c r="Y133" s="26"/>
      <c r="Z133" s="26"/>
      <c r="AA133" s="26"/>
      <c r="AB133" s="26"/>
      <c r="AC133" s="26"/>
      <c r="AD133" s="26"/>
      <c r="AE133" s="26"/>
      <c r="AR133" s="151" t="s">
        <v>122</v>
      </c>
      <c r="AT133" s="151" t="s">
        <v>118</v>
      </c>
      <c r="AU133" s="151" t="s">
        <v>83</v>
      </c>
      <c r="AY133" s="14" t="s">
        <v>116</v>
      </c>
      <c r="BE133" s="152">
        <f>IF(N133="základní",J133,0)</f>
        <v>936</v>
      </c>
      <c r="BF133" s="152">
        <f>IF(N133="snížená",J133,0)</f>
        <v>0</v>
      </c>
      <c r="BG133" s="152">
        <f>IF(N133="zákl. přenesená",J133,0)</f>
        <v>0</v>
      </c>
      <c r="BH133" s="152">
        <f>IF(N133="sníž. přenesená",J133,0)</f>
        <v>0</v>
      </c>
      <c r="BI133" s="152">
        <f>IF(N133="nulová",J133,0)</f>
        <v>0</v>
      </c>
      <c r="BJ133" s="14" t="s">
        <v>81</v>
      </c>
      <c r="BK133" s="152">
        <f>ROUND(I133*H133,2)</f>
        <v>936</v>
      </c>
      <c r="BL133" s="14" t="s">
        <v>122</v>
      </c>
      <c r="BM133" s="151" t="s">
        <v>147</v>
      </c>
    </row>
    <row r="134" spans="1:65" s="2" customFormat="1" ht="11.25">
      <c r="A134" s="26"/>
      <c r="B134" s="27"/>
      <c r="C134" s="26"/>
      <c r="D134" s="153" t="s">
        <v>124</v>
      </c>
      <c r="E134" s="26"/>
      <c r="F134" s="154" t="s">
        <v>148</v>
      </c>
      <c r="G134" s="26"/>
      <c r="H134" s="26"/>
      <c r="I134" s="26"/>
      <c r="J134" s="26"/>
      <c r="K134" s="26"/>
      <c r="L134" s="27"/>
      <c r="M134" s="155"/>
      <c r="N134" s="156"/>
      <c r="O134" s="52"/>
      <c r="P134" s="52"/>
      <c r="Q134" s="52"/>
      <c r="R134" s="52"/>
      <c r="S134" s="52"/>
      <c r="T134" s="53"/>
      <c r="U134" s="26"/>
      <c r="V134" s="26"/>
      <c r="W134" s="26"/>
      <c r="X134" s="26"/>
      <c r="Y134" s="26"/>
      <c r="Z134" s="26"/>
      <c r="AA134" s="26"/>
      <c r="AB134" s="26"/>
      <c r="AC134" s="26"/>
      <c r="AD134" s="26"/>
      <c r="AE134" s="26"/>
      <c r="AT134" s="14" t="s">
        <v>124</v>
      </c>
      <c r="AU134" s="14" t="s">
        <v>83</v>
      </c>
    </row>
    <row r="135" spans="1:65" s="2" customFormat="1" ht="16.5" customHeight="1">
      <c r="A135" s="26"/>
      <c r="B135" s="139"/>
      <c r="C135" s="157" t="s">
        <v>149</v>
      </c>
      <c r="D135" s="157" t="s">
        <v>126</v>
      </c>
      <c r="E135" s="158" t="s">
        <v>150</v>
      </c>
      <c r="F135" s="159" t="s">
        <v>151</v>
      </c>
      <c r="G135" s="160" t="s">
        <v>146</v>
      </c>
      <c r="H135" s="161">
        <v>9.6</v>
      </c>
      <c r="I135" s="162">
        <v>56.34</v>
      </c>
      <c r="J135" s="162">
        <f>ROUND(I135*H135,2)</f>
        <v>540.86</v>
      </c>
      <c r="K135" s="163"/>
      <c r="L135" s="164"/>
      <c r="M135" s="165" t="s">
        <v>1</v>
      </c>
      <c r="N135" s="166" t="s">
        <v>39</v>
      </c>
      <c r="O135" s="149">
        <v>0</v>
      </c>
      <c r="P135" s="149">
        <f>O135*H135</f>
        <v>0</v>
      </c>
      <c r="Q135" s="149">
        <v>2.9999999999999997E-4</v>
      </c>
      <c r="R135" s="149">
        <f>Q135*H135</f>
        <v>2.8799999999999997E-3</v>
      </c>
      <c r="S135" s="149">
        <v>0</v>
      </c>
      <c r="T135" s="150">
        <f>S135*H135</f>
        <v>0</v>
      </c>
      <c r="U135" s="26"/>
      <c r="V135" s="26"/>
      <c r="W135" s="26"/>
      <c r="X135" s="26"/>
      <c r="Y135" s="26"/>
      <c r="Z135" s="26"/>
      <c r="AA135" s="26"/>
      <c r="AB135" s="26"/>
      <c r="AC135" s="26"/>
      <c r="AD135" s="26"/>
      <c r="AE135" s="26"/>
      <c r="AR135" s="151" t="s">
        <v>130</v>
      </c>
      <c r="AT135" s="151" t="s">
        <v>126</v>
      </c>
      <c r="AU135" s="151" t="s">
        <v>83</v>
      </c>
      <c r="AY135" s="14" t="s">
        <v>116</v>
      </c>
      <c r="BE135" s="152">
        <f>IF(N135="základní",J135,0)</f>
        <v>540.86</v>
      </c>
      <c r="BF135" s="152">
        <f>IF(N135="snížená",J135,0)</f>
        <v>0</v>
      </c>
      <c r="BG135" s="152">
        <f>IF(N135="zákl. přenesená",J135,0)</f>
        <v>0</v>
      </c>
      <c r="BH135" s="152">
        <f>IF(N135="sníž. přenesená",J135,0)</f>
        <v>0</v>
      </c>
      <c r="BI135" s="152">
        <f>IF(N135="nulová",J135,0)</f>
        <v>0</v>
      </c>
      <c r="BJ135" s="14" t="s">
        <v>81</v>
      </c>
      <c r="BK135" s="152">
        <f>ROUND(I135*H135,2)</f>
        <v>540.86</v>
      </c>
      <c r="BL135" s="14" t="s">
        <v>122</v>
      </c>
      <c r="BM135" s="151" t="s">
        <v>152</v>
      </c>
    </row>
    <row r="136" spans="1:65" s="2" customFormat="1" ht="11.25">
      <c r="A136" s="26"/>
      <c r="B136" s="27"/>
      <c r="C136" s="26"/>
      <c r="D136" s="153" t="s">
        <v>124</v>
      </c>
      <c r="E136" s="26"/>
      <c r="F136" s="154" t="s">
        <v>151</v>
      </c>
      <c r="G136" s="26"/>
      <c r="H136" s="26"/>
      <c r="I136" s="26"/>
      <c r="J136" s="26"/>
      <c r="K136" s="26"/>
      <c r="L136" s="27"/>
      <c r="M136" s="155"/>
      <c r="N136" s="156"/>
      <c r="O136" s="52"/>
      <c r="P136" s="52"/>
      <c r="Q136" s="52"/>
      <c r="R136" s="52"/>
      <c r="S136" s="52"/>
      <c r="T136" s="53"/>
      <c r="U136" s="26"/>
      <c r="V136" s="26"/>
      <c r="W136" s="26"/>
      <c r="X136" s="26"/>
      <c r="Y136" s="26"/>
      <c r="Z136" s="26"/>
      <c r="AA136" s="26"/>
      <c r="AB136" s="26"/>
      <c r="AC136" s="26"/>
      <c r="AD136" s="26"/>
      <c r="AE136" s="26"/>
      <c r="AT136" s="14" t="s">
        <v>124</v>
      </c>
      <c r="AU136" s="14" t="s">
        <v>83</v>
      </c>
    </row>
    <row r="137" spans="1:65" s="2" customFormat="1" ht="19.5">
      <c r="A137" s="26"/>
      <c r="B137" s="27"/>
      <c r="C137" s="26"/>
      <c r="D137" s="153" t="s">
        <v>153</v>
      </c>
      <c r="E137" s="26"/>
      <c r="F137" s="167" t="s">
        <v>154</v>
      </c>
      <c r="G137" s="26"/>
      <c r="H137" s="26"/>
      <c r="I137" s="26"/>
      <c r="J137" s="26"/>
      <c r="K137" s="26"/>
      <c r="L137" s="27"/>
      <c r="M137" s="155"/>
      <c r="N137" s="156"/>
      <c r="O137" s="52"/>
      <c r="P137" s="52"/>
      <c r="Q137" s="52"/>
      <c r="R137" s="52"/>
      <c r="S137" s="52"/>
      <c r="T137" s="53"/>
      <c r="U137" s="26"/>
      <c r="V137" s="26"/>
      <c r="W137" s="26"/>
      <c r="X137" s="26"/>
      <c r="Y137" s="26"/>
      <c r="Z137" s="26"/>
      <c r="AA137" s="26"/>
      <c r="AB137" s="26"/>
      <c r="AC137" s="26"/>
      <c r="AD137" s="26"/>
      <c r="AE137" s="26"/>
      <c r="AT137" s="14" t="s">
        <v>153</v>
      </c>
      <c r="AU137" s="14" t="s">
        <v>83</v>
      </c>
    </row>
    <row r="138" spans="1:65" s="2" customFormat="1" ht="16.5" customHeight="1">
      <c r="A138" s="26"/>
      <c r="B138" s="139"/>
      <c r="C138" s="140" t="s">
        <v>155</v>
      </c>
      <c r="D138" s="140" t="s">
        <v>118</v>
      </c>
      <c r="E138" s="141" t="s">
        <v>156</v>
      </c>
      <c r="F138" s="142" t="s">
        <v>157</v>
      </c>
      <c r="G138" s="143" t="s">
        <v>146</v>
      </c>
      <c r="H138" s="144">
        <v>1</v>
      </c>
      <c r="I138" s="145">
        <v>199</v>
      </c>
      <c r="J138" s="145">
        <f>ROUND(I138*H138,2)</f>
        <v>199</v>
      </c>
      <c r="K138" s="146"/>
      <c r="L138" s="27"/>
      <c r="M138" s="147" t="s">
        <v>1</v>
      </c>
      <c r="N138" s="148" t="s">
        <v>39</v>
      </c>
      <c r="O138" s="149">
        <v>0.52500000000000002</v>
      </c>
      <c r="P138" s="149">
        <f>O138*H138</f>
        <v>0.52500000000000002</v>
      </c>
      <c r="Q138" s="149">
        <v>0</v>
      </c>
      <c r="R138" s="149">
        <f>Q138*H138</f>
        <v>0</v>
      </c>
      <c r="S138" s="149">
        <v>0</v>
      </c>
      <c r="T138" s="150">
        <f>S138*H138</f>
        <v>0</v>
      </c>
      <c r="U138" s="26"/>
      <c r="V138" s="26"/>
      <c r="W138" s="26"/>
      <c r="X138" s="26"/>
      <c r="Y138" s="26"/>
      <c r="Z138" s="26"/>
      <c r="AA138" s="26"/>
      <c r="AB138" s="26"/>
      <c r="AC138" s="26"/>
      <c r="AD138" s="26"/>
      <c r="AE138" s="26"/>
      <c r="AR138" s="151" t="s">
        <v>122</v>
      </c>
      <c r="AT138" s="151" t="s">
        <v>118</v>
      </c>
      <c r="AU138" s="151" t="s">
        <v>83</v>
      </c>
      <c r="AY138" s="14" t="s">
        <v>116</v>
      </c>
      <c r="BE138" s="152">
        <f>IF(N138="základní",J138,0)</f>
        <v>199</v>
      </c>
      <c r="BF138" s="152">
        <f>IF(N138="snížená",J138,0)</f>
        <v>0</v>
      </c>
      <c r="BG138" s="152">
        <f>IF(N138="zákl. přenesená",J138,0)</f>
        <v>0</v>
      </c>
      <c r="BH138" s="152">
        <f>IF(N138="sníž. přenesená",J138,0)</f>
        <v>0</v>
      </c>
      <c r="BI138" s="152">
        <f>IF(N138="nulová",J138,0)</f>
        <v>0</v>
      </c>
      <c r="BJ138" s="14" t="s">
        <v>81</v>
      </c>
      <c r="BK138" s="152">
        <f>ROUND(I138*H138,2)</f>
        <v>199</v>
      </c>
      <c r="BL138" s="14" t="s">
        <v>122</v>
      </c>
      <c r="BM138" s="151" t="s">
        <v>158</v>
      </c>
    </row>
    <row r="139" spans="1:65" s="2" customFormat="1" ht="11.25">
      <c r="A139" s="26"/>
      <c r="B139" s="27"/>
      <c r="C139" s="26"/>
      <c r="D139" s="153" t="s">
        <v>124</v>
      </c>
      <c r="E139" s="26"/>
      <c r="F139" s="154" t="s">
        <v>159</v>
      </c>
      <c r="G139" s="26"/>
      <c r="H139" s="26"/>
      <c r="I139" s="26"/>
      <c r="J139" s="26"/>
      <c r="K139" s="26"/>
      <c r="L139" s="27"/>
      <c r="M139" s="155"/>
      <c r="N139" s="156"/>
      <c r="O139" s="52"/>
      <c r="P139" s="52"/>
      <c r="Q139" s="52"/>
      <c r="R139" s="52"/>
      <c r="S139" s="52"/>
      <c r="T139" s="53"/>
      <c r="U139" s="26"/>
      <c r="V139" s="26"/>
      <c r="W139" s="26"/>
      <c r="X139" s="26"/>
      <c r="Y139" s="26"/>
      <c r="Z139" s="26"/>
      <c r="AA139" s="26"/>
      <c r="AB139" s="26"/>
      <c r="AC139" s="26"/>
      <c r="AD139" s="26"/>
      <c r="AE139" s="26"/>
      <c r="AT139" s="14" t="s">
        <v>124</v>
      </c>
      <c r="AU139" s="14" t="s">
        <v>83</v>
      </c>
    </row>
    <row r="140" spans="1:65" s="2" customFormat="1" ht="16.5" customHeight="1">
      <c r="A140" s="26"/>
      <c r="B140" s="139"/>
      <c r="C140" s="157" t="s">
        <v>160</v>
      </c>
      <c r="D140" s="157" t="s">
        <v>126</v>
      </c>
      <c r="E140" s="158" t="s">
        <v>161</v>
      </c>
      <c r="F140" s="159" t="s">
        <v>162</v>
      </c>
      <c r="G140" s="160" t="s">
        <v>146</v>
      </c>
      <c r="H140" s="161">
        <v>1.2</v>
      </c>
      <c r="I140" s="162">
        <v>394.35</v>
      </c>
      <c r="J140" s="162">
        <f>ROUND(I140*H140,2)</f>
        <v>473.22</v>
      </c>
      <c r="K140" s="163"/>
      <c r="L140" s="164"/>
      <c r="M140" s="165" t="s">
        <v>1</v>
      </c>
      <c r="N140" s="166" t="s">
        <v>39</v>
      </c>
      <c r="O140" s="149">
        <v>0</v>
      </c>
      <c r="P140" s="149">
        <f>O140*H140</f>
        <v>0</v>
      </c>
      <c r="Q140" s="149">
        <v>9.4999999999999998E-3</v>
      </c>
      <c r="R140" s="149">
        <f>Q140*H140</f>
        <v>1.1399999999999999E-2</v>
      </c>
      <c r="S140" s="149">
        <v>0</v>
      </c>
      <c r="T140" s="150">
        <f>S140*H140</f>
        <v>0</v>
      </c>
      <c r="U140" s="26"/>
      <c r="V140" s="26"/>
      <c r="W140" s="26"/>
      <c r="X140" s="26"/>
      <c r="Y140" s="26"/>
      <c r="Z140" s="26"/>
      <c r="AA140" s="26"/>
      <c r="AB140" s="26"/>
      <c r="AC140" s="26"/>
      <c r="AD140" s="26"/>
      <c r="AE140" s="26"/>
      <c r="AR140" s="151" t="s">
        <v>130</v>
      </c>
      <c r="AT140" s="151" t="s">
        <v>126</v>
      </c>
      <c r="AU140" s="151" t="s">
        <v>83</v>
      </c>
      <c r="AY140" s="14" t="s">
        <v>116</v>
      </c>
      <c r="BE140" s="152">
        <f>IF(N140="základní",J140,0)</f>
        <v>473.22</v>
      </c>
      <c r="BF140" s="152">
        <f>IF(N140="snížená",J140,0)</f>
        <v>0</v>
      </c>
      <c r="BG140" s="152">
        <f>IF(N140="zákl. přenesená",J140,0)</f>
        <v>0</v>
      </c>
      <c r="BH140" s="152">
        <f>IF(N140="sníž. přenesená",J140,0)</f>
        <v>0</v>
      </c>
      <c r="BI140" s="152">
        <f>IF(N140="nulová",J140,0)</f>
        <v>0</v>
      </c>
      <c r="BJ140" s="14" t="s">
        <v>81</v>
      </c>
      <c r="BK140" s="152">
        <f>ROUND(I140*H140,2)</f>
        <v>473.22</v>
      </c>
      <c r="BL140" s="14" t="s">
        <v>122</v>
      </c>
      <c r="BM140" s="151" t="s">
        <v>163</v>
      </c>
    </row>
    <row r="141" spans="1:65" s="2" customFormat="1" ht="11.25">
      <c r="A141" s="26"/>
      <c r="B141" s="27"/>
      <c r="C141" s="26"/>
      <c r="D141" s="153" t="s">
        <v>124</v>
      </c>
      <c r="E141" s="26"/>
      <c r="F141" s="154" t="s">
        <v>162</v>
      </c>
      <c r="G141" s="26"/>
      <c r="H141" s="26"/>
      <c r="I141" s="26"/>
      <c r="J141" s="26"/>
      <c r="K141" s="26"/>
      <c r="L141" s="27"/>
      <c r="M141" s="155"/>
      <c r="N141" s="156"/>
      <c r="O141" s="52"/>
      <c r="P141" s="52"/>
      <c r="Q141" s="52"/>
      <c r="R141" s="52"/>
      <c r="S141" s="52"/>
      <c r="T141" s="53"/>
      <c r="U141" s="26"/>
      <c r="V141" s="26"/>
      <c r="W141" s="26"/>
      <c r="X141" s="26"/>
      <c r="Y141" s="26"/>
      <c r="Z141" s="26"/>
      <c r="AA141" s="26"/>
      <c r="AB141" s="26"/>
      <c r="AC141" s="26"/>
      <c r="AD141" s="26"/>
      <c r="AE141" s="26"/>
      <c r="AT141" s="14" t="s">
        <v>124</v>
      </c>
      <c r="AU141" s="14" t="s">
        <v>83</v>
      </c>
    </row>
    <row r="142" spans="1:65" s="2" customFormat="1" ht="19.5">
      <c r="A142" s="26"/>
      <c r="B142" s="27"/>
      <c r="C142" s="26"/>
      <c r="D142" s="153" t="s">
        <v>153</v>
      </c>
      <c r="E142" s="26"/>
      <c r="F142" s="167" t="s">
        <v>164</v>
      </c>
      <c r="G142" s="26"/>
      <c r="H142" s="26"/>
      <c r="I142" s="26"/>
      <c r="J142" s="26"/>
      <c r="K142" s="26"/>
      <c r="L142" s="27"/>
      <c r="M142" s="155"/>
      <c r="N142" s="156"/>
      <c r="O142" s="52"/>
      <c r="P142" s="52"/>
      <c r="Q142" s="52"/>
      <c r="R142" s="52"/>
      <c r="S142" s="52"/>
      <c r="T142" s="53"/>
      <c r="U142" s="26"/>
      <c r="V142" s="26"/>
      <c r="W142" s="26"/>
      <c r="X142" s="26"/>
      <c r="Y142" s="26"/>
      <c r="Z142" s="26"/>
      <c r="AA142" s="26"/>
      <c r="AB142" s="26"/>
      <c r="AC142" s="26"/>
      <c r="AD142" s="26"/>
      <c r="AE142" s="26"/>
      <c r="AT142" s="14" t="s">
        <v>153</v>
      </c>
      <c r="AU142" s="14" t="s">
        <v>83</v>
      </c>
    </row>
    <row r="143" spans="1:65" s="2" customFormat="1" ht="16.5" customHeight="1">
      <c r="A143" s="26"/>
      <c r="B143" s="139"/>
      <c r="C143" s="157" t="s">
        <v>165</v>
      </c>
      <c r="D143" s="157" t="s">
        <v>126</v>
      </c>
      <c r="E143" s="158" t="s">
        <v>166</v>
      </c>
      <c r="F143" s="159" t="s">
        <v>167</v>
      </c>
      <c r="G143" s="160" t="s">
        <v>129</v>
      </c>
      <c r="H143" s="161">
        <v>16</v>
      </c>
      <c r="I143" s="162">
        <v>22</v>
      </c>
      <c r="J143" s="162">
        <f>ROUND(I143*H143,2)</f>
        <v>352</v>
      </c>
      <c r="K143" s="163"/>
      <c r="L143" s="164"/>
      <c r="M143" s="165" t="s">
        <v>1</v>
      </c>
      <c r="N143" s="166" t="s">
        <v>39</v>
      </c>
      <c r="O143" s="149">
        <v>0</v>
      </c>
      <c r="P143" s="149">
        <f>O143*H143</f>
        <v>0</v>
      </c>
      <c r="Q143" s="149">
        <v>1E-4</v>
      </c>
      <c r="R143" s="149">
        <f>Q143*H143</f>
        <v>1.6000000000000001E-3</v>
      </c>
      <c r="S143" s="149">
        <v>0</v>
      </c>
      <c r="T143" s="150">
        <f>S143*H143</f>
        <v>0</v>
      </c>
      <c r="U143" s="26"/>
      <c r="V143" s="26"/>
      <c r="W143" s="26"/>
      <c r="X143" s="26"/>
      <c r="Y143" s="26"/>
      <c r="Z143" s="26"/>
      <c r="AA143" s="26"/>
      <c r="AB143" s="26"/>
      <c r="AC143" s="26"/>
      <c r="AD143" s="26"/>
      <c r="AE143" s="26"/>
      <c r="AR143" s="151" t="s">
        <v>130</v>
      </c>
      <c r="AT143" s="151" t="s">
        <v>126</v>
      </c>
      <c r="AU143" s="151" t="s">
        <v>83</v>
      </c>
      <c r="AY143" s="14" t="s">
        <v>116</v>
      </c>
      <c r="BE143" s="152">
        <f>IF(N143="základní",J143,0)</f>
        <v>352</v>
      </c>
      <c r="BF143" s="152">
        <f>IF(N143="snížená",J143,0)</f>
        <v>0</v>
      </c>
      <c r="BG143" s="152">
        <f>IF(N143="zákl. přenesená",J143,0)</f>
        <v>0</v>
      </c>
      <c r="BH143" s="152">
        <f>IF(N143="sníž. přenesená",J143,0)</f>
        <v>0</v>
      </c>
      <c r="BI143" s="152">
        <f>IF(N143="nulová",J143,0)</f>
        <v>0</v>
      </c>
      <c r="BJ143" s="14" t="s">
        <v>81</v>
      </c>
      <c r="BK143" s="152">
        <f>ROUND(I143*H143,2)</f>
        <v>352</v>
      </c>
      <c r="BL143" s="14" t="s">
        <v>122</v>
      </c>
      <c r="BM143" s="151" t="s">
        <v>168</v>
      </c>
    </row>
    <row r="144" spans="1:65" s="2" customFormat="1" ht="11.25">
      <c r="A144" s="26"/>
      <c r="B144" s="27"/>
      <c r="C144" s="26"/>
      <c r="D144" s="153" t="s">
        <v>124</v>
      </c>
      <c r="E144" s="26"/>
      <c r="F144" s="154" t="s">
        <v>169</v>
      </c>
      <c r="G144" s="26"/>
      <c r="H144" s="26"/>
      <c r="I144" s="26"/>
      <c r="J144" s="26"/>
      <c r="K144" s="26"/>
      <c r="L144" s="27"/>
      <c r="M144" s="155"/>
      <c r="N144" s="156"/>
      <c r="O144" s="52"/>
      <c r="P144" s="52"/>
      <c r="Q144" s="52"/>
      <c r="R144" s="52"/>
      <c r="S144" s="52"/>
      <c r="T144" s="53"/>
      <c r="U144" s="26"/>
      <c r="V144" s="26"/>
      <c r="W144" s="26"/>
      <c r="X144" s="26"/>
      <c r="Y144" s="26"/>
      <c r="Z144" s="26"/>
      <c r="AA144" s="26"/>
      <c r="AB144" s="26"/>
      <c r="AC144" s="26"/>
      <c r="AD144" s="26"/>
      <c r="AE144" s="26"/>
      <c r="AT144" s="14" t="s">
        <v>124</v>
      </c>
      <c r="AU144" s="14" t="s">
        <v>83</v>
      </c>
    </row>
    <row r="145" spans="1:65" s="2" customFormat="1" ht="16.5" customHeight="1">
      <c r="A145" s="26"/>
      <c r="B145" s="139"/>
      <c r="C145" s="157" t="s">
        <v>170</v>
      </c>
      <c r="D145" s="157" t="s">
        <v>126</v>
      </c>
      <c r="E145" s="158" t="s">
        <v>171</v>
      </c>
      <c r="F145" s="159" t="s">
        <v>172</v>
      </c>
      <c r="G145" s="160" t="s">
        <v>129</v>
      </c>
      <c r="H145" s="161">
        <v>2</v>
      </c>
      <c r="I145" s="162">
        <v>32</v>
      </c>
      <c r="J145" s="162">
        <f>ROUND(I145*H145,2)</f>
        <v>64</v>
      </c>
      <c r="K145" s="163"/>
      <c r="L145" s="164"/>
      <c r="M145" s="165" t="s">
        <v>1</v>
      </c>
      <c r="N145" s="166" t="s">
        <v>39</v>
      </c>
      <c r="O145" s="149">
        <v>0</v>
      </c>
      <c r="P145" s="149">
        <f>O145*H145</f>
        <v>0</v>
      </c>
      <c r="Q145" s="149">
        <v>1E-4</v>
      </c>
      <c r="R145" s="149">
        <f>Q145*H145</f>
        <v>2.0000000000000001E-4</v>
      </c>
      <c r="S145" s="149">
        <v>0</v>
      </c>
      <c r="T145" s="150">
        <f>S145*H145</f>
        <v>0</v>
      </c>
      <c r="U145" s="26"/>
      <c r="V145" s="26"/>
      <c r="W145" s="26"/>
      <c r="X145" s="26"/>
      <c r="Y145" s="26"/>
      <c r="Z145" s="26"/>
      <c r="AA145" s="26"/>
      <c r="AB145" s="26"/>
      <c r="AC145" s="26"/>
      <c r="AD145" s="26"/>
      <c r="AE145" s="26"/>
      <c r="AR145" s="151" t="s">
        <v>130</v>
      </c>
      <c r="AT145" s="151" t="s">
        <v>126</v>
      </c>
      <c r="AU145" s="151" t="s">
        <v>83</v>
      </c>
      <c r="AY145" s="14" t="s">
        <v>116</v>
      </c>
      <c r="BE145" s="152">
        <f>IF(N145="základní",J145,0)</f>
        <v>64</v>
      </c>
      <c r="BF145" s="152">
        <f>IF(N145="snížená",J145,0)</f>
        <v>0</v>
      </c>
      <c r="BG145" s="152">
        <f>IF(N145="zákl. přenesená",J145,0)</f>
        <v>0</v>
      </c>
      <c r="BH145" s="152">
        <f>IF(N145="sníž. přenesená",J145,0)</f>
        <v>0</v>
      </c>
      <c r="BI145" s="152">
        <f>IF(N145="nulová",J145,0)</f>
        <v>0</v>
      </c>
      <c r="BJ145" s="14" t="s">
        <v>81</v>
      </c>
      <c r="BK145" s="152">
        <f>ROUND(I145*H145,2)</f>
        <v>64</v>
      </c>
      <c r="BL145" s="14" t="s">
        <v>122</v>
      </c>
      <c r="BM145" s="151" t="s">
        <v>173</v>
      </c>
    </row>
    <row r="146" spans="1:65" s="2" customFormat="1" ht="11.25">
      <c r="A146" s="26"/>
      <c r="B146" s="27"/>
      <c r="C146" s="26"/>
      <c r="D146" s="153" t="s">
        <v>124</v>
      </c>
      <c r="E146" s="26"/>
      <c r="F146" s="154" t="s">
        <v>169</v>
      </c>
      <c r="G146" s="26"/>
      <c r="H146" s="26"/>
      <c r="I146" s="26"/>
      <c r="J146" s="26"/>
      <c r="K146" s="26"/>
      <c r="L146" s="27"/>
      <c r="M146" s="155"/>
      <c r="N146" s="156"/>
      <c r="O146" s="52"/>
      <c r="P146" s="52"/>
      <c r="Q146" s="52"/>
      <c r="R146" s="52"/>
      <c r="S146" s="52"/>
      <c r="T146" s="53"/>
      <c r="U146" s="26"/>
      <c r="V146" s="26"/>
      <c r="W146" s="26"/>
      <c r="X146" s="26"/>
      <c r="Y146" s="26"/>
      <c r="Z146" s="26"/>
      <c r="AA146" s="26"/>
      <c r="AB146" s="26"/>
      <c r="AC146" s="26"/>
      <c r="AD146" s="26"/>
      <c r="AE146" s="26"/>
      <c r="AT146" s="14" t="s">
        <v>124</v>
      </c>
      <c r="AU146" s="14" t="s">
        <v>83</v>
      </c>
    </row>
    <row r="147" spans="1:65" s="2" customFormat="1" ht="16.5" customHeight="1">
      <c r="A147" s="26"/>
      <c r="B147" s="139"/>
      <c r="C147" s="140" t="s">
        <v>174</v>
      </c>
      <c r="D147" s="140" t="s">
        <v>118</v>
      </c>
      <c r="E147" s="141" t="s">
        <v>175</v>
      </c>
      <c r="F147" s="142" t="s">
        <v>176</v>
      </c>
      <c r="G147" s="143" t="s">
        <v>146</v>
      </c>
      <c r="H147" s="144">
        <v>4</v>
      </c>
      <c r="I147" s="145">
        <v>434</v>
      </c>
      <c r="J147" s="145">
        <f>ROUND(I147*H147,2)</f>
        <v>1736</v>
      </c>
      <c r="K147" s="146"/>
      <c r="L147" s="27"/>
      <c r="M147" s="147" t="s">
        <v>1</v>
      </c>
      <c r="N147" s="148" t="s">
        <v>39</v>
      </c>
      <c r="O147" s="149">
        <v>0.434</v>
      </c>
      <c r="P147" s="149">
        <f>O147*H147</f>
        <v>1.736</v>
      </c>
      <c r="Q147" s="149">
        <v>1.67E-3</v>
      </c>
      <c r="R147" s="149">
        <f>Q147*H147</f>
        <v>6.6800000000000002E-3</v>
      </c>
      <c r="S147" s="149">
        <v>0</v>
      </c>
      <c r="T147" s="150">
        <f>S147*H147</f>
        <v>0</v>
      </c>
      <c r="U147" s="26"/>
      <c r="V147" s="26"/>
      <c r="W147" s="26"/>
      <c r="X147" s="26"/>
      <c r="Y147" s="26"/>
      <c r="Z147" s="26"/>
      <c r="AA147" s="26"/>
      <c r="AB147" s="26"/>
      <c r="AC147" s="26"/>
      <c r="AD147" s="26"/>
      <c r="AE147" s="26"/>
      <c r="AR147" s="151" t="s">
        <v>122</v>
      </c>
      <c r="AT147" s="151" t="s">
        <v>118</v>
      </c>
      <c r="AU147" s="151" t="s">
        <v>83</v>
      </c>
      <c r="AY147" s="14" t="s">
        <v>116</v>
      </c>
      <c r="BE147" s="152">
        <f>IF(N147="základní",J147,0)</f>
        <v>1736</v>
      </c>
      <c r="BF147" s="152">
        <f>IF(N147="snížená",J147,0)</f>
        <v>0</v>
      </c>
      <c r="BG147" s="152">
        <f>IF(N147="zákl. přenesená",J147,0)</f>
        <v>0</v>
      </c>
      <c r="BH147" s="152">
        <f>IF(N147="sníž. přenesená",J147,0)</f>
        <v>0</v>
      </c>
      <c r="BI147" s="152">
        <f>IF(N147="nulová",J147,0)</f>
        <v>0</v>
      </c>
      <c r="BJ147" s="14" t="s">
        <v>81</v>
      </c>
      <c r="BK147" s="152">
        <f>ROUND(I147*H147,2)</f>
        <v>1736</v>
      </c>
      <c r="BL147" s="14" t="s">
        <v>122</v>
      </c>
      <c r="BM147" s="151" t="s">
        <v>177</v>
      </c>
    </row>
    <row r="148" spans="1:65" s="2" customFormat="1" ht="11.25">
      <c r="A148" s="26"/>
      <c r="B148" s="27"/>
      <c r="C148" s="26"/>
      <c r="D148" s="153" t="s">
        <v>124</v>
      </c>
      <c r="E148" s="26"/>
      <c r="F148" s="154" t="s">
        <v>178</v>
      </c>
      <c r="G148" s="26"/>
      <c r="H148" s="26"/>
      <c r="I148" s="26"/>
      <c r="J148" s="26"/>
      <c r="K148" s="26"/>
      <c r="L148" s="27"/>
      <c r="M148" s="155"/>
      <c r="N148" s="156"/>
      <c r="O148" s="52"/>
      <c r="P148" s="52"/>
      <c r="Q148" s="52"/>
      <c r="R148" s="52"/>
      <c r="S148" s="52"/>
      <c r="T148" s="53"/>
      <c r="U148" s="26"/>
      <c r="V148" s="26"/>
      <c r="W148" s="26"/>
      <c r="X148" s="26"/>
      <c r="Y148" s="26"/>
      <c r="Z148" s="26"/>
      <c r="AA148" s="26"/>
      <c r="AB148" s="26"/>
      <c r="AC148" s="26"/>
      <c r="AD148" s="26"/>
      <c r="AE148" s="26"/>
      <c r="AT148" s="14" t="s">
        <v>124</v>
      </c>
      <c r="AU148" s="14" t="s">
        <v>83</v>
      </c>
    </row>
    <row r="149" spans="1:65" s="2" customFormat="1" ht="16.5" customHeight="1">
      <c r="A149" s="26"/>
      <c r="B149" s="139"/>
      <c r="C149" s="140" t="s">
        <v>179</v>
      </c>
      <c r="D149" s="140" t="s">
        <v>118</v>
      </c>
      <c r="E149" s="141" t="s">
        <v>180</v>
      </c>
      <c r="F149" s="142" t="s">
        <v>181</v>
      </c>
      <c r="G149" s="143" t="s">
        <v>146</v>
      </c>
      <c r="H149" s="144">
        <v>13</v>
      </c>
      <c r="I149" s="145">
        <v>658</v>
      </c>
      <c r="J149" s="145">
        <f>ROUND(I149*H149,2)</f>
        <v>8554</v>
      </c>
      <c r="K149" s="146"/>
      <c r="L149" s="27"/>
      <c r="M149" s="147" t="s">
        <v>1</v>
      </c>
      <c r="N149" s="148" t="s">
        <v>39</v>
      </c>
      <c r="O149" s="149">
        <v>0.52300000000000002</v>
      </c>
      <c r="P149" s="149">
        <f>O149*H149</f>
        <v>6.7990000000000004</v>
      </c>
      <c r="Q149" s="149">
        <v>3.4399999999999999E-3</v>
      </c>
      <c r="R149" s="149">
        <f>Q149*H149</f>
        <v>4.4719999999999996E-2</v>
      </c>
      <c r="S149" s="149">
        <v>0</v>
      </c>
      <c r="T149" s="150">
        <f>S149*H149</f>
        <v>0</v>
      </c>
      <c r="U149" s="26"/>
      <c r="V149" s="26"/>
      <c r="W149" s="26"/>
      <c r="X149" s="26"/>
      <c r="Y149" s="26"/>
      <c r="Z149" s="26"/>
      <c r="AA149" s="26"/>
      <c r="AB149" s="26"/>
      <c r="AC149" s="26"/>
      <c r="AD149" s="26"/>
      <c r="AE149" s="26"/>
      <c r="AR149" s="151" t="s">
        <v>122</v>
      </c>
      <c r="AT149" s="151" t="s">
        <v>118</v>
      </c>
      <c r="AU149" s="151" t="s">
        <v>83</v>
      </c>
      <c r="AY149" s="14" t="s">
        <v>116</v>
      </c>
      <c r="BE149" s="152">
        <f>IF(N149="základní",J149,0)</f>
        <v>8554</v>
      </c>
      <c r="BF149" s="152">
        <f>IF(N149="snížená",J149,0)</f>
        <v>0</v>
      </c>
      <c r="BG149" s="152">
        <f>IF(N149="zákl. přenesená",J149,0)</f>
        <v>0</v>
      </c>
      <c r="BH149" s="152">
        <f>IF(N149="sníž. přenesená",J149,0)</f>
        <v>0</v>
      </c>
      <c r="BI149" s="152">
        <f>IF(N149="nulová",J149,0)</f>
        <v>0</v>
      </c>
      <c r="BJ149" s="14" t="s">
        <v>81</v>
      </c>
      <c r="BK149" s="152">
        <f>ROUND(I149*H149,2)</f>
        <v>8554</v>
      </c>
      <c r="BL149" s="14" t="s">
        <v>122</v>
      </c>
      <c r="BM149" s="151" t="s">
        <v>182</v>
      </c>
    </row>
    <row r="150" spans="1:65" s="2" customFormat="1" ht="11.25">
      <c r="A150" s="26"/>
      <c r="B150" s="27"/>
      <c r="C150" s="26"/>
      <c r="D150" s="153" t="s">
        <v>124</v>
      </c>
      <c r="E150" s="26"/>
      <c r="F150" s="154" t="s">
        <v>183</v>
      </c>
      <c r="G150" s="26"/>
      <c r="H150" s="26"/>
      <c r="I150" s="26"/>
      <c r="J150" s="26"/>
      <c r="K150" s="26"/>
      <c r="L150" s="27"/>
      <c r="M150" s="155"/>
      <c r="N150" s="156"/>
      <c r="O150" s="52"/>
      <c r="P150" s="52"/>
      <c r="Q150" s="52"/>
      <c r="R150" s="52"/>
      <c r="S150" s="52"/>
      <c r="T150" s="53"/>
      <c r="U150" s="26"/>
      <c r="V150" s="26"/>
      <c r="W150" s="26"/>
      <c r="X150" s="26"/>
      <c r="Y150" s="26"/>
      <c r="Z150" s="26"/>
      <c r="AA150" s="26"/>
      <c r="AB150" s="26"/>
      <c r="AC150" s="26"/>
      <c r="AD150" s="26"/>
      <c r="AE150" s="26"/>
      <c r="AT150" s="14" t="s">
        <v>124</v>
      </c>
      <c r="AU150" s="14" t="s">
        <v>83</v>
      </c>
    </row>
    <row r="151" spans="1:65" s="2" customFormat="1" ht="16.5" customHeight="1">
      <c r="A151" s="26"/>
      <c r="B151" s="139"/>
      <c r="C151" s="140" t="s">
        <v>184</v>
      </c>
      <c r="D151" s="140" t="s">
        <v>118</v>
      </c>
      <c r="E151" s="141" t="s">
        <v>185</v>
      </c>
      <c r="F151" s="142" t="s">
        <v>186</v>
      </c>
      <c r="G151" s="143" t="s">
        <v>146</v>
      </c>
      <c r="H151" s="144">
        <v>11</v>
      </c>
      <c r="I151" s="145">
        <v>1050</v>
      </c>
      <c r="J151" s="145">
        <f>ROUND(I151*H151,2)</f>
        <v>11550</v>
      </c>
      <c r="K151" s="146"/>
      <c r="L151" s="27"/>
      <c r="M151" s="147" t="s">
        <v>1</v>
      </c>
      <c r="N151" s="148" t="s">
        <v>39</v>
      </c>
      <c r="O151" s="149">
        <v>0.76300000000000001</v>
      </c>
      <c r="P151" s="149">
        <f>O151*H151</f>
        <v>8.3930000000000007</v>
      </c>
      <c r="Q151" s="149">
        <v>5.2199999999999998E-3</v>
      </c>
      <c r="R151" s="149">
        <f>Q151*H151</f>
        <v>5.7419999999999999E-2</v>
      </c>
      <c r="S151" s="149">
        <v>0</v>
      </c>
      <c r="T151" s="150">
        <f>S151*H151</f>
        <v>0</v>
      </c>
      <c r="U151" s="26"/>
      <c r="V151" s="26"/>
      <c r="W151" s="26"/>
      <c r="X151" s="26"/>
      <c r="Y151" s="26"/>
      <c r="Z151" s="26"/>
      <c r="AA151" s="26"/>
      <c r="AB151" s="26"/>
      <c r="AC151" s="26"/>
      <c r="AD151" s="26"/>
      <c r="AE151" s="26"/>
      <c r="AR151" s="151" t="s">
        <v>122</v>
      </c>
      <c r="AT151" s="151" t="s">
        <v>118</v>
      </c>
      <c r="AU151" s="151" t="s">
        <v>83</v>
      </c>
      <c r="AY151" s="14" t="s">
        <v>116</v>
      </c>
      <c r="BE151" s="152">
        <f>IF(N151="základní",J151,0)</f>
        <v>11550</v>
      </c>
      <c r="BF151" s="152">
        <f>IF(N151="snížená",J151,0)</f>
        <v>0</v>
      </c>
      <c r="BG151" s="152">
        <f>IF(N151="zákl. přenesená",J151,0)</f>
        <v>0</v>
      </c>
      <c r="BH151" s="152">
        <f>IF(N151="sníž. přenesená",J151,0)</f>
        <v>0</v>
      </c>
      <c r="BI151" s="152">
        <f>IF(N151="nulová",J151,0)</f>
        <v>0</v>
      </c>
      <c r="BJ151" s="14" t="s">
        <v>81</v>
      </c>
      <c r="BK151" s="152">
        <f>ROUND(I151*H151,2)</f>
        <v>11550</v>
      </c>
      <c r="BL151" s="14" t="s">
        <v>122</v>
      </c>
      <c r="BM151" s="151" t="s">
        <v>187</v>
      </c>
    </row>
    <row r="152" spans="1:65" s="2" customFormat="1" ht="11.25">
      <c r="A152" s="26"/>
      <c r="B152" s="27"/>
      <c r="C152" s="26"/>
      <c r="D152" s="153" t="s">
        <v>124</v>
      </c>
      <c r="E152" s="26"/>
      <c r="F152" s="154" t="s">
        <v>188</v>
      </c>
      <c r="G152" s="26"/>
      <c r="H152" s="26"/>
      <c r="I152" s="26"/>
      <c r="J152" s="26"/>
      <c r="K152" s="26"/>
      <c r="L152" s="27"/>
      <c r="M152" s="155"/>
      <c r="N152" s="156"/>
      <c r="O152" s="52"/>
      <c r="P152" s="52"/>
      <c r="Q152" s="52"/>
      <c r="R152" s="52"/>
      <c r="S152" s="52"/>
      <c r="T152" s="53"/>
      <c r="U152" s="26"/>
      <c r="V152" s="26"/>
      <c r="W152" s="26"/>
      <c r="X152" s="26"/>
      <c r="Y152" s="26"/>
      <c r="Z152" s="26"/>
      <c r="AA152" s="26"/>
      <c r="AB152" s="26"/>
      <c r="AC152" s="26"/>
      <c r="AD152" s="26"/>
      <c r="AE152" s="26"/>
      <c r="AT152" s="14" t="s">
        <v>124</v>
      </c>
      <c r="AU152" s="14" t="s">
        <v>83</v>
      </c>
    </row>
    <row r="153" spans="1:65" s="2" customFormat="1" ht="16.5" customHeight="1">
      <c r="A153" s="26"/>
      <c r="B153" s="139"/>
      <c r="C153" s="140" t="s">
        <v>189</v>
      </c>
      <c r="D153" s="140" t="s">
        <v>118</v>
      </c>
      <c r="E153" s="141" t="s">
        <v>190</v>
      </c>
      <c r="F153" s="142" t="s">
        <v>191</v>
      </c>
      <c r="G153" s="143" t="s">
        <v>192</v>
      </c>
      <c r="H153" s="144">
        <v>1</v>
      </c>
      <c r="I153" s="145">
        <v>800</v>
      </c>
      <c r="J153" s="145">
        <f>ROUND(I153*H153,2)</f>
        <v>800</v>
      </c>
      <c r="K153" s="146"/>
      <c r="L153" s="27"/>
      <c r="M153" s="147" t="s">
        <v>1</v>
      </c>
      <c r="N153" s="148" t="s">
        <v>39</v>
      </c>
      <c r="O153" s="149">
        <v>0</v>
      </c>
      <c r="P153" s="149">
        <f>O153*H153</f>
        <v>0</v>
      </c>
      <c r="Q153" s="149">
        <v>0</v>
      </c>
      <c r="R153" s="149">
        <f>Q153*H153</f>
        <v>0</v>
      </c>
      <c r="S153" s="149">
        <v>0</v>
      </c>
      <c r="T153" s="150">
        <f>S153*H153</f>
        <v>0</v>
      </c>
      <c r="U153" s="26"/>
      <c r="V153" s="26"/>
      <c r="W153" s="26"/>
      <c r="X153" s="26"/>
      <c r="Y153" s="26"/>
      <c r="Z153" s="26"/>
      <c r="AA153" s="26"/>
      <c r="AB153" s="26"/>
      <c r="AC153" s="26"/>
      <c r="AD153" s="26"/>
      <c r="AE153" s="26"/>
      <c r="AR153" s="151" t="s">
        <v>122</v>
      </c>
      <c r="AT153" s="151" t="s">
        <v>118</v>
      </c>
      <c r="AU153" s="151" t="s">
        <v>83</v>
      </c>
      <c r="AY153" s="14" t="s">
        <v>116</v>
      </c>
      <c r="BE153" s="152">
        <f>IF(N153="základní",J153,0)</f>
        <v>800</v>
      </c>
      <c r="BF153" s="152">
        <f>IF(N153="snížená",J153,0)</f>
        <v>0</v>
      </c>
      <c r="BG153" s="152">
        <f>IF(N153="zákl. přenesená",J153,0)</f>
        <v>0</v>
      </c>
      <c r="BH153" s="152">
        <f>IF(N153="sníž. přenesená",J153,0)</f>
        <v>0</v>
      </c>
      <c r="BI153" s="152">
        <f>IF(N153="nulová",J153,0)</f>
        <v>0</v>
      </c>
      <c r="BJ153" s="14" t="s">
        <v>81</v>
      </c>
      <c r="BK153" s="152">
        <f>ROUND(I153*H153,2)</f>
        <v>800</v>
      </c>
      <c r="BL153" s="14" t="s">
        <v>122</v>
      </c>
      <c r="BM153" s="151" t="s">
        <v>193</v>
      </c>
    </row>
    <row r="154" spans="1:65" s="2" customFormat="1" ht="11.25">
      <c r="A154" s="26"/>
      <c r="B154" s="27"/>
      <c r="C154" s="26"/>
      <c r="D154" s="153" t="s">
        <v>124</v>
      </c>
      <c r="E154" s="26"/>
      <c r="F154" s="154" t="s">
        <v>194</v>
      </c>
      <c r="G154" s="26"/>
      <c r="H154" s="26"/>
      <c r="I154" s="26"/>
      <c r="J154" s="26"/>
      <c r="K154" s="26"/>
      <c r="L154" s="27"/>
      <c r="M154" s="155"/>
      <c r="N154" s="156"/>
      <c r="O154" s="52"/>
      <c r="P154" s="52"/>
      <c r="Q154" s="52"/>
      <c r="R154" s="52"/>
      <c r="S154" s="52"/>
      <c r="T154" s="53"/>
      <c r="U154" s="26"/>
      <c r="V154" s="26"/>
      <c r="W154" s="26"/>
      <c r="X154" s="26"/>
      <c r="Y154" s="26"/>
      <c r="Z154" s="26"/>
      <c r="AA154" s="26"/>
      <c r="AB154" s="26"/>
      <c r="AC154" s="26"/>
      <c r="AD154" s="26"/>
      <c r="AE154" s="26"/>
      <c r="AT154" s="14" t="s">
        <v>124</v>
      </c>
      <c r="AU154" s="14" t="s">
        <v>83</v>
      </c>
    </row>
    <row r="155" spans="1:65" s="2" customFormat="1" ht="16.5" customHeight="1">
      <c r="A155" s="26"/>
      <c r="B155" s="139"/>
      <c r="C155" s="157" t="s">
        <v>8</v>
      </c>
      <c r="D155" s="157" t="s">
        <v>126</v>
      </c>
      <c r="E155" s="158" t="s">
        <v>195</v>
      </c>
      <c r="F155" s="159" t="s">
        <v>196</v>
      </c>
      <c r="G155" s="160" t="s">
        <v>192</v>
      </c>
      <c r="H155" s="161">
        <v>1</v>
      </c>
      <c r="I155" s="162">
        <v>4144</v>
      </c>
      <c r="J155" s="162">
        <f>ROUND(I155*H155,2)</f>
        <v>4144</v>
      </c>
      <c r="K155" s="163"/>
      <c r="L155" s="164"/>
      <c r="M155" s="165" t="s">
        <v>1</v>
      </c>
      <c r="N155" s="166" t="s">
        <v>39</v>
      </c>
      <c r="O155" s="149">
        <v>0</v>
      </c>
      <c r="P155" s="149">
        <f>O155*H155</f>
        <v>0</v>
      </c>
      <c r="Q155" s="149">
        <v>5.0000000000000001E-3</v>
      </c>
      <c r="R155" s="149">
        <f>Q155*H155</f>
        <v>5.0000000000000001E-3</v>
      </c>
      <c r="S155" s="149">
        <v>0</v>
      </c>
      <c r="T155" s="150">
        <f>S155*H155</f>
        <v>0</v>
      </c>
      <c r="U155" s="26"/>
      <c r="V155" s="26"/>
      <c r="W155" s="26"/>
      <c r="X155" s="26"/>
      <c r="Y155" s="26"/>
      <c r="Z155" s="26"/>
      <c r="AA155" s="26"/>
      <c r="AB155" s="26"/>
      <c r="AC155" s="26"/>
      <c r="AD155" s="26"/>
      <c r="AE155" s="26"/>
      <c r="AR155" s="151" t="s">
        <v>130</v>
      </c>
      <c r="AT155" s="151" t="s">
        <v>126</v>
      </c>
      <c r="AU155" s="151" t="s">
        <v>83</v>
      </c>
      <c r="AY155" s="14" t="s">
        <v>116</v>
      </c>
      <c r="BE155" s="152">
        <f>IF(N155="základní",J155,0)</f>
        <v>4144</v>
      </c>
      <c r="BF155" s="152">
        <f>IF(N155="snížená",J155,0)</f>
        <v>0</v>
      </c>
      <c r="BG155" s="152">
        <f>IF(N155="zákl. přenesená",J155,0)</f>
        <v>0</v>
      </c>
      <c r="BH155" s="152">
        <f>IF(N155="sníž. přenesená",J155,0)</f>
        <v>0</v>
      </c>
      <c r="BI155" s="152">
        <f>IF(N155="nulová",J155,0)</f>
        <v>0</v>
      </c>
      <c r="BJ155" s="14" t="s">
        <v>81</v>
      </c>
      <c r="BK155" s="152">
        <f>ROUND(I155*H155,2)</f>
        <v>4144</v>
      </c>
      <c r="BL155" s="14" t="s">
        <v>122</v>
      </c>
      <c r="BM155" s="151" t="s">
        <v>197</v>
      </c>
    </row>
    <row r="156" spans="1:65" s="2" customFormat="1" ht="39">
      <c r="A156" s="26"/>
      <c r="B156" s="27"/>
      <c r="C156" s="26"/>
      <c r="D156" s="153" t="s">
        <v>124</v>
      </c>
      <c r="E156" s="26"/>
      <c r="F156" s="154" t="s">
        <v>198</v>
      </c>
      <c r="G156" s="26"/>
      <c r="H156" s="26"/>
      <c r="I156" s="26"/>
      <c r="J156" s="26"/>
      <c r="K156" s="26"/>
      <c r="L156" s="27"/>
      <c r="M156" s="155"/>
      <c r="N156" s="156"/>
      <c r="O156" s="52"/>
      <c r="P156" s="52"/>
      <c r="Q156" s="52"/>
      <c r="R156" s="52"/>
      <c r="S156" s="52"/>
      <c r="T156" s="53"/>
      <c r="U156" s="26"/>
      <c r="V156" s="26"/>
      <c r="W156" s="26"/>
      <c r="X156" s="26"/>
      <c r="Y156" s="26"/>
      <c r="Z156" s="26"/>
      <c r="AA156" s="26"/>
      <c r="AB156" s="26"/>
      <c r="AC156" s="26"/>
      <c r="AD156" s="26"/>
      <c r="AE156" s="26"/>
      <c r="AT156" s="14" t="s">
        <v>124</v>
      </c>
      <c r="AU156" s="14" t="s">
        <v>83</v>
      </c>
    </row>
    <row r="157" spans="1:65" s="2" customFormat="1" ht="16.5" customHeight="1">
      <c r="A157" s="26"/>
      <c r="B157" s="139"/>
      <c r="C157" s="157" t="s">
        <v>122</v>
      </c>
      <c r="D157" s="157" t="s">
        <v>126</v>
      </c>
      <c r="E157" s="158" t="s">
        <v>199</v>
      </c>
      <c r="F157" s="159" t="s">
        <v>265</v>
      </c>
      <c r="G157" s="160" t="s">
        <v>129</v>
      </c>
      <c r="H157" s="161">
        <v>2</v>
      </c>
      <c r="I157" s="162">
        <v>155.4</v>
      </c>
      <c r="J157" s="162">
        <f>ROUND(I157*H157,2)</f>
        <v>310.8</v>
      </c>
      <c r="K157" s="163"/>
      <c r="L157" s="164"/>
      <c r="M157" s="165" t="s">
        <v>1</v>
      </c>
      <c r="N157" s="166" t="s">
        <v>39</v>
      </c>
      <c r="O157" s="149">
        <v>0</v>
      </c>
      <c r="P157" s="149">
        <f>O157*H157</f>
        <v>0</v>
      </c>
      <c r="Q157" s="149">
        <v>1.1000000000000001E-3</v>
      </c>
      <c r="R157" s="149">
        <f>Q157*H157</f>
        <v>2.2000000000000001E-3</v>
      </c>
      <c r="S157" s="149">
        <v>0</v>
      </c>
      <c r="T157" s="150">
        <f>S157*H157</f>
        <v>0</v>
      </c>
      <c r="U157" s="26"/>
      <c r="V157" s="26"/>
      <c r="W157" s="26"/>
      <c r="X157" s="26"/>
      <c r="Y157" s="26"/>
      <c r="Z157" s="26"/>
      <c r="AA157" s="26"/>
      <c r="AB157" s="26"/>
      <c r="AC157" s="26"/>
      <c r="AD157" s="26"/>
      <c r="AE157" s="26"/>
      <c r="AR157" s="151" t="s">
        <v>130</v>
      </c>
      <c r="AT157" s="151" t="s">
        <v>126</v>
      </c>
      <c r="AU157" s="151" t="s">
        <v>83</v>
      </c>
      <c r="AY157" s="14" t="s">
        <v>116</v>
      </c>
      <c r="BE157" s="152">
        <f>IF(N157="základní",J157,0)</f>
        <v>310.8</v>
      </c>
      <c r="BF157" s="152">
        <f>IF(N157="snížená",J157,0)</f>
        <v>0</v>
      </c>
      <c r="BG157" s="152">
        <f>IF(N157="zákl. přenesená",J157,0)</f>
        <v>0</v>
      </c>
      <c r="BH157" s="152">
        <f>IF(N157="sníž. přenesená",J157,0)</f>
        <v>0</v>
      </c>
      <c r="BI157" s="152">
        <f>IF(N157="nulová",J157,0)</f>
        <v>0</v>
      </c>
      <c r="BJ157" s="14" t="s">
        <v>81</v>
      </c>
      <c r="BK157" s="152">
        <f>ROUND(I157*H157,2)</f>
        <v>310.8</v>
      </c>
      <c r="BL157" s="14" t="s">
        <v>122</v>
      </c>
      <c r="BM157" s="151" t="s">
        <v>200</v>
      </c>
    </row>
    <row r="158" spans="1:65" s="2" customFormat="1" ht="11.25">
      <c r="A158" s="26"/>
      <c r="B158" s="27"/>
      <c r="C158" s="26"/>
      <c r="D158" s="153" t="s">
        <v>124</v>
      </c>
      <c r="E158" s="26"/>
      <c r="F158" s="154" t="s">
        <v>266</v>
      </c>
      <c r="G158" s="26"/>
      <c r="H158" s="26"/>
      <c r="I158" s="26"/>
      <c r="J158" s="26"/>
      <c r="K158" s="26"/>
      <c r="L158" s="27"/>
      <c r="M158" s="155"/>
      <c r="N158" s="156"/>
      <c r="O158" s="52"/>
      <c r="P158" s="52"/>
      <c r="Q158" s="52"/>
      <c r="R158" s="52"/>
      <c r="S158" s="52"/>
      <c r="T158" s="53"/>
      <c r="U158" s="26"/>
      <c r="V158" s="26"/>
      <c r="W158" s="26"/>
      <c r="X158" s="26"/>
      <c r="Y158" s="26"/>
      <c r="Z158" s="26"/>
      <c r="AA158" s="26"/>
      <c r="AB158" s="26"/>
      <c r="AC158" s="26"/>
      <c r="AD158" s="26"/>
      <c r="AE158" s="26"/>
      <c r="AT158" s="14" t="s">
        <v>124</v>
      </c>
      <c r="AU158" s="14" t="s">
        <v>83</v>
      </c>
    </row>
    <row r="159" spans="1:65" s="2" customFormat="1" ht="16.5" customHeight="1">
      <c r="A159" s="26"/>
      <c r="B159" s="139"/>
      <c r="C159" s="157" t="s">
        <v>201</v>
      </c>
      <c r="D159" s="157" t="s">
        <v>126</v>
      </c>
      <c r="E159" s="158" t="s">
        <v>202</v>
      </c>
      <c r="F159" s="159" t="s">
        <v>203</v>
      </c>
      <c r="G159" s="160" t="s">
        <v>129</v>
      </c>
      <c r="H159" s="161">
        <v>2</v>
      </c>
      <c r="I159" s="162">
        <v>302.51</v>
      </c>
      <c r="J159" s="162">
        <f>ROUND(I159*H159,2)</f>
        <v>605.02</v>
      </c>
      <c r="K159" s="163"/>
      <c r="L159" s="164"/>
      <c r="M159" s="165" t="s">
        <v>1</v>
      </c>
      <c r="N159" s="166" t="s">
        <v>39</v>
      </c>
      <c r="O159" s="149">
        <v>0</v>
      </c>
      <c r="P159" s="149">
        <f>O159*H159</f>
        <v>0</v>
      </c>
      <c r="Q159" s="149">
        <v>5.0000000000000001E-4</v>
      </c>
      <c r="R159" s="149">
        <f>Q159*H159</f>
        <v>1E-3</v>
      </c>
      <c r="S159" s="149">
        <v>0</v>
      </c>
      <c r="T159" s="150">
        <f>S159*H159</f>
        <v>0</v>
      </c>
      <c r="U159" s="26"/>
      <c r="V159" s="26"/>
      <c r="W159" s="26"/>
      <c r="X159" s="26"/>
      <c r="Y159" s="26"/>
      <c r="Z159" s="26"/>
      <c r="AA159" s="26"/>
      <c r="AB159" s="26"/>
      <c r="AC159" s="26"/>
      <c r="AD159" s="26"/>
      <c r="AE159" s="26"/>
      <c r="AR159" s="151" t="s">
        <v>130</v>
      </c>
      <c r="AT159" s="151" t="s">
        <v>126</v>
      </c>
      <c r="AU159" s="151" t="s">
        <v>83</v>
      </c>
      <c r="AY159" s="14" t="s">
        <v>116</v>
      </c>
      <c r="BE159" s="152">
        <f>IF(N159="základní",J159,0)</f>
        <v>605.02</v>
      </c>
      <c r="BF159" s="152">
        <f>IF(N159="snížená",J159,0)</f>
        <v>0</v>
      </c>
      <c r="BG159" s="152">
        <f>IF(N159="zákl. přenesená",J159,0)</f>
        <v>0</v>
      </c>
      <c r="BH159" s="152">
        <f>IF(N159="sníž. přenesená",J159,0)</f>
        <v>0</v>
      </c>
      <c r="BI159" s="152">
        <f>IF(N159="nulová",J159,0)</f>
        <v>0</v>
      </c>
      <c r="BJ159" s="14" t="s">
        <v>81</v>
      </c>
      <c r="BK159" s="152">
        <f>ROUND(I159*H159,2)</f>
        <v>605.02</v>
      </c>
      <c r="BL159" s="14" t="s">
        <v>122</v>
      </c>
      <c r="BM159" s="151" t="s">
        <v>204</v>
      </c>
    </row>
    <row r="160" spans="1:65" s="2" customFormat="1" ht="19.5">
      <c r="A160" s="26"/>
      <c r="B160" s="27"/>
      <c r="C160" s="26"/>
      <c r="D160" s="153" t="s">
        <v>124</v>
      </c>
      <c r="E160" s="26"/>
      <c r="F160" s="154" t="s">
        <v>205</v>
      </c>
      <c r="G160" s="26"/>
      <c r="H160" s="26"/>
      <c r="I160" s="26"/>
      <c r="J160" s="26"/>
      <c r="K160" s="26"/>
      <c r="L160" s="27"/>
      <c r="M160" s="155"/>
      <c r="N160" s="156"/>
      <c r="O160" s="52"/>
      <c r="P160" s="52"/>
      <c r="Q160" s="52"/>
      <c r="R160" s="52"/>
      <c r="S160" s="52"/>
      <c r="T160" s="53"/>
      <c r="U160" s="26"/>
      <c r="V160" s="26"/>
      <c r="W160" s="26"/>
      <c r="X160" s="26"/>
      <c r="Y160" s="26"/>
      <c r="Z160" s="26"/>
      <c r="AA160" s="26"/>
      <c r="AB160" s="26"/>
      <c r="AC160" s="26"/>
      <c r="AD160" s="26"/>
      <c r="AE160" s="26"/>
      <c r="AT160" s="14" t="s">
        <v>124</v>
      </c>
      <c r="AU160" s="14" t="s">
        <v>83</v>
      </c>
    </row>
    <row r="161" spans="1:65" s="2" customFormat="1" ht="19.5">
      <c r="A161" s="26"/>
      <c r="B161" s="27"/>
      <c r="C161" s="26"/>
      <c r="D161" s="153" t="s">
        <v>153</v>
      </c>
      <c r="E161" s="26"/>
      <c r="F161" s="167" t="s">
        <v>206</v>
      </c>
      <c r="G161" s="26"/>
      <c r="H161" s="26"/>
      <c r="I161" s="26"/>
      <c r="J161" s="26"/>
      <c r="K161" s="26"/>
      <c r="L161" s="27"/>
      <c r="M161" s="155"/>
      <c r="N161" s="156"/>
      <c r="O161" s="52"/>
      <c r="P161" s="52"/>
      <c r="Q161" s="52"/>
      <c r="R161" s="52"/>
      <c r="S161" s="52"/>
      <c r="T161" s="53"/>
      <c r="U161" s="26"/>
      <c r="V161" s="26"/>
      <c r="W161" s="26"/>
      <c r="X161" s="26"/>
      <c r="Y161" s="26"/>
      <c r="Z161" s="26"/>
      <c r="AA161" s="26"/>
      <c r="AB161" s="26"/>
      <c r="AC161" s="26"/>
      <c r="AD161" s="26"/>
      <c r="AE161" s="26"/>
      <c r="AT161" s="14" t="s">
        <v>153</v>
      </c>
      <c r="AU161" s="14" t="s">
        <v>83</v>
      </c>
    </row>
    <row r="162" spans="1:65" s="2" customFormat="1" ht="16.5" customHeight="1">
      <c r="A162" s="26"/>
      <c r="B162" s="139"/>
      <c r="C162" s="157" t="s">
        <v>207</v>
      </c>
      <c r="D162" s="157" t="s">
        <v>126</v>
      </c>
      <c r="E162" s="158" t="s">
        <v>208</v>
      </c>
      <c r="F162" s="159" t="s">
        <v>209</v>
      </c>
      <c r="G162" s="160" t="s">
        <v>146</v>
      </c>
      <c r="H162" s="161">
        <v>2</v>
      </c>
      <c r="I162" s="162">
        <v>65.400000000000006</v>
      </c>
      <c r="J162" s="162">
        <f>ROUND(I162*H162,2)</f>
        <v>130.80000000000001</v>
      </c>
      <c r="K162" s="163"/>
      <c r="L162" s="164"/>
      <c r="M162" s="165" t="s">
        <v>1</v>
      </c>
      <c r="N162" s="166" t="s">
        <v>39</v>
      </c>
      <c r="O162" s="149">
        <v>0</v>
      </c>
      <c r="P162" s="149">
        <f>O162*H162</f>
        <v>0</v>
      </c>
      <c r="Q162" s="149">
        <v>1E-4</v>
      </c>
      <c r="R162" s="149">
        <f>Q162*H162</f>
        <v>2.0000000000000001E-4</v>
      </c>
      <c r="S162" s="149">
        <v>0</v>
      </c>
      <c r="T162" s="150">
        <f>S162*H162</f>
        <v>0</v>
      </c>
      <c r="U162" s="26"/>
      <c r="V162" s="26"/>
      <c r="W162" s="26"/>
      <c r="X162" s="26"/>
      <c r="Y162" s="26"/>
      <c r="Z162" s="26"/>
      <c r="AA162" s="26"/>
      <c r="AB162" s="26"/>
      <c r="AC162" s="26"/>
      <c r="AD162" s="26"/>
      <c r="AE162" s="26"/>
      <c r="AR162" s="151" t="s">
        <v>130</v>
      </c>
      <c r="AT162" s="151" t="s">
        <v>126</v>
      </c>
      <c r="AU162" s="151" t="s">
        <v>83</v>
      </c>
      <c r="AY162" s="14" t="s">
        <v>116</v>
      </c>
      <c r="BE162" s="152">
        <f>IF(N162="základní",J162,0)</f>
        <v>130.80000000000001</v>
      </c>
      <c r="BF162" s="152">
        <f>IF(N162="snížená",J162,0)</f>
        <v>0</v>
      </c>
      <c r="BG162" s="152">
        <f>IF(N162="zákl. přenesená",J162,0)</f>
        <v>0</v>
      </c>
      <c r="BH162" s="152">
        <f>IF(N162="sníž. přenesená",J162,0)</f>
        <v>0</v>
      </c>
      <c r="BI162" s="152">
        <f>IF(N162="nulová",J162,0)</f>
        <v>0</v>
      </c>
      <c r="BJ162" s="14" t="s">
        <v>81</v>
      </c>
      <c r="BK162" s="152">
        <f>ROUND(I162*H162,2)</f>
        <v>130.80000000000001</v>
      </c>
      <c r="BL162" s="14" t="s">
        <v>122</v>
      </c>
      <c r="BM162" s="151" t="s">
        <v>210</v>
      </c>
    </row>
    <row r="163" spans="1:65" s="2" customFormat="1" ht="11.25">
      <c r="A163" s="26"/>
      <c r="B163" s="27"/>
      <c r="C163" s="26"/>
      <c r="D163" s="153" t="s">
        <v>124</v>
      </c>
      <c r="E163" s="26"/>
      <c r="F163" s="154" t="s">
        <v>211</v>
      </c>
      <c r="G163" s="26"/>
      <c r="H163" s="26"/>
      <c r="I163" s="26"/>
      <c r="J163" s="26"/>
      <c r="K163" s="26"/>
      <c r="L163" s="27"/>
      <c r="M163" s="155"/>
      <c r="N163" s="156"/>
      <c r="O163" s="52"/>
      <c r="P163" s="52"/>
      <c r="Q163" s="52"/>
      <c r="R163" s="52"/>
      <c r="S163" s="52"/>
      <c r="T163" s="53"/>
      <c r="U163" s="26"/>
      <c r="V163" s="26"/>
      <c r="W163" s="26"/>
      <c r="X163" s="26"/>
      <c r="Y163" s="26"/>
      <c r="Z163" s="26"/>
      <c r="AA163" s="26"/>
      <c r="AB163" s="26"/>
      <c r="AC163" s="26"/>
      <c r="AD163" s="26"/>
      <c r="AE163" s="26"/>
      <c r="AT163" s="14" t="s">
        <v>124</v>
      </c>
      <c r="AU163" s="14" t="s">
        <v>83</v>
      </c>
    </row>
    <row r="164" spans="1:65" s="2" customFormat="1" ht="16.5" customHeight="1">
      <c r="A164" s="26"/>
      <c r="B164" s="139"/>
      <c r="C164" s="140" t="s">
        <v>212</v>
      </c>
      <c r="D164" s="140" t="s">
        <v>118</v>
      </c>
      <c r="E164" s="141" t="s">
        <v>213</v>
      </c>
      <c r="F164" s="142" t="s">
        <v>214</v>
      </c>
      <c r="G164" s="143" t="s">
        <v>146</v>
      </c>
      <c r="H164" s="144">
        <v>9</v>
      </c>
      <c r="I164" s="145">
        <v>129</v>
      </c>
      <c r="J164" s="145">
        <f>ROUND(I164*H164,2)</f>
        <v>1161</v>
      </c>
      <c r="K164" s="146"/>
      <c r="L164" s="27"/>
      <c r="M164" s="147" t="s">
        <v>1</v>
      </c>
      <c r="N164" s="148" t="s">
        <v>39</v>
      </c>
      <c r="O164" s="149">
        <v>0.24</v>
      </c>
      <c r="P164" s="149">
        <f>O164*H164</f>
        <v>2.16</v>
      </c>
      <c r="Q164" s="149">
        <v>2.2000000000000001E-4</v>
      </c>
      <c r="R164" s="149">
        <f>Q164*H164</f>
        <v>1.98E-3</v>
      </c>
      <c r="S164" s="149">
        <v>0</v>
      </c>
      <c r="T164" s="150">
        <f>S164*H164</f>
        <v>0</v>
      </c>
      <c r="U164" s="26"/>
      <c r="V164" s="26"/>
      <c r="W164" s="26"/>
      <c r="X164" s="26"/>
      <c r="Y164" s="26"/>
      <c r="Z164" s="26"/>
      <c r="AA164" s="26"/>
      <c r="AB164" s="26"/>
      <c r="AC164" s="26"/>
      <c r="AD164" s="26"/>
      <c r="AE164" s="26"/>
      <c r="AR164" s="151" t="s">
        <v>122</v>
      </c>
      <c r="AT164" s="151" t="s">
        <v>118</v>
      </c>
      <c r="AU164" s="151" t="s">
        <v>83</v>
      </c>
      <c r="AY164" s="14" t="s">
        <v>116</v>
      </c>
      <c r="BE164" s="152">
        <f>IF(N164="základní",J164,0)</f>
        <v>1161</v>
      </c>
      <c r="BF164" s="152">
        <f>IF(N164="snížená",J164,0)</f>
        <v>0</v>
      </c>
      <c r="BG164" s="152">
        <f>IF(N164="zákl. přenesená",J164,0)</f>
        <v>0</v>
      </c>
      <c r="BH164" s="152">
        <f>IF(N164="sníž. přenesená",J164,0)</f>
        <v>0</v>
      </c>
      <c r="BI164" s="152">
        <f>IF(N164="nulová",J164,0)</f>
        <v>0</v>
      </c>
      <c r="BJ164" s="14" t="s">
        <v>81</v>
      </c>
      <c r="BK164" s="152">
        <f>ROUND(I164*H164,2)</f>
        <v>1161</v>
      </c>
      <c r="BL164" s="14" t="s">
        <v>122</v>
      </c>
      <c r="BM164" s="151" t="s">
        <v>215</v>
      </c>
    </row>
    <row r="165" spans="1:65" s="2" customFormat="1" ht="11.25">
      <c r="A165" s="26"/>
      <c r="B165" s="27"/>
      <c r="C165" s="26"/>
      <c r="D165" s="153" t="s">
        <v>124</v>
      </c>
      <c r="E165" s="26"/>
      <c r="F165" s="154" t="s">
        <v>216</v>
      </c>
      <c r="G165" s="26"/>
      <c r="H165" s="26"/>
      <c r="I165" s="26"/>
      <c r="J165" s="26"/>
      <c r="K165" s="26"/>
      <c r="L165" s="27"/>
      <c r="M165" s="155"/>
      <c r="N165" s="156"/>
      <c r="O165" s="52"/>
      <c r="P165" s="52"/>
      <c r="Q165" s="52"/>
      <c r="R165" s="52"/>
      <c r="S165" s="52"/>
      <c r="T165" s="53"/>
      <c r="U165" s="26"/>
      <c r="V165" s="26"/>
      <c r="W165" s="26"/>
      <c r="X165" s="26"/>
      <c r="Y165" s="26"/>
      <c r="Z165" s="26"/>
      <c r="AA165" s="26"/>
      <c r="AB165" s="26"/>
      <c r="AC165" s="26"/>
      <c r="AD165" s="26"/>
      <c r="AE165" s="26"/>
      <c r="AT165" s="14" t="s">
        <v>124</v>
      </c>
      <c r="AU165" s="14" t="s">
        <v>83</v>
      </c>
    </row>
    <row r="166" spans="1:65" s="2" customFormat="1" ht="16.5" customHeight="1">
      <c r="A166" s="26"/>
      <c r="B166" s="139"/>
      <c r="C166" s="140" t="s">
        <v>217</v>
      </c>
      <c r="D166" s="140" t="s">
        <v>118</v>
      </c>
      <c r="E166" s="141" t="s">
        <v>218</v>
      </c>
      <c r="F166" s="142" t="s">
        <v>219</v>
      </c>
      <c r="G166" s="143" t="s">
        <v>146</v>
      </c>
      <c r="H166" s="144">
        <v>7</v>
      </c>
      <c r="I166" s="145">
        <v>139</v>
      </c>
      <c r="J166" s="145">
        <f>ROUND(I166*H166,2)</f>
        <v>973</v>
      </c>
      <c r="K166" s="146"/>
      <c r="L166" s="27"/>
      <c r="M166" s="147" t="s">
        <v>1</v>
      </c>
      <c r="N166" s="148" t="s">
        <v>39</v>
      </c>
      <c r="O166" s="149">
        <v>0.24</v>
      </c>
      <c r="P166" s="149">
        <f>O166*H166</f>
        <v>1.68</v>
      </c>
      <c r="Q166" s="149">
        <v>2.7999999999999998E-4</v>
      </c>
      <c r="R166" s="149">
        <f>Q166*H166</f>
        <v>1.9599999999999999E-3</v>
      </c>
      <c r="S166" s="149">
        <v>0</v>
      </c>
      <c r="T166" s="150">
        <f>S166*H166</f>
        <v>0</v>
      </c>
      <c r="U166" s="26"/>
      <c r="V166" s="26"/>
      <c r="W166" s="26"/>
      <c r="X166" s="26"/>
      <c r="Y166" s="26"/>
      <c r="Z166" s="26"/>
      <c r="AA166" s="26"/>
      <c r="AB166" s="26"/>
      <c r="AC166" s="26"/>
      <c r="AD166" s="26"/>
      <c r="AE166" s="26"/>
      <c r="AR166" s="151" t="s">
        <v>122</v>
      </c>
      <c r="AT166" s="151" t="s">
        <v>118</v>
      </c>
      <c r="AU166" s="151" t="s">
        <v>83</v>
      </c>
      <c r="AY166" s="14" t="s">
        <v>116</v>
      </c>
      <c r="BE166" s="152">
        <f>IF(N166="základní",J166,0)</f>
        <v>973</v>
      </c>
      <c r="BF166" s="152">
        <f>IF(N166="snížená",J166,0)</f>
        <v>0</v>
      </c>
      <c r="BG166" s="152">
        <f>IF(N166="zákl. přenesená",J166,0)</f>
        <v>0</v>
      </c>
      <c r="BH166" s="152">
        <f>IF(N166="sníž. přenesená",J166,0)</f>
        <v>0</v>
      </c>
      <c r="BI166" s="152">
        <f>IF(N166="nulová",J166,0)</f>
        <v>0</v>
      </c>
      <c r="BJ166" s="14" t="s">
        <v>81</v>
      </c>
      <c r="BK166" s="152">
        <f>ROUND(I166*H166,2)</f>
        <v>973</v>
      </c>
      <c r="BL166" s="14" t="s">
        <v>122</v>
      </c>
      <c r="BM166" s="151" t="s">
        <v>220</v>
      </c>
    </row>
    <row r="167" spans="1:65" s="2" customFormat="1" ht="11.25">
      <c r="A167" s="26"/>
      <c r="B167" s="27"/>
      <c r="C167" s="26"/>
      <c r="D167" s="153" t="s">
        <v>124</v>
      </c>
      <c r="E167" s="26"/>
      <c r="F167" s="154" t="s">
        <v>221</v>
      </c>
      <c r="G167" s="26"/>
      <c r="H167" s="26"/>
      <c r="I167" s="26"/>
      <c r="J167" s="26"/>
      <c r="K167" s="26"/>
      <c r="L167" s="27"/>
      <c r="M167" s="155"/>
      <c r="N167" s="156"/>
      <c r="O167" s="52"/>
      <c r="P167" s="52"/>
      <c r="Q167" s="52"/>
      <c r="R167" s="52"/>
      <c r="S167" s="52"/>
      <c r="T167" s="53"/>
      <c r="U167" s="26"/>
      <c r="V167" s="26"/>
      <c r="W167" s="26"/>
      <c r="X167" s="26"/>
      <c r="Y167" s="26"/>
      <c r="Z167" s="26"/>
      <c r="AA167" s="26"/>
      <c r="AB167" s="26"/>
      <c r="AC167" s="26"/>
      <c r="AD167" s="26"/>
      <c r="AE167" s="26"/>
      <c r="AT167" s="14" t="s">
        <v>124</v>
      </c>
      <c r="AU167" s="14" t="s">
        <v>83</v>
      </c>
    </row>
    <row r="168" spans="1:65" s="2" customFormat="1" ht="16.5" customHeight="1">
      <c r="A168" s="26"/>
      <c r="B168" s="139"/>
      <c r="C168" s="157" t="s">
        <v>7</v>
      </c>
      <c r="D168" s="157" t="s">
        <v>126</v>
      </c>
      <c r="E168" s="158" t="s">
        <v>222</v>
      </c>
      <c r="F168" s="159" t="s">
        <v>223</v>
      </c>
      <c r="G168" s="160" t="s">
        <v>224</v>
      </c>
      <c r="H168" s="161">
        <v>3</v>
      </c>
      <c r="I168" s="162">
        <v>186.48</v>
      </c>
      <c r="J168" s="162">
        <f>ROUND(I168*H168,2)</f>
        <v>559.44000000000005</v>
      </c>
      <c r="K168" s="163"/>
      <c r="L168" s="164"/>
      <c r="M168" s="165" t="s">
        <v>1</v>
      </c>
      <c r="N168" s="166" t="s">
        <v>39</v>
      </c>
      <c r="O168" s="149">
        <v>0</v>
      </c>
      <c r="P168" s="149">
        <f>O168*H168</f>
        <v>0</v>
      </c>
      <c r="Q168" s="149">
        <v>1E-3</v>
      </c>
      <c r="R168" s="149">
        <f>Q168*H168</f>
        <v>3.0000000000000001E-3</v>
      </c>
      <c r="S168" s="149">
        <v>0</v>
      </c>
      <c r="T168" s="150">
        <f>S168*H168</f>
        <v>0</v>
      </c>
      <c r="U168" s="26"/>
      <c r="V168" s="26"/>
      <c r="W168" s="26"/>
      <c r="X168" s="26"/>
      <c r="Y168" s="26"/>
      <c r="Z168" s="26"/>
      <c r="AA168" s="26"/>
      <c r="AB168" s="26"/>
      <c r="AC168" s="26"/>
      <c r="AD168" s="26"/>
      <c r="AE168" s="26"/>
      <c r="AR168" s="151" t="s">
        <v>130</v>
      </c>
      <c r="AT168" s="151" t="s">
        <v>126</v>
      </c>
      <c r="AU168" s="151" t="s">
        <v>83</v>
      </c>
      <c r="AY168" s="14" t="s">
        <v>116</v>
      </c>
      <c r="BE168" s="152">
        <f>IF(N168="základní",J168,0)</f>
        <v>559.44000000000005</v>
      </c>
      <c r="BF168" s="152">
        <f>IF(N168="snížená",J168,0)</f>
        <v>0</v>
      </c>
      <c r="BG168" s="152">
        <f>IF(N168="zákl. přenesená",J168,0)</f>
        <v>0</v>
      </c>
      <c r="BH168" s="152">
        <f>IF(N168="sníž. přenesená",J168,0)</f>
        <v>0</v>
      </c>
      <c r="BI168" s="152">
        <f>IF(N168="nulová",J168,0)</f>
        <v>0</v>
      </c>
      <c r="BJ168" s="14" t="s">
        <v>81</v>
      </c>
      <c r="BK168" s="152">
        <f>ROUND(I168*H168,2)</f>
        <v>559.44000000000005</v>
      </c>
      <c r="BL168" s="14" t="s">
        <v>122</v>
      </c>
      <c r="BM168" s="151" t="s">
        <v>225</v>
      </c>
    </row>
    <row r="169" spans="1:65" s="2" customFormat="1" ht="11.25">
      <c r="A169" s="26"/>
      <c r="B169" s="27"/>
      <c r="C169" s="26"/>
      <c r="D169" s="153" t="s">
        <v>124</v>
      </c>
      <c r="E169" s="26"/>
      <c r="F169" s="154" t="s">
        <v>169</v>
      </c>
      <c r="G169" s="26"/>
      <c r="H169" s="26"/>
      <c r="I169" s="26"/>
      <c r="J169" s="26"/>
      <c r="K169" s="26"/>
      <c r="L169" s="27"/>
      <c r="M169" s="155"/>
      <c r="N169" s="156"/>
      <c r="O169" s="52"/>
      <c r="P169" s="52"/>
      <c r="Q169" s="52"/>
      <c r="R169" s="52"/>
      <c r="S169" s="52"/>
      <c r="T169" s="53"/>
      <c r="U169" s="26"/>
      <c r="V169" s="26"/>
      <c r="W169" s="26"/>
      <c r="X169" s="26"/>
      <c r="Y169" s="26"/>
      <c r="Z169" s="26"/>
      <c r="AA169" s="26"/>
      <c r="AB169" s="26"/>
      <c r="AC169" s="26"/>
      <c r="AD169" s="26"/>
      <c r="AE169" s="26"/>
      <c r="AT169" s="14" t="s">
        <v>124</v>
      </c>
      <c r="AU169" s="14" t="s">
        <v>83</v>
      </c>
    </row>
    <row r="170" spans="1:65" s="2" customFormat="1" ht="16.5" customHeight="1">
      <c r="A170" s="26"/>
      <c r="B170" s="139"/>
      <c r="C170" s="140" t="s">
        <v>226</v>
      </c>
      <c r="D170" s="140" t="s">
        <v>118</v>
      </c>
      <c r="E170" s="141" t="s">
        <v>227</v>
      </c>
      <c r="F170" s="142" t="s">
        <v>228</v>
      </c>
      <c r="G170" s="143" t="s">
        <v>229</v>
      </c>
      <c r="H170" s="144">
        <v>15</v>
      </c>
      <c r="I170" s="145">
        <v>114</v>
      </c>
      <c r="J170" s="145">
        <f>ROUND(I170*H170,2)</f>
        <v>1710</v>
      </c>
      <c r="K170" s="146"/>
      <c r="L170" s="27"/>
      <c r="M170" s="147" t="s">
        <v>1</v>
      </c>
      <c r="N170" s="148" t="s">
        <v>39</v>
      </c>
      <c r="O170" s="149">
        <v>0.3</v>
      </c>
      <c r="P170" s="149">
        <f>O170*H170</f>
        <v>4.5</v>
      </c>
      <c r="Q170" s="149">
        <v>0</v>
      </c>
      <c r="R170" s="149">
        <f>Q170*H170</f>
        <v>0</v>
      </c>
      <c r="S170" s="149">
        <v>0</v>
      </c>
      <c r="T170" s="150">
        <f>S170*H170</f>
        <v>0</v>
      </c>
      <c r="U170" s="26"/>
      <c r="V170" s="26"/>
      <c r="W170" s="26"/>
      <c r="X170" s="26"/>
      <c r="Y170" s="26"/>
      <c r="Z170" s="26"/>
      <c r="AA170" s="26"/>
      <c r="AB170" s="26"/>
      <c r="AC170" s="26"/>
      <c r="AD170" s="26"/>
      <c r="AE170" s="26"/>
      <c r="AR170" s="151" t="s">
        <v>122</v>
      </c>
      <c r="AT170" s="151" t="s">
        <v>118</v>
      </c>
      <c r="AU170" s="151" t="s">
        <v>83</v>
      </c>
      <c r="AY170" s="14" t="s">
        <v>116</v>
      </c>
      <c r="BE170" s="152">
        <f>IF(N170="základní",J170,0)</f>
        <v>1710</v>
      </c>
      <c r="BF170" s="152">
        <f>IF(N170="snížená",J170,0)</f>
        <v>0</v>
      </c>
      <c r="BG170" s="152">
        <f>IF(N170="zákl. přenesená",J170,0)</f>
        <v>0</v>
      </c>
      <c r="BH170" s="152">
        <f>IF(N170="sníž. přenesená",J170,0)</f>
        <v>0</v>
      </c>
      <c r="BI170" s="152">
        <f>IF(N170="nulová",J170,0)</f>
        <v>0</v>
      </c>
      <c r="BJ170" s="14" t="s">
        <v>81</v>
      </c>
      <c r="BK170" s="152">
        <f>ROUND(I170*H170,2)</f>
        <v>1710</v>
      </c>
      <c r="BL170" s="14" t="s">
        <v>122</v>
      </c>
      <c r="BM170" s="151" t="s">
        <v>230</v>
      </c>
    </row>
    <row r="171" spans="1:65" s="2" customFormat="1" ht="11.25">
      <c r="A171" s="26"/>
      <c r="B171" s="27"/>
      <c r="C171" s="26"/>
      <c r="D171" s="153" t="s">
        <v>124</v>
      </c>
      <c r="E171" s="26"/>
      <c r="F171" s="154" t="s">
        <v>231</v>
      </c>
      <c r="G171" s="26"/>
      <c r="H171" s="26"/>
      <c r="I171" s="26"/>
      <c r="J171" s="26"/>
      <c r="K171" s="26"/>
      <c r="L171" s="27"/>
      <c r="M171" s="155"/>
      <c r="N171" s="156"/>
      <c r="O171" s="52"/>
      <c r="P171" s="52"/>
      <c r="Q171" s="52"/>
      <c r="R171" s="52"/>
      <c r="S171" s="52"/>
      <c r="T171" s="53"/>
      <c r="U171" s="26"/>
      <c r="V171" s="26"/>
      <c r="W171" s="26"/>
      <c r="X171" s="26"/>
      <c r="Y171" s="26"/>
      <c r="Z171" s="26"/>
      <c r="AA171" s="26"/>
      <c r="AB171" s="26"/>
      <c r="AC171" s="26"/>
      <c r="AD171" s="26"/>
      <c r="AE171" s="26"/>
      <c r="AT171" s="14" t="s">
        <v>124</v>
      </c>
      <c r="AU171" s="14" t="s">
        <v>83</v>
      </c>
    </row>
    <row r="172" spans="1:65" s="2" customFormat="1" ht="29.25">
      <c r="A172" s="26"/>
      <c r="B172" s="27"/>
      <c r="C172" s="26"/>
      <c r="D172" s="153" t="s">
        <v>232</v>
      </c>
      <c r="E172" s="26"/>
      <c r="F172" s="167" t="s">
        <v>233</v>
      </c>
      <c r="G172" s="26"/>
      <c r="H172" s="26"/>
      <c r="I172" s="26"/>
      <c r="J172" s="26"/>
      <c r="K172" s="26"/>
      <c r="L172" s="27"/>
      <c r="M172" s="155"/>
      <c r="N172" s="156"/>
      <c r="O172" s="52"/>
      <c r="P172" s="52"/>
      <c r="Q172" s="52"/>
      <c r="R172" s="52"/>
      <c r="S172" s="52"/>
      <c r="T172" s="53"/>
      <c r="U172" s="26"/>
      <c r="V172" s="26"/>
      <c r="W172" s="26"/>
      <c r="X172" s="26"/>
      <c r="Y172" s="26"/>
      <c r="Z172" s="26"/>
      <c r="AA172" s="26"/>
      <c r="AB172" s="26"/>
      <c r="AC172" s="26"/>
      <c r="AD172" s="26"/>
      <c r="AE172" s="26"/>
      <c r="AT172" s="14" t="s">
        <v>232</v>
      </c>
      <c r="AU172" s="14" t="s">
        <v>83</v>
      </c>
    </row>
    <row r="173" spans="1:65" s="2" customFormat="1" ht="19.5">
      <c r="A173" s="26"/>
      <c r="B173" s="27"/>
      <c r="C173" s="26"/>
      <c r="D173" s="153" t="s">
        <v>153</v>
      </c>
      <c r="E173" s="26"/>
      <c r="F173" s="167" t="s">
        <v>234</v>
      </c>
      <c r="G173" s="26"/>
      <c r="H173" s="26"/>
      <c r="I173" s="26"/>
      <c r="J173" s="26"/>
      <c r="K173" s="26"/>
      <c r="L173" s="27"/>
      <c r="M173" s="155"/>
      <c r="N173" s="156"/>
      <c r="O173" s="52"/>
      <c r="P173" s="52"/>
      <c r="Q173" s="52"/>
      <c r="R173" s="52"/>
      <c r="S173" s="52"/>
      <c r="T173" s="53"/>
      <c r="U173" s="26"/>
      <c r="V173" s="26"/>
      <c r="W173" s="26"/>
      <c r="X173" s="26"/>
      <c r="Y173" s="26"/>
      <c r="Z173" s="26"/>
      <c r="AA173" s="26"/>
      <c r="AB173" s="26"/>
      <c r="AC173" s="26"/>
      <c r="AD173" s="26"/>
      <c r="AE173" s="26"/>
      <c r="AT173" s="14" t="s">
        <v>153</v>
      </c>
      <c r="AU173" s="14" t="s">
        <v>83</v>
      </c>
    </row>
    <row r="174" spans="1:65" s="2" customFormat="1" ht="16.5" customHeight="1">
      <c r="A174" s="26"/>
      <c r="B174" s="139"/>
      <c r="C174" s="157" t="s">
        <v>235</v>
      </c>
      <c r="D174" s="157" t="s">
        <v>126</v>
      </c>
      <c r="E174" s="158" t="s">
        <v>236</v>
      </c>
      <c r="F174" s="159" t="s">
        <v>237</v>
      </c>
      <c r="G174" s="160" t="s">
        <v>229</v>
      </c>
      <c r="H174" s="161">
        <v>15</v>
      </c>
      <c r="I174" s="162">
        <v>331.52</v>
      </c>
      <c r="J174" s="162">
        <f>ROUND(I174*H174,2)</f>
        <v>4972.8</v>
      </c>
      <c r="K174" s="163"/>
      <c r="L174" s="164"/>
      <c r="M174" s="165" t="s">
        <v>1</v>
      </c>
      <c r="N174" s="166" t="s">
        <v>39</v>
      </c>
      <c r="O174" s="149">
        <v>0</v>
      </c>
      <c r="P174" s="149">
        <f>O174*H174</f>
        <v>0</v>
      </c>
      <c r="Q174" s="149">
        <v>4.0000000000000002E-4</v>
      </c>
      <c r="R174" s="149">
        <f>Q174*H174</f>
        <v>6.0000000000000001E-3</v>
      </c>
      <c r="S174" s="149">
        <v>0</v>
      </c>
      <c r="T174" s="150">
        <f>S174*H174</f>
        <v>0</v>
      </c>
      <c r="U174" s="26"/>
      <c r="V174" s="26"/>
      <c r="W174" s="26"/>
      <c r="X174" s="26"/>
      <c r="Y174" s="26"/>
      <c r="Z174" s="26"/>
      <c r="AA174" s="26"/>
      <c r="AB174" s="26"/>
      <c r="AC174" s="26"/>
      <c r="AD174" s="26"/>
      <c r="AE174" s="26"/>
      <c r="AR174" s="151" t="s">
        <v>130</v>
      </c>
      <c r="AT174" s="151" t="s">
        <v>126</v>
      </c>
      <c r="AU174" s="151" t="s">
        <v>83</v>
      </c>
      <c r="AY174" s="14" t="s">
        <v>116</v>
      </c>
      <c r="BE174" s="152">
        <f>IF(N174="základní",J174,0)</f>
        <v>4972.8</v>
      </c>
      <c r="BF174" s="152">
        <f>IF(N174="snížená",J174,0)</f>
        <v>0</v>
      </c>
      <c r="BG174" s="152">
        <f>IF(N174="zákl. přenesená",J174,0)</f>
        <v>0</v>
      </c>
      <c r="BH174" s="152">
        <f>IF(N174="sníž. přenesená",J174,0)</f>
        <v>0</v>
      </c>
      <c r="BI174" s="152">
        <f>IF(N174="nulová",J174,0)</f>
        <v>0</v>
      </c>
      <c r="BJ174" s="14" t="s">
        <v>81</v>
      </c>
      <c r="BK174" s="152">
        <f>ROUND(I174*H174,2)</f>
        <v>4972.8</v>
      </c>
      <c r="BL174" s="14" t="s">
        <v>122</v>
      </c>
      <c r="BM174" s="151" t="s">
        <v>238</v>
      </c>
    </row>
    <row r="175" spans="1:65" s="2" customFormat="1" ht="19.5">
      <c r="A175" s="26"/>
      <c r="B175" s="27"/>
      <c r="C175" s="26"/>
      <c r="D175" s="153" t="s">
        <v>124</v>
      </c>
      <c r="E175" s="26"/>
      <c r="F175" s="154" t="s">
        <v>239</v>
      </c>
      <c r="G175" s="26"/>
      <c r="H175" s="26"/>
      <c r="I175" s="26"/>
      <c r="J175" s="26"/>
      <c r="K175" s="26"/>
      <c r="L175" s="27"/>
      <c r="M175" s="155"/>
      <c r="N175" s="156"/>
      <c r="O175" s="52"/>
      <c r="P175" s="52"/>
      <c r="Q175" s="52"/>
      <c r="R175" s="52"/>
      <c r="S175" s="52"/>
      <c r="T175" s="53"/>
      <c r="U175" s="26"/>
      <c r="V175" s="26"/>
      <c r="W175" s="26"/>
      <c r="X175" s="26"/>
      <c r="Y175" s="26"/>
      <c r="Z175" s="26"/>
      <c r="AA175" s="26"/>
      <c r="AB175" s="26"/>
      <c r="AC175" s="26"/>
      <c r="AD175" s="26"/>
      <c r="AE175" s="26"/>
      <c r="AT175" s="14" t="s">
        <v>124</v>
      </c>
      <c r="AU175" s="14" t="s">
        <v>83</v>
      </c>
    </row>
    <row r="176" spans="1:65" s="2" customFormat="1" ht="16.5" customHeight="1">
      <c r="A176" s="26"/>
      <c r="B176" s="139"/>
      <c r="C176" s="140" t="s">
        <v>240</v>
      </c>
      <c r="D176" s="140" t="s">
        <v>118</v>
      </c>
      <c r="E176" s="141" t="s">
        <v>241</v>
      </c>
      <c r="F176" s="142" t="s">
        <v>242</v>
      </c>
      <c r="G176" s="143" t="s">
        <v>121</v>
      </c>
      <c r="H176" s="144">
        <v>8</v>
      </c>
      <c r="I176" s="145">
        <v>313</v>
      </c>
      <c r="J176" s="145">
        <f>ROUND(I176*H176,2)</f>
        <v>2504</v>
      </c>
      <c r="K176" s="146"/>
      <c r="L176" s="27"/>
      <c r="M176" s="147" t="s">
        <v>1</v>
      </c>
      <c r="N176" s="148" t="s">
        <v>39</v>
      </c>
      <c r="O176" s="149">
        <v>0.33</v>
      </c>
      <c r="P176" s="149">
        <f>O176*H176</f>
        <v>2.64</v>
      </c>
      <c r="Q176" s="149">
        <v>4.6999999999999999E-4</v>
      </c>
      <c r="R176" s="149">
        <f>Q176*H176</f>
        <v>3.7599999999999999E-3</v>
      </c>
      <c r="S176" s="149">
        <v>0</v>
      </c>
      <c r="T176" s="150">
        <f>S176*H176</f>
        <v>0</v>
      </c>
      <c r="U176" s="26"/>
      <c r="V176" s="26"/>
      <c r="W176" s="26"/>
      <c r="X176" s="26"/>
      <c r="Y176" s="26"/>
      <c r="Z176" s="26"/>
      <c r="AA176" s="26"/>
      <c r="AB176" s="26"/>
      <c r="AC176" s="26"/>
      <c r="AD176" s="26"/>
      <c r="AE176" s="26"/>
      <c r="AR176" s="151" t="s">
        <v>122</v>
      </c>
      <c r="AT176" s="151" t="s">
        <v>118</v>
      </c>
      <c r="AU176" s="151" t="s">
        <v>83</v>
      </c>
      <c r="AY176" s="14" t="s">
        <v>116</v>
      </c>
      <c r="BE176" s="152">
        <f>IF(N176="základní",J176,0)</f>
        <v>2504</v>
      </c>
      <c r="BF176" s="152">
        <f>IF(N176="snížená",J176,0)</f>
        <v>0</v>
      </c>
      <c r="BG176" s="152">
        <f>IF(N176="zákl. přenesená",J176,0)</f>
        <v>0</v>
      </c>
      <c r="BH176" s="152">
        <f>IF(N176="sníž. přenesená",J176,0)</f>
        <v>0</v>
      </c>
      <c r="BI176" s="152">
        <f>IF(N176="nulová",J176,0)</f>
        <v>0</v>
      </c>
      <c r="BJ176" s="14" t="s">
        <v>81</v>
      </c>
      <c r="BK176" s="152">
        <f>ROUND(I176*H176,2)</f>
        <v>2504</v>
      </c>
      <c r="BL176" s="14" t="s">
        <v>122</v>
      </c>
      <c r="BM176" s="151" t="s">
        <v>243</v>
      </c>
    </row>
    <row r="177" spans="1:65" s="2" customFormat="1" ht="11.25">
      <c r="A177" s="26"/>
      <c r="B177" s="27"/>
      <c r="C177" s="26"/>
      <c r="D177" s="153" t="s">
        <v>124</v>
      </c>
      <c r="E177" s="26"/>
      <c r="F177" s="154" t="s">
        <v>244</v>
      </c>
      <c r="G177" s="26"/>
      <c r="H177" s="26"/>
      <c r="I177" s="26"/>
      <c r="J177" s="26"/>
      <c r="K177" s="26"/>
      <c r="L177" s="27"/>
      <c r="M177" s="155"/>
      <c r="N177" s="156"/>
      <c r="O177" s="52"/>
      <c r="P177" s="52"/>
      <c r="Q177" s="52"/>
      <c r="R177" s="52"/>
      <c r="S177" s="52"/>
      <c r="T177" s="53"/>
      <c r="U177" s="26"/>
      <c r="V177" s="26"/>
      <c r="W177" s="26"/>
      <c r="X177" s="26"/>
      <c r="Y177" s="26"/>
      <c r="Z177" s="26"/>
      <c r="AA177" s="26"/>
      <c r="AB177" s="26"/>
      <c r="AC177" s="26"/>
      <c r="AD177" s="26"/>
      <c r="AE177" s="26"/>
      <c r="AT177" s="14" t="s">
        <v>124</v>
      </c>
      <c r="AU177" s="14" t="s">
        <v>83</v>
      </c>
    </row>
    <row r="178" spans="1:65" s="2" customFormat="1" ht="39">
      <c r="A178" s="26"/>
      <c r="B178" s="27"/>
      <c r="C178" s="26"/>
      <c r="D178" s="153" t="s">
        <v>232</v>
      </c>
      <c r="E178" s="26"/>
      <c r="F178" s="167" t="s">
        <v>245</v>
      </c>
      <c r="G178" s="26"/>
      <c r="H178" s="26"/>
      <c r="I178" s="26"/>
      <c r="J178" s="26"/>
      <c r="K178" s="26"/>
      <c r="L178" s="27"/>
      <c r="M178" s="155"/>
      <c r="N178" s="156"/>
      <c r="O178" s="52"/>
      <c r="P178" s="52"/>
      <c r="Q178" s="52"/>
      <c r="R178" s="52"/>
      <c r="S178" s="52"/>
      <c r="T178" s="53"/>
      <c r="U178" s="26"/>
      <c r="V178" s="26"/>
      <c r="W178" s="26"/>
      <c r="X178" s="26"/>
      <c r="Y178" s="26"/>
      <c r="Z178" s="26"/>
      <c r="AA178" s="26"/>
      <c r="AB178" s="26"/>
      <c r="AC178" s="26"/>
      <c r="AD178" s="26"/>
      <c r="AE178" s="26"/>
      <c r="AT178" s="14" t="s">
        <v>232</v>
      </c>
      <c r="AU178" s="14" t="s">
        <v>83</v>
      </c>
    </row>
    <row r="179" spans="1:65" s="2" customFormat="1" ht="16.5" customHeight="1">
      <c r="A179" s="26"/>
      <c r="B179" s="139"/>
      <c r="C179" s="140" t="s">
        <v>246</v>
      </c>
      <c r="D179" s="140" t="s">
        <v>118</v>
      </c>
      <c r="E179" s="141" t="s">
        <v>247</v>
      </c>
      <c r="F179" s="142" t="s">
        <v>248</v>
      </c>
      <c r="G179" s="143" t="s">
        <v>249</v>
      </c>
      <c r="H179" s="144">
        <v>0.16400000000000001</v>
      </c>
      <c r="I179" s="145">
        <v>3910</v>
      </c>
      <c r="J179" s="145">
        <f>ROUND(I179*H179,2)</f>
        <v>641.24</v>
      </c>
      <c r="K179" s="146"/>
      <c r="L179" s="27"/>
      <c r="M179" s="147" t="s">
        <v>1</v>
      </c>
      <c r="N179" s="148" t="s">
        <v>39</v>
      </c>
      <c r="O179" s="149">
        <v>8.9039999999999999</v>
      </c>
      <c r="P179" s="149">
        <f>O179*H179</f>
        <v>1.460256</v>
      </c>
      <c r="Q179" s="149">
        <v>0</v>
      </c>
      <c r="R179" s="149">
        <f>Q179*H179</f>
        <v>0</v>
      </c>
      <c r="S179" s="149">
        <v>0</v>
      </c>
      <c r="T179" s="150">
        <f>S179*H179</f>
        <v>0</v>
      </c>
      <c r="U179" s="26"/>
      <c r="V179" s="26"/>
      <c r="W179" s="26"/>
      <c r="X179" s="26"/>
      <c r="Y179" s="26"/>
      <c r="Z179" s="26"/>
      <c r="AA179" s="26"/>
      <c r="AB179" s="26"/>
      <c r="AC179" s="26"/>
      <c r="AD179" s="26"/>
      <c r="AE179" s="26"/>
      <c r="AR179" s="151" t="s">
        <v>122</v>
      </c>
      <c r="AT179" s="151" t="s">
        <v>118</v>
      </c>
      <c r="AU179" s="151" t="s">
        <v>83</v>
      </c>
      <c r="AY179" s="14" t="s">
        <v>116</v>
      </c>
      <c r="BE179" s="152">
        <f>IF(N179="základní",J179,0)</f>
        <v>641.24</v>
      </c>
      <c r="BF179" s="152">
        <f>IF(N179="snížená",J179,0)</f>
        <v>0</v>
      </c>
      <c r="BG179" s="152">
        <f>IF(N179="zákl. přenesená",J179,0)</f>
        <v>0</v>
      </c>
      <c r="BH179" s="152">
        <f>IF(N179="sníž. přenesená",J179,0)</f>
        <v>0</v>
      </c>
      <c r="BI179" s="152">
        <f>IF(N179="nulová",J179,0)</f>
        <v>0</v>
      </c>
      <c r="BJ179" s="14" t="s">
        <v>81</v>
      </c>
      <c r="BK179" s="152">
        <f>ROUND(I179*H179,2)</f>
        <v>641.24</v>
      </c>
      <c r="BL179" s="14" t="s">
        <v>122</v>
      </c>
      <c r="BM179" s="151" t="s">
        <v>250</v>
      </c>
    </row>
    <row r="180" spans="1:65" s="2" customFormat="1" ht="19.5">
      <c r="A180" s="26"/>
      <c r="B180" s="27"/>
      <c r="C180" s="26"/>
      <c r="D180" s="153" t="s">
        <v>124</v>
      </c>
      <c r="E180" s="26"/>
      <c r="F180" s="154" t="s">
        <v>251</v>
      </c>
      <c r="G180" s="26"/>
      <c r="H180" s="26"/>
      <c r="I180" s="26"/>
      <c r="J180" s="26"/>
      <c r="K180" s="26"/>
      <c r="L180" s="27"/>
      <c r="M180" s="155"/>
      <c r="N180" s="156"/>
      <c r="O180" s="52"/>
      <c r="P180" s="52"/>
      <c r="Q180" s="52"/>
      <c r="R180" s="52"/>
      <c r="S180" s="52"/>
      <c r="T180" s="53"/>
      <c r="U180" s="26"/>
      <c r="V180" s="26"/>
      <c r="W180" s="26"/>
      <c r="X180" s="26"/>
      <c r="Y180" s="26"/>
      <c r="Z180" s="26"/>
      <c r="AA180" s="26"/>
      <c r="AB180" s="26"/>
      <c r="AC180" s="26"/>
      <c r="AD180" s="26"/>
      <c r="AE180" s="26"/>
      <c r="AT180" s="14" t="s">
        <v>124</v>
      </c>
      <c r="AU180" s="14" t="s">
        <v>83</v>
      </c>
    </row>
    <row r="181" spans="1:65" s="2" customFormat="1" ht="58.5">
      <c r="A181" s="26"/>
      <c r="B181" s="27"/>
      <c r="C181" s="26"/>
      <c r="D181" s="153" t="s">
        <v>232</v>
      </c>
      <c r="E181" s="26"/>
      <c r="F181" s="167" t="s">
        <v>252</v>
      </c>
      <c r="G181" s="26"/>
      <c r="H181" s="26"/>
      <c r="I181" s="26"/>
      <c r="J181" s="26"/>
      <c r="K181" s="26"/>
      <c r="L181" s="27"/>
      <c r="M181" s="155"/>
      <c r="N181" s="156"/>
      <c r="O181" s="52"/>
      <c r="P181" s="52"/>
      <c r="Q181" s="52"/>
      <c r="R181" s="52"/>
      <c r="S181" s="52"/>
      <c r="T181" s="53"/>
      <c r="U181" s="26"/>
      <c r="V181" s="26"/>
      <c r="W181" s="26"/>
      <c r="X181" s="26"/>
      <c r="Y181" s="26"/>
      <c r="Z181" s="26"/>
      <c r="AA181" s="26"/>
      <c r="AB181" s="26"/>
      <c r="AC181" s="26"/>
      <c r="AD181" s="26"/>
      <c r="AE181" s="26"/>
      <c r="AT181" s="14" t="s">
        <v>232</v>
      </c>
      <c r="AU181" s="14" t="s">
        <v>83</v>
      </c>
    </row>
    <row r="182" spans="1:65" s="2" customFormat="1" ht="16.5" customHeight="1">
      <c r="A182" s="26"/>
      <c r="B182" s="139"/>
      <c r="C182" s="140" t="s">
        <v>253</v>
      </c>
      <c r="D182" s="140" t="s">
        <v>118</v>
      </c>
      <c r="E182" s="141" t="s">
        <v>254</v>
      </c>
      <c r="F182" s="142" t="s">
        <v>255</v>
      </c>
      <c r="G182" s="143" t="s">
        <v>256</v>
      </c>
      <c r="H182" s="144">
        <v>8</v>
      </c>
      <c r="I182" s="145">
        <v>284</v>
      </c>
      <c r="J182" s="145">
        <f>ROUND(I182*H182,2)</f>
        <v>2272</v>
      </c>
      <c r="K182" s="146"/>
      <c r="L182" s="27"/>
      <c r="M182" s="147" t="s">
        <v>1</v>
      </c>
      <c r="N182" s="148" t="s">
        <v>39</v>
      </c>
      <c r="O182" s="149">
        <v>1</v>
      </c>
      <c r="P182" s="149">
        <f>O182*H182</f>
        <v>8</v>
      </c>
      <c r="Q182" s="149">
        <v>0</v>
      </c>
      <c r="R182" s="149">
        <f>Q182*H182</f>
        <v>0</v>
      </c>
      <c r="S182" s="149">
        <v>0</v>
      </c>
      <c r="T182" s="150">
        <f>S182*H182</f>
        <v>0</v>
      </c>
      <c r="U182" s="26"/>
      <c r="V182" s="26"/>
      <c r="W182" s="26"/>
      <c r="X182" s="26"/>
      <c r="Y182" s="26"/>
      <c r="Z182" s="26"/>
      <c r="AA182" s="26"/>
      <c r="AB182" s="26"/>
      <c r="AC182" s="26"/>
      <c r="AD182" s="26"/>
      <c r="AE182" s="26"/>
      <c r="AR182" s="151" t="s">
        <v>122</v>
      </c>
      <c r="AT182" s="151" t="s">
        <v>118</v>
      </c>
      <c r="AU182" s="151" t="s">
        <v>83</v>
      </c>
      <c r="AY182" s="14" t="s">
        <v>116</v>
      </c>
      <c r="BE182" s="152">
        <f>IF(N182="základní",J182,0)</f>
        <v>2272</v>
      </c>
      <c r="BF182" s="152">
        <f>IF(N182="snížená",J182,0)</f>
        <v>0</v>
      </c>
      <c r="BG182" s="152">
        <f>IF(N182="zákl. přenesená",J182,0)</f>
        <v>0</v>
      </c>
      <c r="BH182" s="152">
        <f>IF(N182="sníž. přenesená",J182,0)</f>
        <v>0</v>
      </c>
      <c r="BI182" s="152">
        <f>IF(N182="nulová",J182,0)</f>
        <v>0</v>
      </c>
      <c r="BJ182" s="14" t="s">
        <v>81</v>
      </c>
      <c r="BK182" s="152">
        <f>ROUND(I182*H182,2)</f>
        <v>2272</v>
      </c>
      <c r="BL182" s="14" t="s">
        <v>122</v>
      </c>
      <c r="BM182" s="151" t="s">
        <v>257</v>
      </c>
    </row>
    <row r="183" spans="1:65" s="2" customFormat="1" ht="11.25">
      <c r="A183" s="26"/>
      <c r="B183" s="27"/>
      <c r="C183" s="26"/>
      <c r="D183" s="153" t="s">
        <v>124</v>
      </c>
      <c r="E183" s="26"/>
      <c r="F183" s="154" t="s">
        <v>258</v>
      </c>
      <c r="G183" s="26"/>
      <c r="H183" s="26"/>
      <c r="I183" s="26"/>
      <c r="J183" s="26"/>
      <c r="K183" s="26"/>
      <c r="L183" s="27"/>
      <c r="M183" s="155"/>
      <c r="N183" s="156"/>
      <c r="O183" s="52"/>
      <c r="P183" s="52"/>
      <c r="Q183" s="52"/>
      <c r="R183" s="52"/>
      <c r="S183" s="52"/>
      <c r="T183" s="53"/>
      <c r="U183" s="26"/>
      <c r="V183" s="26"/>
      <c r="W183" s="26"/>
      <c r="X183" s="26"/>
      <c r="Y183" s="26"/>
      <c r="Z183" s="26"/>
      <c r="AA183" s="26"/>
      <c r="AB183" s="26"/>
      <c r="AC183" s="26"/>
      <c r="AD183" s="26"/>
      <c r="AE183" s="26"/>
      <c r="AT183" s="14" t="s">
        <v>124</v>
      </c>
      <c r="AU183" s="14" t="s">
        <v>83</v>
      </c>
    </row>
    <row r="184" spans="1:65" s="2" customFormat="1" ht="16.5" customHeight="1">
      <c r="A184" s="26"/>
      <c r="B184" s="139"/>
      <c r="C184" s="140" t="s">
        <v>259</v>
      </c>
      <c r="D184" s="140" t="s">
        <v>118</v>
      </c>
      <c r="E184" s="141" t="s">
        <v>260</v>
      </c>
      <c r="F184" s="142" t="s">
        <v>261</v>
      </c>
      <c r="G184" s="143" t="s">
        <v>256</v>
      </c>
      <c r="H184" s="144">
        <v>5</v>
      </c>
      <c r="I184" s="145">
        <v>462</v>
      </c>
      <c r="J184" s="145">
        <f>ROUND(I184*H184,2)</f>
        <v>2310</v>
      </c>
      <c r="K184" s="146"/>
      <c r="L184" s="27"/>
      <c r="M184" s="147" t="s">
        <v>1</v>
      </c>
      <c r="N184" s="148" t="s">
        <v>39</v>
      </c>
      <c r="O184" s="149">
        <v>1</v>
      </c>
      <c r="P184" s="149">
        <f>O184*H184</f>
        <v>5</v>
      </c>
      <c r="Q184" s="149">
        <v>0</v>
      </c>
      <c r="R184" s="149">
        <f>Q184*H184</f>
        <v>0</v>
      </c>
      <c r="S184" s="149">
        <v>0</v>
      </c>
      <c r="T184" s="150">
        <f>S184*H184</f>
        <v>0</v>
      </c>
      <c r="U184" s="26"/>
      <c r="V184" s="26"/>
      <c r="W184" s="26"/>
      <c r="X184" s="26"/>
      <c r="Y184" s="26"/>
      <c r="Z184" s="26"/>
      <c r="AA184" s="26"/>
      <c r="AB184" s="26"/>
      <c r="AC184" s="26"/>
      <c r="AD184" s="26"/>
      <c r="AE184" s="26"/>
      <c r="AR184" s="151" t="s">
        <v>122</v>
      </c>
      <c r="AT184" s="151" t="s">
        <v>118</v>
      </c>
      <c r="AU184" s="151" t="s">
        <v>83</v>
      </c>
      <c r="AY184" s="14" t="s">
        <v>116</v>
      </c>
      <c r="BE184" s="152">
        <f>IF(N184="základní",J184,0)</f>
        <v>2310</v>
      </c>
      <c r="BF184" s="152">
        <f>IF(N184="snížená",J184,0)</f>
        <v>0</v>
      </c>
      <c r="BG184" s="152">
        <f>IF(N184="zákl. přenesená",J184,0)</f>
        <v>0</v>
      </c>
      <c r="BH184" s="152">
        <f>IF(N184="sníž. přenesená",J184,0)</f>
        <v>0</v>
      </c>
      <c r="BI184" s="152">
        <f>IF(N184="nulová",J184,0)</f>
        <v>0</v>
      </c>
      <c r="BJ184" s="14" t="s">
        <v>81</v>
      </c>
      <c r="BK184" s="152">
        <f>ROUND(I184*H184,2)</f>
        <v>2310</v>
      </c>
      <c r="BL184" s="14" t="s">
        <v>122</v>
      </c>
      <c r="BM184" s="151" t="s">
        <v>262</v>
      </c>
    </row>
    <row r="185" spans="1:65" s="2" customFormat="1" ht="11.25">
      <c r="A185" s="26"/>
      <c r="B185" s="27"/>
      <c r="C185" s="26"/>
      <c r="D185" s="153" t="s">
        <v>124</v>
      </c>
      <c r="E185" s="26"/>
      <c r="F185" s="154" t="s">
        <v>263</v>
      </c>
      <c r="G185" s="26"/>
      <c r="H185" s="26"/>
      <c r="I185" s="26"/>
      <c r="J185" s="26"/>
      <c r="K185" s="26"/>
      <c r="L185" s="27"/>
      <c r="M185" s="155"/>
      <c r="N185" s="156"/>
      <c r="O185" s="52"/>
      <c r="P185" s="52"/>
      <c r="Q185" s="52"/>
      <c r="R185" s="52"/>
      <c r="S185" s="52"/>
      <c r="T185" s="53"/>
      <c r="U185" s="26"/>
      <c r="V185" s="26"/>
      <c r="W185" s="26"/>
      <c r="X185" s="26"/>
      <c r="Y185" s="26"/>
      <c r="Z185" s="26"/>
      <c r="AA185" s="26"/>
      <c r="AB185" s="26"/>
      <c r="AC185" s="26"/>
      <c r="AD185" s="26"/>
      <c r="AE185" s="26"/>
      <c r="AT185" s="14" t="s">
        <v>124</v>
      </c>
      <c r="AU185" s="14" t="s">
        <v>83</v>
      </c>
    </row>
    <row r="186" spans="1:65" s="2" customFormat="1" ht="19.5">
      <c r="A186" s="26"/>
      <c r="B186" s="27"/>
      <c r="C186" s="26"/>
      <c r="D186" s="153" t="s">
        <v>153</v>
      </c>
      <c r="E186" s="26"/>
      <c r="F186" s="167" t="s">
        <v>264</v>
      </c>
      <c r="G186" s="26"/>
      <c r="H186" s="26"/>
      <c r="I186" s="26"/>
      <c r="J186" s="26"/>
      <c r="K186" s="26"/>
      <c r="L186" s="27"/>
      <c r="M186" s="168"/>
      <c r="N186" s="169"/>
      <c r="O186" s="170"/>
      <c r="P186" s="170"/>
      <c r="Q186" s="170"/>
      <c r="R186" s="170"/>
      <c r="S186" s="170"/>
      <c r="T186" s="171"/>
      <c r="U186" s="26"/>
      <c r="V186" s="26"/>
      <c r="W186" s="26"/>
      <c r="X186" s="26"/>
      <c r="Y186" s="26"/>
      <c r="Z186" s="26"/>
      <c r="AA186" s="26"/>
      <c r="AB186" s="26"/>
      <c r="AC186" s="26"/>
      <c r="AD186" s="26"/>
      <c r="AE186" s="26"/>
      <c r="AT186" s="14" t="s">
        <v>153</v>
      </c>
      <c r="AU186" s="14" t="s">
        <v>83</v>
      </c>
    </row>
    <row r="187" spans="1:65" s="2" customFormat="1" ht="6.95" customHeight="1">
      <c r="A187" s="26"/>
      <c r="B187" s="41"/>
      <c r="C187" s="42"/>
      <c r="D187" s="42"/>
      <c r="E187" s="42"/>
      <c r="F187" s="42"/>
      <c r="G187" s="42"/>
      <c r="H187" s="42"/>
      <c r="I187" s="42"/>
      <c r="J187" s="42"/>
      <c r="K187" s="42"/>
      <c r="L187" s="27"/>
      <c r="M187" s="26"/>
      <c r="O187" s="26"/>
      <c r="P187" s="26"/>
      <c r="Q187" s="26"/>
      <c r="R187" s="26"/>
      <c r="S187" s="26"/>
      <c r="T187" s="26"/>
      <c r="U187" s="26"/>
      <c r="V187" s="26"/>
      <c r="W187" s="26"/>
      <c r="X187" s="26"/>
      <c r="Y187" s="26"/>
      <c r="Z187" s="26"/>
      <c r="AA187" s="26"/>
      <c r="AB187" s="26"/>
      <c r="AC187" s="26"/>
      <c r="AD187" s="26"/>
      <c r="AE187" s="26"/>
    </row>
  </sheetData>
  <autoFilter ref="C121:K186"/>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4</vt:i4>
      </vt:variant>
    </vt:vector>
  </HeadingPairs>
  <TitlesOfParts>
    <vt:vector size="5" baseType="lpstr">
      <vt:lpstr>1.4. - Vzduchotechnika</vt:lpstr>
      <vt:lpstr>'1.4. - Vzduchotechnika'!Názvy_tisku</vt:lpstr>
      <vt:lpstr>'Rekapitulace stavby'!Názvy_tisku</vt:lpstr>
      <vt:lpstr>'1.4. - Vzduchotechnika'!Oblast_tisku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Mikeš</dc:creator>
  <cp:lastModifiedBy>Jan Mikeš</cp:lastModifiedBy>
  <dcterms:created xsi:type="dcterms:W3CDTF">2021-07-09T09:51:11Z</dcterms:created>
  <dcterms:modified xsi:type="dcterms:W3CDTF">2021-07-27T10:39:43Z</dcterms:modified>
</cp:coreProperties>
</file>