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582 - SO02 Garsoniera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'DOH0582 - SO02 Garsoniera...'!$C$118:$K$131</definedName>
    <definedName name="_xlnm.Print_Area" localSheetId="1">'DOH0582 - SO02 Garsoniera...'!$C$4:$J$76,'DOH0582 - SO02 Garsoniera...'!$C$82:$J$100,'DOH0582 - SO02 Garsoniera...'!$C$106:$J$131</definedName>
    <definedName name="_xlnm.Print_Titles" localSheetId="1">'DOH0582 - SO02 Garsoniera...'!$118:$118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5"/>
  <c r="F115"/>
  <c r="F113"/>
  <c r="E111"/>
  <c r="J91"/>
  <c r="F91"/>
  <c r="F89"/>
  <c r="E87"/>
  <c r="J24"/>
  <c r="E24"/>
  <c r="J116"/>
  <c r="J23"/>
  <c r="J18"/>
  <c r="E18"/>
  <c r="F116"/>
  <c r="J17"/>
  <c r="J12"/>
  <c r="J113"/>
  <c r="E7"/>
  <c r="E109"/>
  <c i="1" r="L90"/>
  <c r="AM90"/>
  <c r="AM89"/>
  <c r="L89"/>
  <c r="AM87"/>
  <c r="L87"/>
  <c r="L85"/>
  <c r="L84"/>
  <c i="2" r="J131"/>
  <c r="BK125"/>
  <c r="J130"/>
  <c r="J126"/>
  <c r="BK122"/>
  <c i="1" r="AS94"/>
  <c i="2" r="BK130"/>
  <c r="BK126"/>
  <c r="J122"/>
  <c r="BK129"/>
  <c r="J125"/>
  <c r="J123"/>
  <c r="J33"/>
  <c r="J129"/>
  <c r="BK128"/>
  <c r="BK124"/>
  <c r="BK131"/>
  <c r="J128"/>
  <c r="J124"/>
  <c r="BK123"/>
  <c l="1" r="BK121"/>
  <c r="J121"/>
  <c r="J98"/>
  <c r="P121"/>
  <c r="R121"/>
  <c r="T121"/>
  <c r="BK127"/>
  <c r="J127"/>
  <c r="J99"/>
  <c r="P127"/>
  <c r="R127"/>
  <c r="T127"/>
  <c r="J92"/>
  <c r="E85"/>
  <c r="J89"/>
  <c r="F92"/>
  <c r="BF123"/>
  <c r="BF124"/>
  <c r="BF125"/>
  <c r="BF126"/>
  <c r="BF129"/>
  <c r="BF130"/>
  <c r="BF131"/>
  <c r="BF122"/>
  <c r="BF128"/>
  <c i="1" r="AV95"/>
  <c i="2" r="F35"/>
  <c i="1" r="BB95"/>
  <c r="BB94"/>
  <c r="W31"/>
  <c i="2" r="F37"/>
  <c i="1" r="BD95"/>
  <c r="BD94"/>
  <c r="W33"/>
  <c i="2" r="F33"/>
  <c i="1" r="AZ95"/>
  <c r="AZ94"/>
  <c r="W29"/>
  <c i="2" r="F36"/>
  <c i="1" r="BC95"/>
  <c r="BC94"/>
  <c r="W32"/>
  <c i="2" l="1" r="T120"/>
  <c r="T119"/>
  <c r="R120"/>
  <c r="R119"/>
  <c r="P120"/>
  <c r="P119"/>
  <c i="1" r="AU95"/>
  <c i="2" r="BK120"/>
  <c r="J120"/>
  <c r="J97"/>
  <c i="1" r="AU94"/>
  <c r="AX94"/>
  <c i="2" r="F34"/>
  <c i="1" r="BA95"/>
  <c r="BA94"/>
  <c r="W30"/>
  <c r="AV94"/>
  <c r="AK29"/>
  <c r="AY94"/>
  <c i="2" r="J34"/>
  <c i="1" r="AW95"/>
  <c r="AT95"/>
  <c i="2" l="1" r="BK119"/>
  <c r="J119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<sst xmlns="http://schemas.openxmlformats.org/spreadsheetml/2006/main">
  <si>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</si>
  <si>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</si>
  <si>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</si>
  <si>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</si>
  <si>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</si>
  <si>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{bb2253ec-1f31-40f3-9891-d2ef065863d5}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</si>
  <si>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</si>
  <si>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</si>
  <si>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</si>
  <si>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</si>
  <si>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</si>
  <si>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</si>
  <si>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</si>
  <si>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DOH065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</si>
  <si>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</si>
  <si>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</si>
  <si>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</si>
  <si>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</si>
  <si>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</si>
  <si>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</si>
  <si>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</si>
  <si>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</si>
  <si>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</si>
  <si>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</si>
  <si>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</si>
  <si>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</si>
  <si>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</si>
  <si>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</si>
  <si>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</si>
  <si>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</si>
  <si>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</si>
  <si>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</si>
  <si>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</si>
  <si>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</si>
  <si>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</si>
  <si>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</si>
  <si>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</si>
  <si>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</si>
  <si>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</si>
  <si>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</si>
  <si>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</si>
  <si>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</si>
  <si>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</si>
  <si>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</si>
  <si>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</si>
  <si>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</si>
  <si>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</si>
  <si>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</si>
  <si>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</si>
  <si>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</si>
  <si>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</si>
  <si>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</si>
  <si>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</si>
  <si>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</si>
  <si>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</si>
  <si>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</si>
  <si>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</si>
  <si>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</si>
  <si>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</si>
  <si>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</si>
  <si>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</si>
  <si>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</si>
  <si>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</si>
  <si>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</si>
  <si>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</si>
  <si>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</si>
  <si>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</si>
  <si>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</si>
  <si>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</si>
  <si>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</si>
  <si>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</si>
  <si>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</si>
  <si>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</si>
  <si>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</si>
  <si>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</si>
  <si>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</si>
  <si>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</si>
  <si>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</si>
  <si>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DOH0582</t>
  </si>
  <si>
    <t>SO02 Garsoniera s jednořadou kuchyní - vybavení nábytkem</t>
  </si>
  <si>
    <t>STA</t>
  </si>
  <si>
    <t>1</t>
  </si>
  <si>
    <t>{3793bd2f-0b87-4ccc-9bfb-ec83a991618e}</t>
  </si>
  <si>
    <t>KRYCÍ LIST SOUPISU PRACÍ</t>
  </si>
  <si>
    <t>Objekt:</t>
  </si>
  <si>
    <t>DOH0582 - SO02 Garsoniera s jednořadou kuchyní - vybavení nábytkem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</si>
  <si>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</si>
  <si>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</si>
  <si>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</si>
  <si>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</si>
  <si>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</si>
  <si>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</si>
  <si>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700 - Spotřebiče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</si>
  <si>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</si>
  <si>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</si>
  <si>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</si>
  <si>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</si>
  <si>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</si>
  <si>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</si>
  <si>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</si>
  <si>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</si>
  <si>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</si>
  <si>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</si>
  <si>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</si>
  <si>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</si>
  <si>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</si>
  <si>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</si>
  <si>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</si>
  <si>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</si>
  <si>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2</t>
  </si>
  <si>
    <t>ROZPOCET</t>
  </si>
  <si>
    <t>700</t>
  </si>
  <si>
    <t>Spotřebiče</t>
  </si>
  <si>
    <t>K</t>
  </si>
  <si>
    <t>711(R)</t>
  </si>
  <si>
    <t>vestavná elektrická varná deska dvouplotýnková, sklokeramická, dotyková - viz vybavení nábytkem N/01</t>
  </si>
  <si>
    <t>ks</t>
  </si>
  <si>
    <t>16</t>
  </si>
  <si>
    <t>836600198</t>
  </si>
  <si>
    <t>712(R)</t>
  </si>
  <si>
    <t xml:space="preserve">vestavná výsuvná  cirkulační digestoř s filtrem a LED osvětlením, cca 600/300/180mm - viz vybavení nábytkem N/01</t>
  </si>
  <si>
    <t>753441511</t>
  </si>
  <si>
    <t>3</t>
  </si>
  <si>
    <t>713(R)</t>
  </si>
  <si>
    <t>vestavná lednice s horní mrazicí částí cca 1220/540/540mm objem 175-200l - viz vybavení nábytkem N/01</t>
  </si>
  <si>
    <t>1397978678</t>
  </si>
  <si>
    <t>4</t>
  </si>
  <si>
    <t>714(R)</t>
  </si>
  <si>
    <t>vestavná mikrovlnná trouba , cca 600/400/320mm - viz vybavení nábytkem N/01</t>
  </si>
  <si>
    <t>-604354953</t>
  </si>
  <si>
    <t>5</t>
  </si>
  <si>
    <t>715(R)</t>
  </si>
  <si>
    <t xml:space="preserve">vestavná pračka s předním plněním  cca 600/540/840mm - viz vybavení nábytkem N/01</t>
  </si>
  <si>
    <t>-186240789</t>
  </si>
  <si>
    <t>766</t>
  </si>
  <si>
    <t>Konstrukce truhlářské</t>
  </si>
  <si>
    <t>6</t>
  </si>
  <si>
    <t>766005(R)</t>
  </si>
  <si>
    <t>N/01 - D+M kuchyňské linky 600/2400/2400mm bez spotřebičů - viz výpis prvků</t>
  </si>
  <si>
    <t>kpl</t>
  </si>
  <si>
    <t>1757803421</t>
  </si>
  <si>
    <t>7</t>
  </si>
  <si>
    <t>766007(R)</t>
  </si>
  <si>
    <t>N/02 - D+M věšákové zástěny 600/2400/350mm - viz výpis prvků</t>
  </si>
  <si>
    <t>120759866</t>
  </si>
  <si>
    <t>8</t>
  </si>
  <si>
    <t>766008(R)</t>
  </si>
  <si>
    <t>N/03 - D+M skříňky pod umyvadlo 550/500/340mm - viz výpis prvků</t>
  </si>
  <si>
    <t>-114077225</t>
  </si>
  <si>
    <t>9</t>
  </si>
  <si>
    <t>766009(R)</t>
  </si>
  <si>
    <t>N/04 - D+M zrcadlové skříňky 600/800/120mm - viz výpis prvků</t>
  </si>
  <si>
    <t>-110266924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</si>
</sst>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2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3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3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="1" customFormat="1" ht="36.96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5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6</v>
      </c>
    </row>
    <row r="11" s="1" customFormat="1" ht="18.48" customHeight="1">
      <c r="B11" s="18"/>
      <c r="C11" s="19"/>
      <c r="D11" s="19"/>
      <c r="E11" s="23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>
      <c r="B14" s="18"/>
      <c r="C14" s="19"/>
      <c r="D14" s="19"/>
      <c r="E14" s="23" t="s">
        <v>27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6" t="s">
        <v>25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="1" customFormat="1" ht="18.48" customHeight="1">
      <c r="B17" s="18"/>
      <c r="C17" s="19"/>
      <c r="D17" s="19"/>
      <c r="E17" s="23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="1" customFormat="1" ht="18.48" customHeight="1">
      <c r="B20" s="18"/>
      <c r="C20" s="19"/>
      <c r="D20" s="19"/>
      <c r="E20" s="23" t="s">
        <v>27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="1" customFormat="1" ht="16.5" customHeight="1">
      <c r="B23" s="18"/>
      <c r="C23" s="19"/>
      <c r="D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9"/>
      <c r="AP23" s="19"/>
      <c r="AQ23" s="19"/>
      <c r="AR23" s="17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="1" customFormat="1" ht="6.96" customHeight="1">
      <c r="B25" s="18"/>
      <c r="C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9"/>
      <c r="AQ25" s="19"/>
      <c r="AR25" s="17"/>
    </row>
    <row r="26" s="2" customFormat="1" ht="25.92" customHeight="1">
      <c r="A26" s="29"/>
      <c r="B26" s="30"/>
      <c r="C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ROUND(AG94,2)</f>
        <v>93000</v>
      </c>
      <c r="AL26" s="33"/>
      <c r="AM26" s="33"/>
      <c r="AN26" s="33"/>
      <c r="AO26" s="33"/>
      <c r="AP26" s="31"/>
      <c r="AQ26" s="31"/>
      <c r="AR26" s="35"/>
      <c r="BE26" s="29"/>
    </row>
    <row r="27" s="2" customFormat="1" ht="6.96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5"/>
      <c r="BE27" s="29"/>
    </row>
    <row r="28" s="2" customFormat="1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6" t="s">
        <v>34</v>
      </c>
      <c r="M28" s="36"/>
      <c r="N28" s="36"/>
      <c r="O28" s="36"/>
      <c r="P28" s="36"/>
      <c r="Q28" s="31"/>
      <c r="R28" s="31"/>
      <c r="S28" s="31"/>
      <c r="T28" s="31"/>
      <c r="U28" s="31"/>
      <c r="V28" s="31"/>
      <c r="W28" s="36" t="s">
        <v>35</v>
      </c>
      <c r="X28" s="36"/>
      <c r="Y28" s="36"/>
      <c r="Z28" s="36"/>
      <c r="AA28" s="36"/>
      <c r="AB28" s="36"/>
      <c r="AC28" s="36"/>
      <c r="AD28" s="36"/>
      <c r="AE28" s="36"/>
      <c r="AF28" s="31"/>
      <c r="AG28" s="31"/>
      <c r="AH28" s="31"/>
      <c r="AI28" s="31"/>
      <c r="AJ28" s="31"/>
      <c r="AK28" s="36" t="s">
        <v>36</v>
      </c>
      <c r="AL28" s="36"/>
      <c r="AM28" s="36"/>
      <c r="AN28" s="36"/>
      <c r="AO28" s="36"/>
      <c r="AP28" s="31"/>
      <c r="AQ28" s="31"/>
      <c r="AR28" s="35"/>
      <c r="BE28" s="29"/>
    </row>
    <row r="29" s="3" customFormat="1" ht="14.4" customHeight="1">
      <c r="A29" s="3"/>
      <c r="B29" s="37"/>
      <c r="C29" s="38"/>
      <c r="D29" s="26" t="s">
        <v>37</v>
      </c>
      <c r="E29" s="38"/>
      <c r="F29" s="26" t="s">
        <v>38</v>
      </c>
      <c r="G29" s="38"/>
      <c r="H29" s="38"/>
      <c r="I29" s="38"/>
      <c r="J29" s="38"/>
      <c r="K29" s="38"/>
      <c r="L29" s="39">
        <v>0.20999999999999999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40">
        <f>ROUND(AZ94, 2)</f>
        <v>0</v>
      </c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40">
        <f>ROUND(AV94, 2)</f>
        <v>0</v>
      </c>
      <c r="AL29" s="38"/>
      <c r="AM29" s="38"/>
      <c r="AN29" s="38"/>
      <c r="AO29" s="38"/>
      <c r="AP29" s="38"/>
      <c r="AQ29" s="38"/>
      <c r="AR29" s="41"/>
      <c r="BE29" s="3"/>
    </row>
    <row r="30" s="3" customFormat="1" ht="14.4" customHeight="1">
      <c r="A30" s="3"/>
      <c r="B30" s="37"/>
      <c r="C30" s="38"/>
      <c r="D30" s="38"/>
      <c r="E30" s="38"/>
      <c r="F30" s="26" t="s">
        <v>39</v>
      </c>
      <c r="G30" s="38"/>
      <c r="H30" s="38"/>
      <c r="I30" s="38"/>
      <c r="J30" s="38"/>
      <c r="K30" s="38"/>
      <c r="L30" s="39">
        <v>0.14999999999999999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40">
        <f>ROUND(BA94, 2)</f>
        <v>93000</v>
      </c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0">
        <f>ROUND(AW94, 2)</f>
        <v>13950</v>
      </c>
      <c r="AL30" s="38"/>
      <c r="AM30" s="38"/>
      <c r="AN30" s="38"/>
      <c r="AO30" s="38"/>
      <c r="AP30" s="38"/>
      <c r="AQ30" s="38"/>
      <c r="AR30" s="41"/>
      <c r="BE30" s="3"/>
    </row>
    <row r="31" hidden="1" s="3" customFormat="1" ht="14.4" customHeight="1">
      <c r="A31" s="3"/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39">
        <v>0.20999999999999999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0">
        <f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40">
        <v>0</v>
      </c>
      <c r="AL31" s="38"/>
      <c r="AM31" s="38"/>
      <c r="AN31" s="38"/>
      <c r="AO31" s="38"/>
      <c r="AP31" s="38"/>
      <c r="AQ31" s="38"/>
      <c r="AR31" s="41"/>
      <c r="BE31" s="3"/>
    </row>
    <row r="32" hidden="1" s="3" customFormat="1" ht="14.4" customHeight="1">
      <c r="A32" s="3"/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39">
        <v>0.14999999999999999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0">
        <f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0">
        <v>0</v>
      </c>
      <c r="AL32" s="38"/>
      <c r="AM32" s="38"/>
      <c r="AN32" s="38"/>
      <c r="AO32" s="38"/>
      <c r="AP32" s="38"/>
      <c r="AQ32" s="38"/>
      <c r="AR32" s="41"/>
      <c r="BE32" s="3"/>
    </row>
    <row r="33" hidden="1" s="3" customFormat="1" ht="14.4" customHeight="1">
      <c r="A33" s="3"/>
      <c r="B33" s="37"/>
      <c r="C33" s="38"/>
      <c r="D33" s="38"/>
      <c r="E33" s="38"/>
      <c r="F33" s="26" t="s">
        <v>42</v>
      </c>
      <c r="G33" s="38"/>
      <c r="H33" s="38"/>
      <c r="I33" s="38"/>
      <c r="J33" s="38"/>
      <c r="K33" s="38"/>
      <c r="L33" s="39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40">
        <f>ROUND(BD94, 2)</f>
        <v>0</v>
      </c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40">
        <v>0</v>
      </c>
      <c r="AL33" s="38"/>
      <c r="AM33" s="38"/>
      <c r="AN33" s="38"/>
      <c r="AO33" s="38"/>
      <c r="AP33" s="38"/>
      <c r="AQ33" s="38"/>
      <c r="AR33" s="41"/>
      <c r="BE33" s="3"/>
    </row>
    <row r="34" s="2" customFormat="1" ht="6.96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5"/>
      <c r="BE34" s="29"/>
    </row>
    <row r="35" s="2" customFormat="1" ht="25.92" customHeight="1">
      <c r="A35" s="29"/>
      <c r="B35" s="30"/>
      <c r="C35" s="42"/>
      <c r="D35" s="43" t="s">
        <v>43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44</v>
      </c>
      <c r="U35" s="44"/>
      <c r="V35" s="44"/>
      <c r="W35" s="44"/>
      <c r="X35" s="46" t="s">
        <v>45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>
        <f>SUM(AK26:AK33)</f>
        <v>106950</v>
      </c>
      <c r="AL35" s="44"/>
      <c r="AM35" s="44"/>
      <c r="AN35" s="44"/>
      <c r="AO35" s="48"/>
      <c r="AP35" s="42"/>
      <c r="AQ35" s="42"/>
      <c r="AR35" s="35"/>
      <c r="BE35" s="29"/>
    </row>
    <row r="36" s="2" customFormat="1" ht="6.96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5"/>
      <c r="BE36" s="29"/>
    </row>
    <row r="37" s="2" customFormat="1" ht="14.4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5"/>
      <c r="BE37" s="29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49"/>
      <c r="C49" s="50"/>
      <c r="D49" s="51" t="s">
        <v>46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47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29"/>
      <c r="B60" s="30"/>
      <c r="C60" s="31"/>
      <c r="D60" s="54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54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54" t="s">
        <v>48</v>
      </c>
      <c r="AI60" s="33"/>
      <c r="AJ60" s="33"/>
      <c r="AK60" s="33"/>
      <c r="AL60" s="33"/>
      <c r="AM60" s="54" t="s">
        <v>49</v>
      </c>
      <c r="AN60" s="33"/>
      <c r="AO60" s="33"/>
      <c r="AP60" s="31"/>
      <c r="AQ60" s="31"/>
      <c r="AR60" s="35"/>
      <c r="BE60" s="29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29"/>
      <c r="B64" s="30"/>
      <c r="C64" s="31"/>
      <c r="D64" s="51" t="s">
        <v>50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51</v>
      </c>
      <c r="AI64" s="55"/>
      <c r="AJ64" s="55"/>
      <c r="AK64" s="55"/>
      <c r="AL64" s="55"/>
      <c r="AM64" s="55"/>
      <c r="AN64" s="55"/>
      <c r="AO64" s="55"/>
      <c r="AP64" s="31"/>
      <c r="AQ64" s="31"/>
      <c r="AR64" s="35"/>
      <c r="BE64" s="29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29"/>
      <c r="B75" s="30"/>
      <c r="C75" s="31"/>
      <c r="D75" s="54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54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54" t="s">
        <v>48</v>
      </c>
      <c r="AI75" s="33"/>
      <c r="AJ75" s="33"/>
      <c r="AK75" s="33"/>
      <c r="AL75" s="33"/>
      <c r="AM75" s="54" t="s">
        <v>49</v>
      </c>
      <c r="AN75" s="33"/>
      <c r="AO75" s="33"/>
      <c r="AP75" s="31"/>
      <c r="AQ75" s="31"/>
      <c r="AR75" s="35"/>
      <c r="BE75" s="29"/>
    </row>
    <row r="76" s="2" customForma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5"/>
      <c r="BE76" s="29"/>
    </row>
    <row r="77" s="2" customFormat="1" ht="6.96" customHeight="1">
      <c r="A77" s="29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29"/>
    </row>
    <row r="81" s="2" customFormat="1" ht="6.96" customHeight="1">
      <c r="A81" s="29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29"/>
    </row>
    <row r="82" s="2" customFormat="1" ht="24.96" customHeight="1">
      <c r="A82" s="29"/>
      <c r="B82" s="30"/>
      <c r="C82" s="20" t="s">
        <v>52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5"/>
      <c r="B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5"/>
      <c r="BE83" s="29"/>
    </row>
    <row r="84" s="4" customFormat="1" ht="12" customHeight="1">
      <c r="A84" s="4"/>
      <c r="B84" s="60"/>
      <c r="C84" s="26" t="s">
        <v>12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DOH065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  <c r="BE84" s="4"/>
    </row>
    <row r="85" s="5" customFormat="1" ht="36.96" customHeight="1">
      <c r="A85" s="5"/>
      <c r="B85" s="63"/>
      <c r="C85" s="64" t="s">
        <v>14</v>
      </c>
      <c r="D85" s="65"/>
      <c r="E85" s="65"/>
      <c r="F85" s="65"/>
      <c r="G85" s="65"/>
      <c r="H85" s="65"/>
      <c r="I85" s="65"/>
      <c r="J85" s="65"/>
      <c r="K85" s="65"/>
      <c r="L85" s="66" t="str">
        <f>K6</f>
        <v xml:space="preserve">Oprava bytových jednotek  a spol. prostor budovy YD</v>
      </c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7"/>
      <c r="BE85" s="5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5"/>
      <c r="BE86" s="29"/>
    </row>
    <row r="87" s="2" customFormat="1" ht="12" customHeight="1">
      <c r="A87" s="29"/>
      <c r="B87" s="30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68" t="str">
        <f>IF(K8="","",K8)</f>
        <v>Olomouc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69" t="str">
        <f>IF(AN8= "","",AN8)</f>
        <v>8. 7. 2021</v>
      </c>
      <c r="AN87" s="69"/>
      <c r="AO87" s="31"/>
      <c r="AP87" s="31"/>
      <c r="AQ87" s="31"/>
      <c r="AR87" s="35"/>
      <c r="B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5"/>
      <c r="BE88" s="29"/>
    </row>
    <row r="89" s="2" customFormat="1" ht="15.15" customHeight="1">
      <c r="A89" s="29"/>
      <c r="B89" s="30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61" t="str">
        <f>IF(E11= "","",E11)</f>
        <v>FNOL, I.P.Pavlova 6, Olomouc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70" t="str">
        <f>IF(E17="","",E17)</f>
        <v>Ing. arch. Jan Dohnal</v>
      </c>
      <c r="AN89" s="61"/>
      <c r="AO89" s="61"/>
      <c r="AP89" s="61"/>
      <c r="AQ89" s="31"/>
      <c r="AR89" s="35"/>
      <c r="AS89" s="71" t="s">
        <v>53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29"/>
    </row>
    <row r="90" s="2" customFormat="1" ht="15.15" customHeight="1">
      <c r="A90" s="29"/>
      <c r="B90" s="30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61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31</v>
      </c>
      <c r="AJ90" s="31"/>
      <c r="AK90" s="31"/>
      <c r="AL90" s="31"/>
      <c r="AM90" s="70" t="str">
        <f>IF(E20="","",E20)</f>
        <v xml:space="preserve"> </v>
      </c>
      <c r="AN90" s="61"/>
      <c r="AO90" s="61"/>
      <c r="AP90" s="61"/>
      <c r="AQ90" s="31"/>
      <c r="AR90" s="35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29"/>
    </row>
    <row r="91" s="2" customFormat="1" ht="10.8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5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29"/>
    </row>
    <row r="92" s="2" customFormat="1" ht="29.28" customHeight="1">
      <c r="A92" s="29"/>
      <c r="B92" s="30"/>
      <c r="C92" s="83" t="s">
        <v>54</v>
      </c>
      <c r="D92" s="84"/>
      <c r="E92" s="84"/>
      <c r="F92" s="84"/>
      <c r="G92" s="84"/>
      <c r="H92" s="85"/>
      <c r="I92" s="86" t="s">
        <v>55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56</v>
      </c>
      <c r="AH92" s="84"/>
      <c r="AI92" s="84"/>
      <c r="AJ92" s="84"/>
      <c r="AK92" s="84"/>
      <c r="AL92" s="84"/>
      <c r="AM92" s="84"/>
      <c r="AN92" s="86" t="s">
        <v>57</v>
      </c>
      <c r="AO92" s="84"/>
      <c r="AP92" s="88"/>
      <c r="AQ92" s="89" t="s">
        <v>58</v>
      </c>
      <c r="AR92" s="35"/>
      <c r="AS92" s="90" t="s">
        <v>59</v>
      </c>
      <c r="AT92" s="91" t="s">
        <v>60</v>
      </c>
      <c r="AU92" s="91" t="s">
        <v>61</v>
      </c>
      <c r="AV92" s="91" t="s">
        <v>62</v>
      </c>
      <c r="AW92" s="91" t="s">
        <v>63</v>
      </c>
      <c r="AX92" s="91" t="s">
        <v>64</v>
      </c>
      <c r="AY92" s="91" t="s">
        <v>65</v>
      </c>
      <c r="AZ92" s="91" t="s">
        <v>66</v>
      </c>
      <c r="BA92" s="91" t="s">
        <v>67</v>
      </c>
      <c r="BB92" s="91" t="s">
        <v>68</v>
      </c>
      <c r="BC92" s="91" t="s">
        <v>69</v>
      </c>
      <c r="BD92" s="92" t="s">
        <v>70</v>
      </c>
      <c r="BE92" s="29"/>
    </row>
    <row r="93" s="2" customFormat="1" ht="10.8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5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29"/>
    </row>
    <row r="94" s="6" customFormat="1" ht="32.4" customHeight="1">
      <c r="A94" s="6"/>
      <c r="B94" s="96"/>
      <c r="C94" s="97" t="s">
        <v>71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ROUND(AG95,2)</f>
        <v>93000</v>
      </c>
      <c r="AH94" s="99"/>
      <c r="AI94" s="99"/>
      <c r="AJ94" s="99"/>
      <c r="AK94" s="99"/>
      <c r="AL94" s="99"/>
      <c r="AM94" s="99"/>
      <c r="AN94" s="100">
        <f>SUM(AG94,AT94)</f>
        <v>106950</v>
      </c>
      <c r="AO94" s="100"/>
      <c r="AP94" s="100"/>
      <c r="AQ94" s="101" t="s">
        <v>1</v>
      </c>
      <c r="AR94" s="102"/>
      <c r="AS94" s="103">
        <f>ROUND(AS95,2)</f>
        <v>0</v>
      </c>
      <c r="AT94" s="104">
        <f>ROUND(SUM(AV94:AW94),2)</f>
        <v>13950</v>
      </c>
      <c r="AU94" s="105">
        <f>ROUND(AU95,5)</f>
        <v>0</v>
      </c>
      <c r="AV94" s="104">
        <f>ROUND(AZ94*L29,2)</f>
        <v>0</v>
      </c>
      <c r="AW94" s="104">
        <f>ROUND(BA94*L30,2)</f>
        <v>13950</v>
      </c>
      <c r="AX94" s="104">
        <f>ROUND(BB94*L29,2)</f>
        <v>0</v>
      </c>
      <c r="AY94" s="104">
        <f>ROUND(BC94*L30,2)</f>
        <v>0</v>
      </c>
      <c r="AZ94" s="104">
        <f>ROUND(AZ95,2)</f>
        <v>0</v>
      </c>
      <c r="BA94" s="104">
        <f>ROUND(BA95,2)</f>
        <v>93000</v>
      </c>
      <c r="BB94" s="104">
        <f>ROUND(BB95,2)</f>
        <v>0</v>
      </c>
      <c r="BC94" s="104">
        <f>ROUND(BC95,2)</f>
        <v>0</v>
      </c>
      <c r="BD94" s="106">
        <f>ROUND(BD95,2)</f>
        <v>0</v>
      </c>
      <c r="BE94" s="6"/>
      <c r="BS94" s="107" t="s">
        <v>72</v>
      </c>
      <c r="BT94" s="107" t="s">
        <v>73</v>
      </c>
      <c r="BU94" s="108" t="s">
        <v>74</v>
      </c>
      <c r="BV94" s="107" t="s">
        <v>75</v>
      </c>
      <c r="BW94" s="107" t="s">
        <v>5</v>
      </c>
      <c r="BX94" s="107" t="s">
        <v>76</v>
      </c>
      <c r="CL94" s="107" t="s">
        <v>1</v>
      </c>
    </row>
    <row r="95" s="7" customFormat="1" ht="24.75" customHeight="1">
      <c r="A95" s="109" t="s">
        <v>77</v>
      </c>
      <c r="B95" s="110"/>
      <c r="C95" s="111"/>
      <c r="D95" s="112" t="s">
        <v>78</v>
      </c>
      <c r="E95" s="112"/>
      <c r="F95" s="112"/>
      <c r="G95" s="112"/>
      <c r="H95" s="112"/>
      <c r="I95" s="113"/>
      <c r="J95" s="112" t="s">
        <v>79</v>
      </c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4">
        <f>'DOH0582 - SO02 Garsoniera...'!J30</f>
        <v>93000</v>
      </c>
      <c r="AH95" s="113"/>
      <c r="AI95" s="113"/>
      <c r="AJ95" s="113"/>
      <c r="AK95" s="113"/>
      <c r="AL95" s="113"/>
      <c r="AM95" s="113"/>
      <c r="AN95" s="114">
        <f>SUM(AG95,AT95)</f>
        <v>106950</v>
      </c>
      <c r="AO95" s="113"/>
      <c r="AP95" s="113"/>
      <c r="AQ95" s="115" t="s">
        <v>80</v>
      </c>
      <c r="AR95" s="116"/>
      <c r="AS95" s="117">
        <v>0</v>
      </c>
      <c r="AT95" s="118">
        <f>ROUND(SUM(AV95:AW95),2)</f>
        <v>13950</v>
      </c>
      <c r="AU95" s="119">
        <f>'DOH0582 - SO02 Garsoniera...'!P119</f>
        <v>0</v>
      </c>
      <c r="AV95" s="118">
        <f>'DOH0582 - SO02 Garsoniera...'!J33</f>
        <v>0</v>
      </c>
      <c r="AW95" s="118">
        <f>'DOH0582 - SO02 Garsoniera...'!J34</f>
        <v>13950</v>
      </c>
      <c r="AX95" s="118">
        <f>'DOH0582 - SO02 Garsoniera...'!J35</f>
        <v>0</v>
      </c>
      <c r="AY95" s="118">
        <f>'DOH0582 - SO02 Garsoniera...'!J36</f>
        <v>0</v>
      </c>
      <c r="AZ95" s="118">
        <f>'DOH0582 - SO02 Garsoniera...'!F33</f>
        <v>0</v>
      </c>
      <c r="BA95" s="118">
        <f>'DOH0582 - SO02 Garsoniera...'!F34</f>
        <v>93000</v>
      </c>
      <c r="BB95" s="118">
        <f>'DOH0582 - SO02 Garsoniera...'!F35</f>
        <v>0</v>
      </c>
      <c r="BC95" s="118">
        <f>'DOH0582 - SO02 Garsoniera...'!F36</f>
        <v>0</v>
      </c>
      <c r="BD95" s="120">
        <f>'DOH0582 - SO02 Garsoniera...'!F37</f>
        <v>0</v>
      </c>
      <c r="BE95" s="7"/>
      <c r="BT95" s="121" t="s">
        <v>81</v>
      </c>
      <c r="BV95" s="121" t="s">
        <v>75</v>
      </c>
      <c r="BW95" s="121" t="s">
        <v>82</v>
      </c>
      <c r="BX95" s="121" t="s">
        <v>5</v>
      </c>
      <c r="CL95" s="121" t="s">
        <v>1</v>
      </c>
      <c r="CM95" s="121" t="s">
        <v>81</v>
      </c>
    </row>
    <row r="96" s="2" customFormat="1" ht="30" customHeight="1">
      <c r="A96" s="29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5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="2" customFormat="1" ht="6.96" customHeight="1">
      <c r="A97" s="29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sheetProtection sheet="1" formatColumns="0" formatRows="0" objects="1" scenarios="1" spinCount="100000" saltValue="+RwMlgcWshx+GWNMizLNU1mDpXuEqYvHZlwunINZNJftlw8LzV6rMQTrUV8aamJNUdxD8MKCZmxT8whVGYyUQg==" hashValue="wWpBi1ry94x65rqlWM0vnlIwJTxw7vgSdEmdTLrMGUZqxoVdh796T+MMvkNniY/hhhO8FnT+DWC0Ptx242+1HQ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582 - SO02 Garsonier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s="1" customFormat="1" ht="6.96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7"/>
      <c r="AT3" s="14" t="s">
        <v>81</v>
      </c>
    </row>
    <row r="4" s="1" customFormat="1" ht="24.96" customHeight="1">
      <c r="B4" s="17"/>
      <c r="D4" s="124" t="s">
        <v>83</v>
      </c>
      <c r="L4" s="17"/>
      <c r="M4" s="125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26" t="s">
        <v>14</v>
      </c>
      <c r="L6" s="17"/>
    </row>
    <row r="7" s="1" customFormat="1" ht="16.5" customHeight="1">
      <c r="B7" s="17"/>
      <c r="E7" s="127" t="str">
        <f>'Rekapitulace stavby'!K6</f>
        <v xml:space="preserve">Oprava bytových jednotek  a spol. prostor budovy YD</v>
      </c>
      <c r="F7" s="126"/>
      <c r="G7" s="126"/>
      <c r="H7" s="126"/>
      <c r="L7" s="17"/>
    </row>
    <row r="8" s="2" customFormat="1" ht="12" customHeight="1">
      <c r="A8" s="29"/>
      <c r="B8" s="35"/>
      <c r="C8" s="29"/>
      <c r="D8" s="126" t="s">
        <v>84</v>
      </c>
      <c r="E8" s="29"/>
      <c r="F8" s="29"/>
      <c r="G8" s="29"/>
      <c r="H8" s="29"/>
      <c r="I8" s="29"/>
      <c r="J8" s="29"/>
      <c r="K8" s="29"/>
      <c r="L8" s="53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30" customHeight="1">
      <c r="A9" s="29"/>
      <c r="B9" s="35"/>
      <c r="C9" s="29"/>
      <c r="D9" s="29"/>
      <c r="E9" s="128" t="s">
        <v>85</v>
      </c>
      <c r="F9" s="29"/>
      <c r="G9" s="29"/>
      <c r="H9" s="29"/>
      <c r="I9" s="29"/>
      <c r="J9" s="29"/>
      <c r="K9" s="29"/>
      <c r="L9" s="53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>
      <c r="A10" s="29"/>
      <c r="B10" s="35"/>
      <c r="C10" s="29"/>
      <c r="D10" s="29"/>
      <c r="E10" s="29"/>
      <c r="F10" s="29"/>
      <c r="G10" s="29"/>
      <c r="H10" s="29"/>
      <c r="I10" s="29"/>
      <c r="J10" s="29"/>
      <c r="K10" s="29"/>
      <c r="L10" s="5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2" customHeight="1">
      <c r="A11" s="29"/>
      <c r="B11" s="35"/>
      <c r="C11" s="29"/>
      <c r="D11" s="126" t="s">
        <v>16</v>
      </c>
      <c r="E11" s="29"/>
      <c r="F11" s="129" t="s">
        <v>1</v>
      </c>
      <c r="G11" s="29"/>
      <c r="H11" s="29"/>
      <c r="I11" s="126" t="s">
        <v>17</v>
      </c>
      <c r="J11" s="129" t="s">
        <v>1</v>
      </c>
      <c r="K11" s="29"/>
      <c r="L11" s="53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26" t="s">
        <v>18</v>
      </c>
      <c r="E12" s="29"/>
      <c r="F12" s="129" t="s">
        <v>19</v>
      </c>
      <c r="G12" s="29"/>
      <c r="H12" s="29"/>
      <c r="I12" s="126" t="s">
        <v>20</v>
      </c>
      <c r="J12" s="130" t="str">
        <f>'Rekapitulace stavby'!AN8</f>
        <v>8. 7. 2021</v>
      </c>
      <c r="K12" s="29"/>
      <c r="L12" s="53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0.8" customHeight="1">
      <c r="A13" s="29"/>
      <c r="B13" s="35"/>
      <c r="C13" s="29"/>
      <c r="D13" s="29"/>
      <c r="E13" s="29"/>
      <c r="F13" s="29"/>
      <c r="G13" s="29"/>
      <c r="H13" s="29"/>
      <c r="I13" s="29"/>
      <c r="J13" s="29"/>
      <c r="K13" s="29"/>
      <c r="L13" s="53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12" customHeight="1">
      <c r="A14" s="29"/>
      <c r="B14" s="35"/>
      <c r="C14" s="29"/>
      <c r="D14" s="126" t="s">
        <v>22</v>
      </c>
      <c r="E14" s="29"/>
      <c r="F14" s="29"/>
      <c r="G14" s="29"/>
      <c r="H14" s="29"/>
      <c r="I14" s="126" t="s">
        <v>23</v>
      </c>
      <c r="J14" s="129" t="s">
        <v>1</v>
      </c>
      <c r="K14" s="29"/>
      <c r="L14" s="53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8" customHeight="1">
      <c r="A15" s="29"/>
      <c r="B15" s="35"/>
      <c r="C15" s="29"/>
      <c r="D15" s="29"/>
      <c r="E15" s="129" t="s">
        <v>24</v>
      </c>
      <c r="F15" s="29"/>
      <c r="G15" s="29"/>
      <c r="H15" s="29"/>
      <c r="I15" s="126" t="s">
        <v>25</v>
      </c>
      <c r="J15" s="129" t="s">
        <v>1</v>
      </c>
      <c r="K15" s="29"/>
      <c r="L15" s="53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6.96" customHeight="1">
      <c r="A16" s="29"/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53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12" customHeight="1">
      <c r="A17" s="29"/>
      <c r="B17" s="35"/>
      <c r="C17" s="29"/>
      <c r="D17" s="126" t="s">
        <v>26</v>
      </c>
      <c r="E17" s="29"/>
      <c r="F17" s="29"/>
      <c r="G17" s="29"/>
      <c r="H17" s="29"/>
      <c r="I17" s="126" t="s">
        <v>23</v>
      </c>
      <c r="J17" s="129" t="str">
        <f>'Rekapitulace stavby'!AN13</f>
        <v/>
      </c>
      <c r="K17" s="29"/>
      <c r="L17" s="53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8" customHeight="1">
      <c r="A18" s="29"/>
      <c r="B18" s="35"/>
      <c r="C18" s="29"/>
      <c r="D18" s="29"/>
      <c r="E18" s="129" t="str">
        <f>'Rekapitulace stavby'!E14</f>
        <v xml:space="preserve"> </v>
      </c>
      <c r="F18" s="129"/>
      <c r="G18" s="129"/>
      <c r="H18" s="129"/>
      <c r="I18" s="126" t="s">
        <v>25</v>
      </c>
      <c r="J18" s="129" t="str">
        <f>'Rekapitulace stavby'!AN14</f>
        <v/>
      </c>
      <c r="K18" s="29"/>
      <c r="L18" s="53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6.96" customHeight="1">
      <c r="A19" s="29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53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12" customHeight="1">
      <c r="A20" s="29"/>
      <c r="B20" s="35"/>
      <c r="C20" s="29"/>
      <c r="D20" s="126" t="s">
        <v>28</v>
      </c>
      <c r="E20" s="29"/>
      <c r="F20" s="29"/>
      <c r="G20" s="29"/>
      <c r="H20" s="29"/>
      <c r="I20" s="126" t="s">
        <v>23</v>
      </c>
      <c r="J20" s="129" t="s">
        <v>1</v>
      </c>
      <c r="K20" s="29"/>
      <c r="L20" s="5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8" customHeight="1">
      <c r="A21" s="29"/>
      <c r="B21" s="35"/>
      <c r="C21" s="29"/>
      <c r="D21" s="29"/>
      <c r="E21" s="129" t="s">
        <v>29</v>
      </c>
      <c r="F21" s="29"/>
      <c r="G21" s="29"/>
      <c r="H21" s="29"/>
      <c r="I21" s="126" t="s">
        <v>25</v>
      </c>
      <c r="J21" s="129" t="s">
        <v>1</v>
      </c>
      <c r="K21" s="29"/>
      <c r="L21" s="53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6.96" customHeight="1">
      <c r="A22" s="29"/>
      <c r="B22" s="35"/>
      <c r="C22" s="29"/>
      <c r="D22" s="29"/>
      <c r="E22" s="29"/>
      <c r="F22" s="29"/>
      <c r="G22" s="29"/>
      <c r="H22" s="29"/>
      <c r="I22" s="29"/>
      <c r="J22" s="29"/>
      <c r="K22" s="29"/>
      <c r="L22" s="53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12" customHeight="1">
      <c r="A23" s="29"/>
      <c r="B23" s="35"/>
      <c r="C23" s="29"/>
      <c r="D23" s="126" t="s">
        <v>31</v>
      </c>
      <c r="E23" s="29"/>
      <c r="F23" s="29"/>
      <c r="G23" s="29"/>
      <c r="H23" s="29"/>
      <c r="I23" s="126" t="s">
        <v>23</v>
      </c>
      <c r="J23" s="129" t="str">
        <f>IF('Rekapitulace stavby'!AN19="","",'Rekapitulace stavby'!AN19)</f>
        <v/>
      </c>
      <c r="K23" s="29"/>
      <c r="L23" s="53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8" customHeight="1">
      <c r="A24" s="29"/>
      <c r="B24" s="35"/>
      <c r="C24" s="29"/>
      <c r="D24" s="29"/>
      <c r="E24" s="129" t="str">
        <f>IF('Rekapitulace stavby'!E20="","",'Rekapitulace stavby'!E20)</f>
        <v xml:space="preserve"> </v>
      </c>
      <c r="F24" s="29"/>
      <c r="G24" s="29"/>
      <c r="H24" s="29"/>
      <c r="I24" s="126" t="s">
        <v>25</v>
      </c>
      <c r="J24" s="129" t="str">
        <f>IF('Rekapitulace stavby'!AN20="","",'Rekapitulace stavby'!AN20)</f>
        <v/>
      </c>
      <c r="K24" s="29"/>
      <c r="L24" s="53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2" customFormat="1" ht="6.96" customHeight="1">
      <c r="A25" s="29"/>
      <c r="B25" s="35"/>
      <c r="C25" s="29"/>
      <c r="D25" s="29"/>
      <c r="E25" s="29"/>
      <c r="F25" s="29"/>
      <c r="G25" s="29"/>
      <c r="H25" s="29"/>
      <c r="I25" s="29"/>
      <c r="J25" s="29"/>
      <c r="K25" s="29"/>
      <c r="L25" s="53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="2" customFormat="1" ht="12" customHeight="1">
      <c r="A26" s="29"/>
      <c r="B26" s="35"/>
      <c r="C26" s="29"/>
      <c r="D26" s="126" t="s">
        <v>32</v>
      </c>
      <c r="E26" s="29"/>
      <c r="F26" s="29"/>
      <c r="G26" s="29"/>
      <c r="H26" s="29"/>
      <c r="I26" s="29"/>
      <c r="J26" s="29"/>
      <c r="K26" s="29"/>
      <c r="L26" s="5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8" customFormat="1" ht="16.5" customHeight="1">
      <c r="A27" s="131"/>
      <c r="B27" s="132"/>
      <c r="C27" s="131"/>
      <c r="D27" s="131"/>
      <c r="E27" s="133" t="s">
        <v>1</v>
      </c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29"/>
      <c r="B28" s="35"/>
      <c r="C28" s="29"/>
      <c r="D28" s="29"/>
      <c r="E28" s="29"/>
      <c r="F28" s="29"/>
      <c r="G28" s="29"/>
      <c r="H28" s="29"/>
      <c r="I28" s="29"/>
      <c r="J28" s="29"/>
      <c r="K28" s="29"/>
      <c r="L28" s="53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35"/>
      <c r="E29" s="135"/>
      <c r="F29" s="135"/>
      <c r="G29" s="135"/>
      <c r="H29" s="135"/>
      <c r="I29" s="135"/>
      <c r="J29" s="135"/>
      <c r="K29" s="135"/>
      <c r="L29" s="53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25.44" customHeight="1">
      <c r="A30" s="29"/>
      <c r="B30" s="35"/>
      <c r="C30" s="29"/>
      <c r="D30" s="136" t="s">
        <v>33</v>
      </c>
      <c r="E30" s="29"/>
      <c r="F30" s="29"/>
      <c r="G30" s="29"/>
      <c r="H30" s="29"/>
      <c r="I30" s="29"/>
      <c r="J30" s="137">
        <f>ROUND(J119, 2)</f>
        <v>93000</v>
      </c>
      <c r="K30" s="29"/>
      <c r="L30" s="53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6.96" customHeight="1">
      <c r="A31" s="29"/>
      <c r="B31" s="35"/>
      <c r="C31" s="29"/>
      <c r="D31" s="135"/>
      <c r="E31" s="135"/>
      <c r="F31" s="135"/>
      <c r="G31" s="135"/>
      <c r="H31" s="135"/>
      <c r="I31" s="135"/>
      <c r="J31" s="135"/>
      <c r="K31" s="135"/>
      <c r="L31" s="5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29"/>
      <c r="F32" s="138" t="s">
        <v>35</v>
      </c>
      <c r="G32" s="29"/>
      <c r="H32" s="29"/>
      <c r="I32" s="138" t="s">
        <v>34</v>
      </c>
      <c r="J32" s="138" t="s">
        <v>36</v>
      </c>
      <c r="K32" s="29"/>
      <c r="L32" s="5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="2" customFormat="1" ht="14.4" customHeight="1">
      <c r="A33" s="29"/>
      <c r="B33" s="35"/>
      <c r="C33" s="29"/>
      <c r="D33" s="139" t="s">
        <v>37</v>
      </c>
      <c r="E33" s="126" t="s">
        <v>38</v>
      </c>
      <c r="F33" s="140">
        <f>ROUND((SUM(BE119:BE131)),  2)</f>
        <v>0</v>
      </c>
      <c r="G33" s="29"/>
      <c r="H33" s="29"/>
      <c r="I33" s="141">
        <v>0.20999999999999999</v>
      </c>
      <c r="J33" s="140">
        <f>ROUND(((SUM(BE119:BE131))*I33),  2)</f>
        <v>0</v>
      </c>
      <c r="K33" s="29"/>
      <c r="L33" s="5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="2" customFormat="1" ht="14.4" customHeight="1">
      <c r="A34" s="29"/>
      <c r="B34" s="35"/>
      <c r="C34" s="29"/>
      <c r="D34" s="29"/>
      <c r="E34" s="126" t="s">
        <v>39</v>
      </c>
      <c r="F34" s="140">
        <f>ROUND((SUM(BF119:BF131)),  2)</f>
        <v>93000</v>
      </c>
      <c r="G34" s="29"/>
      <c r="H34" s="29"/>
      <c r="I34" s="141">
        <v>0.14999999999999999</v>
      </c>
      <c r="J34" s="140">
        <f>ROUND(((SUM(BF119:BF131))*I34),  2)</f>
        <v>13950</v>
      </c>
      <c r="K34" s="29"/>
      <c r="L34" s="5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26" t="s">
        <v>40</v>
      </c>
      <c r="F35" s="140">
        <f>ROUND((SUM(BG119:BG131)),  2)</f>
        <v>0</v>
      </c>
      <c r="G35" s="29"/>
      <c r="H35" s="29"/>
      <c r="I35" s="141">
        <v>0.20999999999999999</v>
      </c>
      <c r="J35" s="140">
        <f>0</f>
        <v>0</v>
      </c>
      <c r="K35" s="29"/>
      <c r="L35" s="5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hidden="1" s="2" customFormat="1" ht="14.4" customHeight="1">
      <c r="A36" s="29"/>
      <c r="B36" s="35"/>
      <c r="C36" s="29"/>
      <c r="D36" s="29"/>
      <c r="E36" s="126" t="s">
        <v>41</v>
      </c>
      <c r="F36" s="140">
        <f>ROUND((SUM(BH119:BH131)),  2)</f>
        <v>0</v>
      </c>
      <c r="G36" s="29"/>
      <c r="H36" s="29"/>
      <c r="I36" s="141">
        <v>0.14999999999999999</v>
      </c>
      <c r="J36" s="140">
        <f>0</f>
        <v>0</v>
      </c>
      <c r="K36" s="29"/>
      <c r="L36" s="5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hidden="1" s="2" customFormat="1" ht="14.4" customHeight="1">
      <c r="A37" s="29"/>
      <c r="B37" s="35"/>
      <c r="C37" s="29"/>
      <c r="D37" s="29"/>
      <c r="E37" s="126" t="s">
        <v>42</v>
      </c>
      <c r="F37" s="140">
        <f>ROUND((SUM(BI119:BI131)),  2)</f>
        <v>0</v>
      </c>
      <c r="G37" s="29"/>
      <c r="H37" s="29"/>
      <c r="I37" s="141">
        <v>0</v>
      </c>
      <c r="J37" s="140">
        <f>0</f>
        <v>0</v>
      </c>
      <c r="K37" s="29"/>
      <c r="L37" s="5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6.96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2" customFormat="1" ht="25.44" customHeight="1">
      <c r="A39" s="29"/>
      <c r="B39" s="35"/>
      <c r="C39" s="142"/>
      <c r="D39" s="143" t="s">
        <v>43</v>
      </c>
      <c r="E39" s="144"/>
      <c r="F39" s="144"/>
      <c r="G39" s="145" t="s">
        <v>44</v>
      </c>
      <c r="H39" s="146" t="s">
        <v>45</v>
      </c>
      <c r="I39" s="144"/>
      <c r="J39" s="147">
        <f>SUM(J30:J37)</f>
        <v>106950</v>
      </c>
      <c r="K39" s="148"/>
      <c r="L39" s="5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="2" customFormat="1" ht="14.4" customHeight="1">
      <c r="A40" s="29"/>
      <c r="B40" s="35"/>
      <c r="C40" s="29"/>
      <c r="D40" s="29"/>
      <c r="E40" s="29"/>
      <c r="F40" s="29"/>
      <c r="G40" s="29"/>
      <c r="H40" s="29"/>
      <c r="I40" s="29"/>
      <c r="J40" s="29"/>
      <c r="K40" s="29"/>
      <c r="L40" s="5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3"/>
      <c r="D50" s="149" t="s">
        <v>46</v>
      </c>
      <c r="E50" s="150"/>
      <c r="F50" s="150"/>
      <c r="G50" s="149" t="s">
        <v>47</v>
      </c>
      <c r="H50" s="150"/>
      <c r="I50" s="150"/>
      <c r="J50" s="150"/>
      <c r="K50" s="150"/>
      <c r="L50" s="53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51" t="s">
        <v>48</v>
      </c>
      <c r="E61" s="152"/>
      <c r="F61" s="153" t="s">
        <v>49</v>
      </c>
      <c r="G61" s="151" t="s">
        <v>48</v>
      </c>
      <c r="H61" s="152"/>
      <c r="I61" s="152"/>
      <c r="J61" s="154" t="s">
        <v>49</v>
      </c>
      <c r="K61" s="152"/>
      <c r="L61" s="5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49" t="s">
        <v>50</v>
      </c>
      <c r="E65" s="155"/>
      <c r="F65" s="155"/>
      <c r="G65" s="149" t="s">
        <v>51</v>
      </c>
      <c r="H65" s="155"/>
      <c r="I65" s="155"/>
      <c r="J65" s="155"/>
      <c r="K65" s="155"/>
      <c r="L65" s="5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51" t="s">
        <v>48</v>
      </c>
      <c r="E76" s="152"/>
      <c r="F76" s="153" t="s">
        <v>49</v>
      </c>
      <c r="G76" s="151" t="s">
        <v>48</v>
      </c>
      <c r="H76" s="152"/>
      <c r="I76" s="152"/>
      <c r="J76" s="154" t="s">
        <v>49</v>
      </c>
      <c r="K76" s="152"/>
      <c r="L76" s="53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56"/>
      <c r="C77" s="157"/>
      <c r="D77" s="157"/>
      <c r="E77" s="157"/>
      <c r="F77" s="157"/>
      <c r="G77" s="157"/>
      <c r="H77" s="157"/>
      <c r="I77" s="157"/>
      <c r="J77" s="157"/>
      <c r="K77" s="157"/>
      <c r="L77" s="53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="2" customFormat="1" ht="6.96" customHeight="1">
      <c r="A81" s="29"/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53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="2" customFormat="1" ht="24.96" customHeight="1">
      <c r="A82" s="29"/>
      <c r="B82" s="30"/>
      <c r="C82" s="20" t="s">
        <v>86</v>
      </c>
      <c r="D82" s="31"/>
      <c r="E82" s="31"/>
      <c r="F82" s="31"/>
      <c r="G82" s="31"/>
      <c r="H82" s="31"/>
      <c r="I82" s="31"/>
      <c r="J82" s="31"/>
      <c r="K82" s="31"/>
      <c r="L82" s="53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3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="2" customFormat="1" ht="12" customHeight="1">
      <c r="A84" s="29"/>
      <c r="B84" s="30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53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="2" customFormat="1" ht="16.5" customHeight="1">
      <c r="A85" s="29"/>
      <c r="B85" s="30"/>
      <c r="C85" s="31"/>
      <c r="D85" s="31"/>
      <c r="E85" s="160" t="str">
        <f>E7</f>
        <v xml:space="preserve">Oprava bytových jednotek  a spol. prostor budovy YD</v>
      </c>
      <c r="F85" s="26"/>
      <c r="G85" s="26"/>
      <c r="H85" s="26"/>
      <c r="I85" s="31"/>
      <c r="J85" s="31"/>
      <c r="K85" s="31"/>
      <c r="L85" s="53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="2" customFormat="1" ht="12" customHeight="1">
      <c r="A86" s="29"/>
      <c r="B86" s="30"/>
      <c r="C86" s="26" t="s">
        <v>84</v>
      </c>
      <c r="D86" s="31"/>
      <c r="E86" s="31"/>
      <c r="F86" s="31"/>
      <c r="G86" s="31"/>
      <c r="H86" s="31"/>
      <c r="I86" s="31"/>
      <c r="J86" s="31"/>
      <c r="K86" s="31"/>
      <c r="L86" s="53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="2" customFormat="1" ht="30" customHeight="1">
      <c r="A87" s="29"/>
      <c r="B87" s="30"/>
      <c r="C87" s="31"/>
      <c r="D87" s="31"/>
      <c r="E87" s="66" t="str">
        <f>E9</f>
        <v>DOH0582 - SO02 Garsoniera s jednořadou kuchyní - vybavení nábytkem</v>
      </c>
      <c r="F87" s="31"/>
      <c r="G87" s="31"/>
      <c r="H87" s="31"/>
      <c r="I87" s="31"/>
      <c r="J87" s="31"/>
      <c r="K87" s="31"/>
      <c r="L87" s="53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3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="2" customFormat="1" ht="12" customHeight="1">
      <c r="A89" s="29"/>
      <c r="B89" s="30"/>
      <c r="C89" s="26" t="s">
        <v>18</v>
      </c>
      <c r="D89" s="31"/>
      <c r="E89" s="31"/>
      <c r="F89" s="23" t="str">
        <f>F12</f>
        <v>Olomouc</v>
      </c>
      <c r="G89" s="31"/>
      <c r="H89" s="31"/>
      <c r="I89" s="26" t="s">
        <v>20</v>
      </c>
      <c r="J89" s="69" t="str">
        <f>IF(J12="","",J12)</f>
        <v>8. 7. 2021</v>
      </c>
      <c r="K89" s="31"/>
      <c r="L89" s="53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="2" customFormat="1" ht="6.96" customHeight="1">
      <c r="A90" s="29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53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="2" customFormat="1" ht="15.15" customHeight="1">
      <c r="A91" s="29"/>
      <c r="B91" s="30"/>
      <c r="C91" s="26" t="s">
        <v>22</v>
      </c>
      <c r="D91" s="31"/>
      <c r="E91" s="31"/>
      <c r="F91" s="23" t="str">
        <f>E15</f>
        <v>FNOL, I.P.Pavlova 6, Olomouc</v>
      </c>
      <c r="G91" s="31"/>
      <c r="H91" s="31"/>
      <c r="I91" s="26" t="s">
        <v>28</v>
      </c>
      <c r="J91" s="27" t="str">
        <f>E21</f>
        <v>Ing. arch. Jan Dohnal</v>
      </c>
      <c r="K91" s="31"/>
      <c r="L91" s="53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="2" customFormat="1" ht="15.15" customHeight="1">
      <c r="A92" s="29"/>
      <c r="B92" s="30"/>
      <c r="C92" s="26" t="s">
        <v>26</v>
      </c>
      <c r="D92" s="31"/>
      <c r="E92" s="31"/>
      <c r="F92" s="23" t="str">
        <f>IF(E18="","",E18)</f>
        <v xml:space="preserve"> </v>
      </c>
      <c r="G92" s="31"/>
      <c r="H92" s="31"/>
      <c r="I92" s="26" t="s">
        <v>31</v>
      </c>
      <c r="J92" s="27" t="str">
        <f>E24</f>
        <v xml:space="preserve"> </v>
      </c>
      <c r="K92" s="31"/>
      <c r="L92" s="53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3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="2" customFormat="1" ht="29.28" customHeight="1">
      <c r="A94" s="29"/>
      <c r="B94" s="30"/>
      <c r="C94" s="161" t="s">
        <v>87</v>
      </c>
      <c r="D94" s="162"/>
      <c r="E94" s="162"/>
      <c r="F94" s="162"/>
      <c r="G94" s="162"/>
      <c r="H94" s="162"/>
      <c r="I94" s="162"/>
      <c r="J94" s="163" t="s">
        <v>88</v>
      </c>
      <c r="K94" s="162"/>
      <c r="L94" s="53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="2" customFormat="1" ht="10.32" customHeight="1">
      <c r="A95" s="29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53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="2" customFormat="1" ht="22.8" customHeight="1">
      <c r="A96" s="29"/>
      <c r="B96" s="30"/>
      <c r="C96" s="164" t="s">
        <v>89</v>
      </c>
      <c r="D96" s="31"/>
      <c r="E96" s="31"/>
      <c r="F96" s="31"/>
      <c r="G96" s="31"/>
      <c r="H96" s="31"/>
      <c r="I96" s="31"/>
      <c r="J96" s="100">
        <f>J119</f>
        <v>93000</v>
      </c>
      <c r="K96" s="31"/>
      <c r="L96" s="53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="9" customFormat="1" ht="24.96" customHeight="1">
      <c r="A97" s="9"/>
      <c r="B97" s="165"/>
      <c r="C97" s="166"/>
      <c r="D97" s="167" t="s">
        <v>91</v>
      </c>
      <c r="E97" s="168"/>
      <c r="F97" s="168"/>
      <c r="G97" s="168"/>
      <c r="H97" s="168"/>
      <c r="I97" s="168"/>
      <c r="J97" s="169">
        <f>J120</f>
        <v>93000</v>
      </c>
      <c r="K97" s="166"/>
      <c r="L97" s="17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1"/>
      <c r="C98" s="172"/>
      <c r="D98" s="173" t="s">
        <v>92</v>
      </c>
      <c r="E98" s="174"/>
      <c r="F98" s="174"/>
      <c r="G98" s="174"/>
      <c r="H98" s="174"/>
      <c r="I98" s="174"/>
      <c r="J98" s="175">
        <f>J121</f>
        <v>34000</v>
      </c>
      <c r="K98" s="172"/>
      <c r="L98" s="17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1"/>
      <c r="C99" s="172"/>
      <c r="D99" s="173" t="s">
        <v>93</v>
      </c>
      <c r="E99" s="174"/>
      <c r="F99" s="174"/>
      <c r="G99" s="174"/>
      <c r="H99" s="174"/>
      <c r="I99" s="174"/>
      <c r="J99" s="175">
        <f>J127</f>
        <v>59000</v>
      </c>
      <c r="K99" s="172"/>
      <c r="L99" s="17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29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53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="2" customFormat="1" ht="6.96" customHeight="1">
      <c r="A101" s="29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="2" customFormat="1" ht="6.96" customHeight="1">
      <c r="A105" s="29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="2" customFormat="1" ht="24.96" customHeight="1">
      <c r="A106" s="29"/>
      <c r="B106" s="30"/>
      <c r="C106" s="20" t="s">
        <v>94</v>
      </c>
      <c r="D106" s="31"/>
      <c r="E106" s="31"/>
      <c r="F106" s="31"/>
      <c r="G106" s="31"/>
      <c r="H106" s="31"/>
      <c r="I106" s="31"/>
      <c r="J106" s="31"/>
      <c r="K106" s="31"/>
      <c r="L106" s="53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="2" customFormat="1" ht="6.96" customHeight="1">
      <c r="A107" s="29"/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53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="2" customFormat="1" ht="12" customHeight="1">
      <c r="A108" s="29"/>
      <c r="B108" s="30"/>
      <c r="C108" s="26" t="s">
        <v>14</v>
      </c>
      <c r="D108" s="31"/>
      <c r="E108" s="31"/>
      <c r="F108" s="31"/>
      <c r="G108" s="31"/>
      <c r="H108" s="31"/>
      <c r="I108" s="31"/>
      <c r="J108" s="31"/>
      <c r="K108" s="31"/>
      <c r="L108" s="53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="2" customFormat="1" ht="16.5" customHeight="1">
      <c r="A109" s="29"/>
      <c r="B109" s="30"/>
      <c r="C109" s="31"/>
      <c r="D109" s="31"/>
      <c r="E109" s="160" t="str">
        <f>E7</f>
        <v xml:space="preserve">Oprava bytových jednotek  a spol. prostor budovy YD</v>
      </c>
      <c r="F109" s="26"/>
      <c r="G109" s="26"/>
      <c r="H109" s="26"/>
      <c r="I109" s="31"/>
      <c r="J109" s="31"/>
      <c r="K109" s="31"/>
      <c r="L109" s="53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="2" customFormat="1" ht="12" customHeight="1">
      <c r="A110" s="29"/>
      <c r="B110" s="30"/>
      <c r="C110" s="26" t="s">
        <v>84</v>
      </c>
      <c r="D110" s="31"/>
      <c r="E110" s="31"/>
      <c r="F110" s="31"/>
      <c r="G110" s="31"/>
      <c r="H110" s="31"/>
      <c r="I110" s="31"/>
      <c r="J110" s="31"/>
      <c r="K110" s="31"/>
      <c r="L110" s="53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="2" customFormat="1" ht="30" customHeight="1">
      <c r="A111" s="29"/>
      <c r="B111" s="30"/>
      <c r="C111" s="31"/>
      <c r="D111" s="31"/>
      <c r="E111" s="66" t="str">
        <f>E9</f>
        <v>DOH0582 - SO02 Garsoniera s jednořadou kuchyní - vybavení nábytkem</v>
      </c>
      <c r="F111" s="31"/>
      <c r="G111" s="31"/>
      <c r="H111" s="31"/>
      <c r="I111" s="31"/>
      <c r="J111" s="31"/>
      <c r="K111" s="31"/>
      <c r="L111" s="53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="2" customFormat="1" ht="6.96" customHeight="1">
      <c r="A112" s="29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53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="2" customFormat="1" ht="12" customHeight="1">
      <c r="A113" s="29"/>
      <c r="B113" s="30"/>
      <c r="C113" s="26" t="s">
        <v>18</v>
      </c>
      <c r="D113" s="31"/>
      <c r="E113" s="31"/>
      <c r="F113" s="23" t="str">
        <f>F12</f>
        <v>Olomouc</v>
      </c>
      <c r="G113" s="31"/>
      <c r="H113" s="31"/>
      <c r="I113" s="26" t="s">
        <v>20</v>
      </c>
      <c r="J113" s="69" t="str">
        <f>IF(J12="","",J12)</f>
        <v>8. 7. 2021</v>
      </c>
      <c r="K113" s="31"/>
      <c r="L113" s="53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="2" customFormat="1" ht="6.96" customHeight="1">
      <c r="A114" s="29"/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53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15.15" customHeight="1">
      <c r="A115" s="29"/>
      <c r="B115" s="30"/>
      <c r="C115" s="26" t="s">
        <v>22</v>
      </c>
      <c r="D115" s="31"/>
      <c r="E115" s="31"/>
      <c r="F115" s="23" t="str">
        <f>E15</f>
        <v>FNOL, I.P.Pavlova 6, Olomouc</v>
      </c>
      <c r="G115" s="31"/>
      <c r="H115" s="31"/>
      <c r="I115" s="26" t="s">
        <v>28</v>
      </c>
      <c r="J115" s="27" t="str">
        <f>E21</f>
        <v>Ing. arch. Jan Dohnal</v>
      </c>
      <c r="K115" s="31"/>
      <c r="L115" s="53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15.15" customHeight="1">
      <c r="A116" s="29"/>
      <c r="B116" s="30"/>
      <c r="C116" s="26" t="s">
        <v>26</v>
      </c>
      <c r="D116" s="31"/>
      <c r="E116" s="31"/>
      <c r="F116" s="23" t="str">
        <f>IF(E18="","",E18)</f>
        <v xml:space="preserve"> </v>
      </c>
      <c r="G116" s="31"/>
      <c r="H116" s="31"/>
      <c r="I116" s="26" t="s">
        <v>31</v>
      </c>
      <c r="J116" s="27" t="str">
        <f>E24</f>
        <v xml:space="preserve"> </v>
      </c>
      <c r="K116" s="31"/>
      <c r="L116" s="53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0.32" customHeight="1">
      <c r="A117" s="29"/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53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11" customFormat="1" ht="29.28" customHeight="1">
      <c r="A118" s="177"/>
      <c r="B118" s="178"/>
      <c r="C118" s="179" t="s">
        <v>95</v>
      </c>
      <c r="D118" s="180" t="s">
        <v>58</v>
      </c>
      <c r="E118" s="180" t="s">
        <v>54</v>
      </c>
      <c r="F118" s="180" t="s">
        <v>55</v>
      </c>
      <c r="G118" s="180" t="s">
        <v>96</v>
      </c>
      <c r="H118" s="180" t="s">
        <v>97</v>
      </c>
      <c r="I118" s="180" t="s">
        <v>98</v>
      </c>
      <c r="J118" s="181" t="s">
        <v>88</v>
      </c>
      <c r="K118" s="182" t="s">
        <v>99</v>
      </c>
      <c r="L118" s="183"/>
      <c r="M118" s="90" t="s">
        <v>1</v>
      </c>
      <c r="N118" s="91" t="s">
        <v>37</v>
      </c>
      <c r="O118" s="91" t="s">
        <v>100</v>
      </c>
      <c r="P118" s="91" t="s">
        <v>101</v>
      </c>
      <c r="Q118" s="91" t="s">
        <v>102</v>
      </c>
      <c r="R118" s="91" t="s">
        <v>103</v>
      </c>
      <c r="S118" s="91" t="s">
        <v>104</v>
      </c>
      <c r="T118" s="92" t="s">
        <v>105</v>
      </c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</row>
    <row r="119" s="2" customFormat="1" ht="22.8" customHeight="1">
      <c r="A119" s="29"/>
      <c r="B119" s="30"/>
      <c r="C119" s="97" t="s">
        <v>106</v>
      </c>
      <c r="D119" s="31"/>
      <c r="E119" s="31"/>
      <c r="F119" s="31"/>
      <c r="G119" s="31"/>
      <c r="H119" s="31"/>
      <c r="I119" s="31"/>
      <c r="J119" s="184">
        <f>BK119</f>
        <v>93000</v>
      </c>
      <c r="K119" s="31"/>
      <c r="L119" s="35"/>
      <c r="M119" s="93"/>
      <c r="N119" s="185"/>
      <c r="O119" s="94"/>
      <c r="P119" s="186">
        <f>P120</f>
        <v>0</v>
      </c>
      <c r="Q119" s="94"/>
      <c r="R119" s="186">
        <f>R120</f>
        <v>0</v>
      </c>
      <c r="S119" s="94"/>
      <c r="T119" s="187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72</v>
      </c>
      <c r="AU119" s="14" t="s">
        <v>90</v>
      </c>
      <c r="BK119" s="188">
        <f>BK120</f>
        <v>93000</v>
      </c>
    </row>
    <row r="120" s="12" customFormat="1" ht="25.92" customHeight="1">
      <c r="A120" s="12"/>
      <c r="B120" s="189"/>
      <c r="C120" s="190"/>
      <c r="D120" s="191" t="s">
        <v>72</v>
      </c>
      <c r="E120" s="192" t="s">
        <v>107</v>
      </c>
      <c r="F120" s="192" t="s">
        <v>108</v>
      </c>
      <c r="G120" s="190"/>
      <c r="H120" s="190"/>
      <c r="I120" s="190"/>
      <c r="J120" s="193">
        <f>BK120</f>
        <v>93000</v>
      </c>
      <c r="K120" s="190"/>
      <c r="L120" s="194"/>
      <c r="M120" s="195"/>
      <c r="N120" s="196"/>
      <c r="O120" s="196"/>
      <c r="P120" s="197">
        <f>P121+P127</f>
        <v>0</v>
      </c>
      <c r="Q120" s="196"/>
      <c r="R120" s="197">
        <f>R121+R127</f>
        <v>0</v>
      </c>
      <c r="S120" s="196"/>
      <c r="T120" s="198">
        <f>T121+T127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9" t="s">
        <v>109</v>
      </c>
      <c r="AT120" s="200" t="s">
        <v>72</v>
      </c>
      <c r="AU120" s="200" t="s">
        <v>73</v>
      </c>
      <c r="AY120" s="199" t="s">
        <v>110</v>
      </c>
      <c r="BK120" s="201">
        <f>BK121+BK127</f>
        <v>93000</v>
      </c>
    </row>
    <row r="121" s="12" customFormat="1" ht="22.8" customHeight="1">
      <c r="A121" s="12"/>
      <c r="B121" s="189"/>
      <c r="C121" s="190"/>
      <c r="D121" s="191" t="s">
        <v>72</v>
      </c>
      <c r="E121" s="202" t="s">
        <v>111</v>
      </c>
      <c r="F121" s="202" t="s">
        <v>112</v>
      </c>
      <c r="G121" s="190"/>
      <c r="H121" s="190"/>
      <c r="I121" s="190"/>
      <c r="J121" s="203">
        <f>BK121</f>
        <v>34000</v>
      </c>
      <c r="K121" s="190"/>
      <c r="L121" s="194"/>
      <c r="M121" s="195"/>
      <c r="N121" s="196"/>
      <c r="O121" s="196"/>
      <c r="P121" s="197">
        <f>SUM(P122:P126)</f>
        <v>0</v>
      </c>
      <c r="Q121" s="196"/>
      <c r="R121" s="197">
        <f>SUM(R122:R126)</f>
        <v>0</v>
      </c>
      <c r="S121" s="196"/>
      <c r="T121" s="198">
        <f>SUM(T122:T126)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9" t="s">
        <v>109</v>
      </c>
      <c r="AT121" s="200" t="s">
        <v>72</v>
      </c>
      <c r="AU121" s="200" t="s">
        <v>81</v>
      </c>
      <c r="AY121" s="199" t="s">
        <v>110</v>
      </c>
      <c r="BK121" s="201">
        <f>SUM(BK122:BK126)</f>
        <v>34000</v>
      </c>
    </row>
    <row r="122" s="2" customFormat="1" ht="33" customHeight="1">
      <c r="A122" s="29"/>
      <c r="B122" s="30"/>
      <c r="C122" s="204" t="s">
        <v>81</v>
      </c>
      <c r="D122" s="204" t="s">
        <v>113</v>
      </c>
      <c r="E122" s="205" t="s">
        <v>114</v>
      </c>
      <c r="F122" s="206" t="s">
        <v>115</v>
      </c>
      <c r="G122" s="207" t="s">
        <v>116</v>
      </c>
      <c r="H122" s="208">
        <v>1</v>
      </c>
      <c r="I122" s="209">
        <v>4000</v>
      </c>
      <c r="J122" s="209">
        <f>ROUND(I122*H122,2)</f>
        <v>4000</v>
      </c>
      <c r="K122" s="210"/>
      <c r="L122" s="35"/>
      <c r="M122" s="211" t="s">
        <v>1</v>
      </c>
      <c r="N122" s="212" t="s">
        <v>39</v>
      </c>
      <c r="O122" s="213">
        <v>0</v>
      </c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215" t="s">
        <v>117</v>
      </c>
      <c r="AT122" s="215" t="s">
        <v>113</v>
      </c>
      <c r="AU122" s="215" t="s">
        <v>109</v>
      </c>
      <c r="AY122" s="14" t="s">
        <v>110</v>
      </c>
      <c r="BE122" s="216">
        <f>IF(N122="základní",J122,0)</f>
        <v>0</v>
      </c>
      <c r="BF122" s="216">
        <f>IF(N122="snížená",J122,0)</f>
        <v>4000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4" t="s">
        <v>109</v>
      </c>
      <c r="BK122" s="216">
        <f>ROUND(I122*H122,2)</f>
        <v>4000</v>
      </c>
      <c r="BL122" s="14" t="s">
        <v>117</v>
      </c>
      <c r="BM122" s="215" t="s">
        <v>118</v>
      </c>
    </row>
    <row r="123" s="2" customFormat="1" ht="37.8" customHeight="1">
      <c r="A123" s="29"/>
      <c r="B123" s="30"/>
      <c r="C123" s="204" t="s">
        <v>109</v>
      </c>
      <c r="D123" s="204" t="s">
        <v>113</v>
      </c>
      <c r="E123" s="205" t="s">
        <v>119</v>
      </c>
      <c r="F123" s="206" t="s">
        <v>120</v>
      </c>
      <c r="G123" s="207" t="s">
        <v>116</v>
      </c>
      <c r="H123" s="208">
        <v>1</v>
      </c>
      <c r="I123" s="209">
        <v>4000</v>
      </c>
      <c r="J123" s="209">
        <f>ROUND(I123*H123,2)</f>
        <v>4000</v>
      </c>
      <c r="K123" s="210"/>
      <c r="L123" s="35"/>
      <c r="M123" s="211" t="s">
        <v>1</v>
      </c>
      <c r="N123" s="212" t="s">
        <v>39</v>
      </c>
      <c r="O123" s="213">
        <v>0</v>
      </c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215" t="s">
        <v>117</v>
      </c>
      <c r="AT123" s="215" t="s">
        <v>113</v>
      </c>
      <c r="AU123" s="215" t="s">
        <v>109</v>
      </c>
      <c r="AY123" s="14" t="s">
        <v>110</v>
      </c>
      <c r="BE123" s="216">
        <f>IF(N123="základní",J123,0)</f>
        <v>0</v>
      </c>
      <c r="BF123" s="216">
        <f>IF(N123="snížená",J123,0)</f>
        <v>4000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4" t="s">
        <v>109</v>
      </c>
      <c r="BK123" s="216">
        <f>ROUND(I123*H123,2)</f>
        <v>4000</v>
      </c>
      <c r="BL123" s="14" t="s">
        <v>117</v>
      </c>
      <c r="BM123" s="215" t="s">
        <v>121</v>
      </c>
    </row>
    <row r="124" s="2" customFormat="1" ht="37.8" customHeight="1">
      <c r="A124" s="29"/>
      <c r="B124" s="30"/>
      <c r="C124" s="204" t="s">
        <v>122</v>
      </c>
      <c r="D124" s="204" t="s">
        <v>113</v>
      </c>
      <c r="E124" s="205" t="s">
        <v>123</v>
      </c>
      <c r="F124" s="206" t="s">
        <v>124</v>
      </c>
      <c r="G124" s="207" t="s">
        <v>116</v>
      </c>
      <c r="H124" s="208">
        <v>1</v>
      </c>
      <c r="I124" s="209">
        <v>8000</v>
      </c>
      <c r="J124" s="209">
        <f>ROUND(I124*H124,2)</f>
        <v>8000</v>
      </c>
      <c r="K124" s="210"/>
      <c r="L124" s="35"/>
      <c r="M124" s="211" t="s">
        <v>1</v>
      </c>
      <c r="N124" s="212" t="s">
        <v>39</v>
      </c>
      <c r="O124" s="213">
        <v>0</v>
      </c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215" t="s">
        <v>117</v>
      </c>
      <c r="AT124" s="215" t="s">
        <v>113</v>
      </c>
      <c r="AU124" s="215" t="s">
        <v>109</v>
      </c>
      <c r="AY124" s="14" t="s">
        <v>110</v>
      </c>
      <c r="BE124" s="216">
        <f>IF(N124="základní",J124,0)</f>
        <v>0</v>
      </c>
      <c r="BF124" s="216">
        <f>IF(N124="snížená",J124,0)</f>
        <v>8000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4" t="s">
        <v>109</v>
      </c>
      <c r="BK124" s="216">
        <f>ROUND(I124*H124,2)</f>
        <v>8000</v>
      </c>
      <c r="BL124" s="14" t="s">
        <v>117</v>
      </c>
      <c r="BM124" s="215" t="s">
        <v>125</v>
      </c>
    </row>
    <row r="125" s="2" customFormat="1" ht="24.15" customHeight="1">
      <c r="A125" s="29"/>
      <c r="B125" s="30"/>
      <c r="C125" s="204" t="s">
        <v>126</v>
      </c>
      <c r="D125" s="204" t="s">
        <v>113</v>
      </c>
      <c r="E125" s="205" t="s">
        <v>127</v>
      </c>
      <c r="F125" s="206" t="s">
        <v>128</v>
      </c>
      <c r="G125" s="207" t="s">
        <v>116</v>
      </c>
      <c r="H125" s="208">
        <v>1</v>
      </c>
      <c r="I125" s="209">
        <v>5000</v>
      </c>
      <c r="J125" s="209">
        <f>ROUND(I125*H125,2)</f>
        <v>5000</v>
      </c>
      <c r="K125" s="210"/>
      <c r="L125" s="35"/>
      <c r="M125" s="211" t="s">
        <v>1</v>
      </c>
      <c r="N125" s="212" t="s">
        <v>39</v>
      </c>
      <c r="O125" s="213">
        <v>0</v>
      </c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215" t="s">
        <v>117</v>
      </c>
      <c r="AT125" s="215" t="s">
        <v>113</v>
      </c>
      <c r="AU125" s="215" t="s">
        <v>109</v>
      </c>
      <c r="AY125" s="14" t="s">
        <v>110</v>
      </c>
      <c r="BE125" s="216">
        <f>IF(N125="základní",J125,0)</f>
        <v>0</v>
      </c>
      <c r="BF125" s="216">
        <f>IF(N125="snížená",J125,0)</f>
        <v>5000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4" t="s">
        <v>109</v>
      </c>
      <c r="BK125" s="216">
        <f>ROUND(I125*H125,2)</f>
        <v>5000</v>
      </c>
      <c r="BL125" s="14" t="s">
        <v>117</v>
      </c>
      <c r="BM125" s="215" t="s">
        <v>129</v>
      </c>
    </row>
    <row r="126" s="2" customFormat="1" ht="24.15" customHeight="1">
      <c r="A126" s="29"/>
      <c r="B126" s="30"/>
      <c r="C126" s="204" t="s">
        <v>130</v>
      </c>
      <c r="D126" s="204" t="s">
        <v>113</v>
      </c>
      <c r="E126" s="205" t="s">
        <v>131</v>
      </c>
      <c r="F126" s="206" t="s">
        <v>132</v>
      </c>
      <c r="G126" s="207" t="s">
        <v>116</v>
      </c>
      <c r="H126" s="208">
        <v>1</v>
      </c>
      <c r="I126" s="209">
        <v>13000</v>
      </c>
      <c r="J126" s="209">
        <f>ROUND(I126*H126,2)</f>
        <v>13000</v>
      </c>
      <c r="K126" s="210"/>
      <c r="L126" s="35"/>
      <c r="M126" s="211" t="s">
        <v>1</v>
      </c>
      <c r="N126" s="212" t="s">
        <v>39</v>
      </c>
      <c r="O126" s="213">
        <v>0</v>
      </c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215" t="s">
        <v>117</v>
      </c>
      <c r="AT126" s="215" t="s">
        <v>113</v>
      </c>
      <c r="AU126" s="215" t="s">
        <v>109</v>
      </c>
      <c r="AY126" s="14" t="s">
        <v>110</v>
      </c>
      <c r="BE126" s="216">
        <f>IF(N126="základní",J126,0)</f>
        <v>0</v>
      </c>
      <c r="BF126" s="216">
        <f>IF(N126="snížená",J126,0)</f>
        <v>13000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4" t="s">
        <v>109</v>
      </c>
      <c r="BK126" s="216">
        <f>ROUND(I126*H126,2)</f>
        <v>13000</v>
      </c>
      <c r="BL126" s="14" t="s">
        <v>117</v>
      </c>
      <c r="BM126" s="215" t="s">
        <v>133</v>
      </c>
    </row>
    <row r="127" s="12" customFormat="1" ht="22.8" customHeight="1">
      <c r="A127" s="12"/>
      <c r="B127" s="189"/>
      <c r="C127" s="190"/>
      <c r="D127" s="191" t="s">
        <v>72</v>
      </c>
      <c r="E127" s="202" t="s">
        <v>134</v>
      </c>
      <c r="F127" s="202" t="s">
        <v>135</v>
      </c>
      <c r="G127" s="190"/>
      <c r="H127" s="190"/>
      <c r="I127" s="190"/>
      <c r="J127" s="203">
        <f>BK127</f>
        <v>59000</v>
      </c>
      <c r="K127" s="190"/>
      <c r="L127" s="194"/>
      <c r="M127" s="195"/>
      <c r="N127" s="196"/>
      <c r="O127" s="196"/>
      <c r="P127" s="197">
        <f>SUM(P128:P131)</f>
        <v>0</v>
      </c>
      <c r="Q127" s="196"/>
      <c r="R127" s="197">
        <f>SUM(R128:R131)</f>
        <v>0</v>
      </c>
      <c r="S127" s="196"/>
      <c r="T127" s="198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9" t="s">
        <v>109</v>
      </c>
      <c r="AT127" s="200" t="s">
        <v>72</v>
      </c>
      <c r="AU127" s="200" t="s">
        <v>81</v>
      </c>
      <c r="AY127" s="199" t="s">
        <v>110</v>
      </c>
      <c r="BK127" s="201">
        <f>SUM(BK128:BK131)</f>
        <v>59000</v>
      </c>
    </row>
    <row r="128" s="2" customFormat="1" ht="24.15" customHeight="1">
      <c r="A128" s="29"/>
      <c r="B128" s="30"/>
      <c r="C128" s="204" t="s">
        <v>136</v>
      </c>
      <c r="D128" s="204" t="s">
        <v>113</v>
      </c>
      <c r="E128" s="205" t="s">
        <v>137</v>
      </c>
      <c r="F128" s="206" t="s">
        <v>138</v>
      </c>
      <c r="G128" s="207" t="s">
        <v>139</v>
      </c>
      <c r="H128" s="208">
        <v>1</v>
      </c>
      <c r="I128" s="209">
        <v>40000</v>
      </c>
      <c r="J128" s="209">
        <f>ROUND(I128*H128,2)</f>
        <v>40000</v>
      </c>
      <c r="K128" s="210"/>
      <c r="L128" s="35"/>
      <c r="M128" s="211" t="s">
        <v>1</v>
      </c>
      <c r="N128" s="212" t="s">
        <v>39</v>
      </c>
      <c r="O128" s="213">
        <v>0</v>
      </c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215" t="s">
        <v>117</v>
      </c>
      <c r="AT128" s="215" t="s">
        <v>113</v>
      </c>
      <c r="AU128" s="215" t="s">
        <v>109</v>
      </c>
      <c r="AY128" s="14" t="s">
        <v>110</v>
      </c>
      <c r="BE128" s="216">
        <f>IF(N128="základní",J128,0)</f>
        <v>0</v>
      </c>
      <c r="BF128" s="216">
        <f>IF(N128="snížená",J128,0)</f>
        <v>40000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4" t="s">
        <v>109</v>
      </c>
      <c r="BK128" s="216">
        <f>ROUND(I128*H128,2)</f>
        <v>40000</v>
      </c>
      <c r="BL128" s="14" t="s">
        <v>117</v>
      </c>
      <c r="BM128" s="215" t="s">
        <v>140</v>
      </c>
    </row>
    <row r="129" s="2" customFormat="1" ht="24.15" customHeight="1">
      <c r="A129" s="29"/>
      <c r="B129" s="30"/>
      <c r="C129" s="204" t="s">
        <v>141</v>
      </c>
      <c r="D129" s="204" t="s">
        <v>113</v>
      </c>
      <c r="E129" s="205" t="s">
        <v>142</v>
      </c>
      <c r="F129" s="206" t="s">
        <v>143</v>
      </c>
      <c r="G129" s="207" t="s">
        <v>139</v>
      </c>
      <c r="H129" s="208">
        <v>1</v>
      </c>
      <c r="I129" s="209">
        <v>6000</v>
      </c>
      <c r="J129" s="209">
        <f>ROUND(I129*H129,2)</f>
        <v>6000</v>
      </c>
      <c r="K129" s="210"/>
      <c r="L129" s="35"/>
      <c r="M129" s="211" t="s">
        <v>1</v>
      </c>
      <c r="N129" s="212" t="s">
        <v>39</v>
      </c>
      <c r="O129" s="213">
        <v>0</v>
      </c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215" t="s">
        <v>117</v>
      </c>
      <c r="AT129" s="215" t="s">
        <v>113</v>
      </c>
      <c r="AU129" s="215" t="s">
        <v>109</v>
      </c>
      <c r="AY129" s="14" t="s">
        <v>110</v>
      </c>
      <c r="BE129" s="216">
        <f>IF(N129="základní",J129,0)</f>
        <v>0</v>
      </c>
      <c r="BF129" s="216">
        <f>IF(N129="snížená",J129,0)</f>
        <v>6000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4" t="s">
        <v>109</v>
      </c>
      <c r="BK129" s="216">
        <f>ROUND(I129*H129,2)</f>
        <v>6000</v>
      </c>
      <c r="BL129" s="14" t="s">
        <v>117</v>
      </c>
      <c r="BM129" s="215" t="s">
        <v>144</v>
      </c>
    </row>
    <row r="130" s="2" customFormat="1" ht="24.15" customHeight="1">
      <c r="A130" s="29"/>
      <c r="B130" s="30"/>
      <c r="C130" s="204" t="s">
        <v>145</v>
      </c>
      <c r="D130" s="204" t="s">
        <v>113</v>
      </c>
      <c r="E130" s="205" t="s">
        <v>146</v>
      </c>
      <c r="F130" s="206" t="s">
        <v>147</v>
      </c>
      <c r="G130" s="207" t="s">
        <v>139</v>
      </c>
      <c r="H130" s="208">
        <v>1</v>
      </c>
      <c r="I130" s="209">
        <v>4000</v>
      </c>
      <c r="J130" s="209">
        <f>ROUND(I130*H130,2)</f>
        <v>4000</v>
      </c>
      <c r="K130" s="210"/>
      <c r="L130" s="35"/>
      <c r="M130" s="211" t="s">
        <v>1</v>
      </c>
      <c r="N130" s="212" t="s">
        <v>39</v>
      </c>
      <c r="O130" s="213">
        <v>0</v>
      </c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215" t="s">
        <v>117</v>
      </c>
      <c r="AT130" s="215" t="s">
        <v>113</v>
      </c>
      <c r="AU130" s="215" t="s">
        <v>109</v>
      </c>
      <c r="AY130" s="14" t="s">
        <v>110</v>
      </c>
      <c r="BE130" s="216">
        <f>IF(N130="základní",J130,0)</f>
        <v>0</v>
      </c>
      <c r="BF130" s="216">
        <f>IF(N130="snížená",J130,0)</f>
        <v>4000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4" t="s">
        <v>109</v>
      </c>
      <c r="BK130" s="216">
        <f>ROUND(I130*H130,2)</f>
        <v>4000</v>
      </c>
      <c r="BL130" s="14" t="s">
        <v>117</v>
      </c>
      <c r="BM130" s="215" t="s">
        <v>148</v>
      </c>
    </row>
    <row r="131" s="2" customFormat="1" ht="24.15" customHeight="1">
      <c r="A131" s="29"/>
      <c r="B131" s="30"/>
      <c r="C131" s="204" t="s">
        <v>149</v>
      </c>
      <c r="D131" s="204" t="s">
        <v>113</v>
      </c>
      <c r="E131" s="205" t="s">
        <v>150</v>
      </c>
      <c r="F131" s="206" t="s">
        <v>151</v>
      </c>
      <c r="G131" s="207" t="s">
        <v>139</v>
      </c>
      <c r="H131" s="208">
        <v>1</v>
      </c>
      <c r="I131" s="209">
        <v>9000</v>
      </c>
      <c r="J131" s="209">
        <f>ROUND(I131*H131,2)</f>
        <v>9000</v>
      </c>
      <c r="K131" s="210"/>
      <c r="L131" s="35"/>
      <c r="M131" s="217" t="s">
        <v>1</v>
      </c>
      <c r="N131" s="218" t="s">
        <v>39</v>
      </c>
      <c r="O131" s="219">
        <v>0</v>
      </c>
      <c r="P131" s="219">
        <f>O131*H131</f>
        <v>0</v>
      </c>
      <c r="Q131" s="219">
        <v>0</v>
      </c>
      <c r="R131" s="219">
        <f>Q131*H131</f>
        <v>0</v>
      </c>
      <c r="S131" s="219">
        <v>0</v>
      </c>
      <c r="T131" s="22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215" t="s">
        <v>117</v>
      </c>
      <c r="AT131" s="215" t="s">
        <v>113</v>
      </c>
      <c r="AU131" s="215" t="s">
        <v>109</v>
      </c>
      <c r="AY131" s="14" t="s">
        <v>110</v>
      </c>
      <c r="BE131" s="216">
        <f>IF(N131="základní",J131,0)</f>
        <v>0</v>
      </c>
      <c r="BF131" s="216">
        <f>IF(N131="snížená",J131,0)</f>
        <v>9000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4" t="s">
        <v>109</v>
      </c>
      <c r="BK131" s="216">
        <f>ROUND(I131*H131,2)</f>
        <v>9000</v>
      </c>
      <c r="BL131" s="14" t="s">
        <v>117</v>
      </c>
      <c r="BM131" s="215" t="s">
        <v>152</v>
      </c>
    </row>
    <row r="132" s="2" customFormat="1" ht="6.96" customHeight="1">
      <c r="A132" s="29"/>
      <c r="B132" s="56"/>
      <c r="C132" s="57"/>
      <c r="D132" s="57"/>
      <c r="E132" s="57"/>
      <c r="F132" s="57"/>
      <c r="G132" s="57"/>
      <c r="H132" s="57"/>
      <c r="I132" s="57"/>
      <c r="J132" s="57"/>
      <c r="K132" s="57"/>
      <c r="L132" s="35"/>
      <c r="M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</sheetData>
  <sheetProtection sheet="1" autoFilter="0" formatColumns="0" formatRows="0" objects="1" scenarios="1" spinCount="100000" saltValue="oqGPfALtnefB8USJ5c868Z2Jab2ypN8WGCkok2Qc7vSX441eSqOzJoCzu1TXtWLshrXb356W3orvxQ3otnwUFQ==" hashValue="LW3TYH7NkcEgV+3lg2TAKoDptkr4CgdarxQzeHHfJd2BWpSfx8LZeixHWAcKsMxzUc4V8FbmDXqbWOQ1YUYTGA==" algorithmName="SHA-512" password="CC35"/>
  <autoFilter ref="C118:K13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2021-08-24T09:09:31Z</dcterms:created>
  <dcterms:modified xsi:type="dcterms:W3CDTF">2021-08-24T09:09:34Z</dcterms:modified>
</cp:coreProperties>
</file>