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tektura\Akce ostatní\FNOL\YD ubytovna, buňky\DZS buňka\Rozpočet\"/>
    </mc:Choice>
  </mc:AlternateContent>
  <bookViews>
    <workbookView xWindow="0" yWindow="0" windowWidth="21000" windowHeight="11880" activeTab="1"/>
  </bookViews>
  <sheets>
    <sheet name="Rekapitulace stavby" sheetId="1" r:id="rId1"/>
    <sheet name="DOH0572 - SO 03 Garsonier..." sheetId="2" r:id="rId2"/>
  </sheets>
  <definedNames>
    <definedName name="_xlnm._FilterDatabase" localSheetId="1" hidden="1">'DOH0572 - SO 03 Garsonier...'!$C$118:$K$133</definedName>
    <definedName name="_xlnm.Print_Titles" localSheetId="1">'DOH0572 - SO 03 Garsonier...'!$118:$118</definedName>
    <definedName name="_xlnm.Print_Titles" localSheetId="0">'Rekapitulace stavby'!$92:$92</definedName>
    <definedName name="_xlnm.Print_Area" localSheetId="1">'DOH0572 - SO 03 Garsonier...'!$C$4:$J$76,'DOH0572 - SO 03 Garsonier...'!$C$82:$J$100,'DOH0572 - SO 03 Garsonier...'!$C$106:$J$133</definedName>
    <definedName name="_xlnm.Print_Area" localSheetId="0">'Rekapitulace stavby'!$D$4:$AO$76,'Rekapitulace stavby'!$C$82:$AQ$96</definedName>
  </definedNames>
  <calcPr calcId="162913"/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J115" i="2"/>
  <c r="F115" i="2"/>
  <c r="F113" i="2"/>
  <c r="E111" i="2"/>
  <c r="J91" i="2"/>
  <c r="F91" i="2"/>
  <c r="F89" i="2"/>
  <c r="E87" i="2"/>
  <c r="J24" i="2"/>
  <c r="E24" i="2"/>
  <c r="J116" i="2" s="1"/>
  <c r="J23" i="2"/>
  <c r="J18" i="2"/>
  <c r="E18" i="2"/>
  <c r="F116" i="2" s="1"/>
  <c r="J17" i="2"/>
  <c r="J12" i="2"/>
  <c r="J89" i="2"/>
  <c r="E7" i="2"/>
  <c r="E109" i="2"/>
  <c r="L90" i="1"/>
  <c r="AM90" i="1"/>
  <c r="AM89" i="1"/>
  <c r="L89" i="1"/>
  <c r="AM87" i="1"/>
  <c r="L87" i="1"/>
  <c r="L85" i="1"/>
  <c r="L84" i="1"/>
  <c r="BK133" i="2"/>
  <c r="BK126" i="2"/>
  <c r="J123" i="2"/>
  <c r="BK132" i="2"/>
  <c r="J128" i="2"/>
  <c r="BK130" i="2"/>
  <c r="J125" i="2"/>
  <c r="AS94" i="1"/>
  <c r="J130" i="2"/>
  <c r="J126" i="2"/>
  <c r="BK123" i="2"/>
  <c r="J132" i="2"/>
  <c r="J129" i="2"/>
  <c r="BK122" i="2"/>
  <c r="J131" i="2"/>
  <c r="BK125" i="2"/>
  <c r="J122" i="2"/>
  <c r="BK131" i="2"/>
  <c r="BK128" i="2"/>
  <c r="J124" i="2"/>
  <c r="J133" i="2"/>
  <c r="BK129" i="2"/>
  <c r="BK124" i="2"/>
  <c r="P121" i="2" l="1"/>
  <c r="T121" i="2"/>
  <c r="BK121" i="2"/>
  <c r="J121" i="2"/>
  <c r="J98" i="2" s="1"/>
  <c r="R121" i="2"/>
  <c r="BK127" i="2"/>
  <c r="J127" i="2"/>
  <c r="J99" i="2" s="1"/>
  <c r="P127" i="2"/>
  <c r="R127" i="2"/>
  <c r="T127" i="2"/>
  <c r="F92" i="2"/>
  <c r="J113" i="2"/>
  <c r="J92" i="2"/>
  <c r="BF122" i="2"/>
  <c r="BF123" i="2"/>
  <c r="BF125" i="2"/>
  <c r="BF128" i="2"/>
  <c r="BF130" i="2"/>
  <c r="BF132" i="2"/>
  <c r="E85" i="2"/>
  <c r="BF124" i="2"/>
  <c r="BF126" i="2"/>
  <c r="BF129" i="2"/>
  <c r="BF131" i="2"/>
  <c r="BF133" i="2"/>
  <c r="F35" i="2"/>
  <c r="BB95" i="1" s="1"/>
  <c r="BB94" i="1" s="1"/>
  <c r="AX94" i="1" s="1"/>
  <c r="F37" i="2"/>
  <c r="BD95" i="1" s="1"/>
  <c r="BD94" i="1" s="1"/>
  <c r="W33" i="1" s="1"/>
  <c r="F33" i="2"/>
  <c r="AZ95" i="1" s="1"/>
  <c r="AZ94" i="1" s="1"/>
  <c r="W29" i="1" s="1"/>
  <c r="J33" i="2"/>
  <c r="AV95" i="1" s="1"/>
  <c r="F36" i="2"/>
  <c r="BC95" i="1"/>
  <c r="BC94" i="1"/>
  <c r="AY94" i="1" s="1"/>
  <c r="T120" i="2" l="1"/>
  <c r="T119" i="2"/>
  <c r="R120" i="2"/>
  <c r="R119" i="2"/>
  <c r="P120" i="2"/>
  <c r="P119" i="2"/>
  <c r="AU95" i="1"/>
  <c r="AU94" i="1" s="1"/>
  <c r="BK120" i="2"/>
  <c r="J120" i="2" s="1"/>
  <c r="J97" i="2" s="1"/>
  <c r="AV94" i="1"/>
  <c r="AK29" i="1" s="1"/>
  <c r="W31" i="1"/>
  <c r="J34" i="2"/>
  <c r="AW95" i="1"/>
  <c r="AT95" i="1" s="1"/>
  <c r="W32" i="1"/>
  <c r="F34" i="2"/>
  <c r="BA95" i="1"/>
  <c r="BA94" i="1" s="1"/>
  <c r="AW94" i="1" s="1"/>
  <c r="AK30" i="1" s="1"/>
  <c r="BK119" i="2" l="1"/>
  <c r="J119" i="2"/>
  <c r="J96" i="2"/>
  <c r="W30" i="1"/>
  <c r="AT94" i="1"/>
  <c r="J30" i="2" l="1"/>
  <c r="AG95" i="1"/>
  <c r="AG94" i="1"/>
  <c r="AK26" i="1" s="1"/>
  <c r="AK35" i="1" s="1"/>
  <c r="AN94" i="1" l="1"/>
  <c r="J39" i="2"/>
  <c r="AN95" i="1"/>
</calcChain>
</file>

<file path=xl/sharedStrings.xml><?xml version="1.0" encoding="utf-8"?>
<sst xmlns="http://schemas.openxmlformats.org/spreadsheetml/2006/main" count="419" uniqueCount="161">
  <si>
    <t>Export Komplet</t>
  </si>
  <si>
    <t/>
  </si>
  <si>
    <t>2.0</t>
  </si>
  <si>
    <t>ZAMOK</t>
  </si>
  <si>
    <t>False</t>
  </si>
  <si>
    <t>{7985ad3a-ce7b-449b-bc13-5049ac60aa9a}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</si>
  <si>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</si>
  <si>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</si>
  <si>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</si>
  <si>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</si>
  <si>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</si>
  <si>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</si>
  <si>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</si>
  <si>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DOH064</t>
  </si>
  <si>
    <t>Stavba:</t>
  </si>
  <si>
    <t>Oprava bytových jednotek  a spol. prostor budovy YD</t>
  </si>
  <si>
    <t>KSO:</t>
  </si>
  <si>
    <t>CC-CZ:</t>
  </si>
  <si>
    <t>Místo:</t>
  </si>
  <si>
    <t>Olomouc</t>
  </si>
  <si>
    <t>Datum:</t>
  </si>
  <si>
    <t>8. 7. 2021</t>
  </si>
  <si>
    <t>Zadavatel:</t>
  </si>
  <si>
    <t>IČ:</t>
  </si>
  <si>
    <t>FNOL, I.P.Pavlova 6, Olomouc</t>
  </si>
  <si>
    <t>DIČ:</t>
  </si>
  <si>
    <t>Zhotovitel:</t>
  </si>
  <si>
    <t xml:space="preserve"> </t>
  </si>
  <si>
    <t>Projektant:</t>
  </si>
  <si>
    <t>Ing. arch. Jan Dohnal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</si>
  <si>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</si>
  <si>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</si>
  <si>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</si>
  <si>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</si>
  <si>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</si>
  <si>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</si>
  <si>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</si>
  <si>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</si>
  <si>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</si>
  <si>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</si>
  <si>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</si>
  <si>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</si>
  <si>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</si>
  <si>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</si>
  <si>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</si>
  <si>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</si>
  <si>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</si>
  <si>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</si>
  <si>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</si>
  <si>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</si>
  <si>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</si>
  <si>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</si>
  <si>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</si>
  <si>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</si>
  <si>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</si>
  <si>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</si>
  <si>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</si>
  <si>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</si>
  <si>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</si>
  <si>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</si>
  <si>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</si>
  <si>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</si>
  <si>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</si>
  <si>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</si>
  <si>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</si>
  <si>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</si>
  <si>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</si>
  <si>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</si>
  <si>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</si>
  <si>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</si>
  <si>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</si>
  <si>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</si>
  <si>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</si>
  <si>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</si>
  <si>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</si>
  <si>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</si>
  <si>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</si>
  <si>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</si>
  <si>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DOH0572</t>
  </si>
  <si>
    <t>SO 03 Garsoniera s dvouřadou kuchyní - vybavení nábytkem</t>
  </si>
  <si>
    <t>STA</t>
  </si>
  <si>
    <t>1</t>
  </si>
  <si>
    <t>{13b0a7d2-166c-4964-abae-3fff3870c03e}</t>
  </si>
  <si>
    <t>KRYCÍ LIST SOUPISU PRACÍ</t>
  </si>
  <si>
    <t>Objekt:</t>
  </si>
  <si>
    <t>DOH0572 - SO 03 Garsoniera s dvouřadou kuchyní - vybavení nábytkem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</si>
  <si>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</si>
  <si>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</si>
  <si>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</si>
  <si>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</si>
  <si>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</si>
  <si>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</si>
  <si>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700 - Spotřebiče</t>
  </si>
  <si>
    <t xml:space="preserve">    766 - Konstrukce truhlářské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</si>
  <si>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</si>
  <si>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</si>
  <si>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</si>
  <si>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</si>
  <si>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</si>
  <si>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</si>
  <si>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</si>
  <si>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</si>
  <si>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</si>
  <si>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</si>
  <si>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</si>
  <si>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</si>
  <si>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</si>
  <si>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</si>
  <si>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</si>
  <si>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2</t>
  </si>
  <si>
    <t>ROZPOCET</t>
  </si>
  <si>
    <t>700</t>
  </si>
  <si>
    <t>Spotřebiče</t>
  </si>
  <si>
    <t>K</t>
  </si>
  <si>
    <t>711(R)</t>
  </si>
  <si>
    <t>vestavná elektrická varná deska dvouplotýnková, sklokeramická, dotyková - viz vybavení nábytkem N/01</t>
  </si>
  <si>
    <t>ks</t>
  </si>
  <si>
    <t>16</t>
  </si>
  <si>
    <t>564688789</t>
  </si>
  <si>
    <t>712(R)</t>
  </si>
  <si>
    <t>vestavná výsuvná  cirkulační digestoř s filtrem a LED osvětlením, cca 600/300/180mm - viz vybavení nábytkem N/01</t>
  </si>
  <si>
    <t>-201159299</t>
  </si>
  <si>
    <t>3</t>
  </si>
  <si>
    <t>713(R)</t>
  </si>
  <si>
    <t>vestavná lednice s horní mrazicí částí cca 1220/540/540mm objem 175-200l - viz vybavení nábytkem N/01</t>
  </si>
  <si>
    <t>-1132978825</t>
  </si>
  <si>
    <t>4</t>
  </si>
  <si>
    <t>714(R)</t>
  </si>
  <si>
    <t>vestavná mikrovlnná trouba , cca 600/400/320mm - viz vybavení nábytkem N/01</t>
  </si>
  <si>
    <t>1270581364</t>
  </si>
  <si>
    <t>5</t>
  </si>
  <si>
    <t>715(R)</t>
  </si>
  <si>
    <t>vestavná pračka s předním plněním  cca 600/540/840mm - viz vybavení nábytkem N/01</t>
  </si>
  <si>
    <t>1799851741</t>
  </si>
  <si>
    <t>766</t>
  </si>
  <si>
    <t>Konstrukce truhlářské</t>
  </si>
  <si>
    <t>6</t>
  </si>
  <si>
    <t>766005(R)</t>
  </si>
  <si>
    <t>N/01 - D+M kuchyňské linky 600/2400/2400mm bez spotřebičů - viz výpis prvků</t>
  </si>
  <si>
    <t>kpl</t>
  </si>
  <si>
    <t>-453248392</t>
  </si>
  <si>
    <t>7</t>
  </si>
  <si>
    <t>766006(R)</t>
  </si>
  <si>
    <t>N/01 - D+M stolu 600/1800/900mm - viz výpis prvků</t>
  </si>
  <si>
    <t>-1421286025</t>
  </si>
  <si>
    <t>8</t>
  </si>
  <si>
    <t>766007(R)</t>
  </si>
  <si>
    <t>N/02 - D+M věšákové zástěny 600/2400/350mm - viz výpis prvků</t>
  </si>
  <si>
    <t>-921733504</t>
  </si>
  <si>
    <t>9</t>
  </si>
  <si>
    <t>766008(R)</t>
  </si>
  <si>
    <t>N/03 - D+M skříňky pod umyvadlo 550/500/340mm - viz výpis prvků</t>
  </si>
  <si>
    <t>404496450</t>
  </si>
  <si>
    <t>10</t>
  </si>
  <si>
    <t>766009(R)</t>
  </si>
  <si>
    <t>N/04 - D+M zrcadlové skříňky 600/800/120mm - viz výpis prvků</t>
  </si>
  <si>
    <t>934468199</t>
  </si>
  <si>
    <t>11</t>
  </si>
  <si>
    <t>766011(R)</t>
  </si>
  <si>
    <t>N/05- dodání barové židle - viz výpis prvků</t>
  </si>
  <si>
    <t>1611120405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</si>
</sst>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23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2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4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17" fillId="3" borderId="0" xfId="0" applyFont="1" applyFill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 wrapText="1"/>
    </xf>
    <xf numFmtId="0" fontId="18" fillId="0" borderId="17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5" fillId="0" borderId="14" xfId="0" applyNumberFormat="1" applyFont="1" applyBorder="1" applyAlignment="1" applyProtection="1">
      <alignment vertical="center"/>
    </xf>
    <xf numFmtId="4" fontId="15" fillId="0" borderId="0" xfId="0" applyNumberFormat="1" applyFont="1" applyBorder="1" applyAlignment="1" applyProtection="1">
      <alignment vertical="center"/>
    </xf>
    <xf numFmtId="166" fontId="15" fillId="0" borderId="0" xfId="0" applyNumberFormat="1" applyFont="1" applyBorder="1" applyAlignment="1" applyProtection="1">
      <alignment vertical="center"/>
    </xf>
    <xf numFmtId="4" fontId="15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4" fillId="0" borderId="19" xfId="0" applyNumberFormat="1" applyFont="1" applyBorder="1" applyAlignment="1" applyProtection="1">
      <alignment vertical="center"/>
    </xf>
    <xf numFmtId="4" fontId="24" fillId="0" borderId="20" xfId="0" applyNumberFormat="1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4" fontId="24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7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17" fillId="3" borderId="0" xfId="0" applyFont="1" applyFill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7" fillId="3" borderId="16" xfId="0" applyFont="1" applyFill="1" applyBorder="1" applyAlignment="1" applyProtection="1">
      <alignment horizontal="center" vertical="center" wrapText="1"/>
    </xf>
    <xf numFmtId="0" fontId="17" fillId="3" borderId="17" xfId="0" applyFont="1" applyFill="1" applyBorder="1" applyAlignment="1" applyProtection="1">
      <alignment horizontal="center" vertical="center" wrapText="1"/>
    </xf>
    <xf numFmtId="0" fontId="17" fillId="3" borderId="18" xfId="0" applyFont="1" applyFill="1" applyBorder="1" applyAlignment="1" applyProtection="1">
      <alignment horizontal="center" vertical="center" wrapText="1"/>
    </xf>
    <xf numFmtId="0" fontId="17" fillId="3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7" fillId="0" borderId="12" xfId="0" applyNumberFormat="1" applyFont="1" applyBorder="1" applyAlignment="1" applyProtection="1"/>
    <xf numFmtId="166" fontId="27" fillId="0" borderId="13" xfId="0" applyNumberFormat="1" applyFont="1" applyBorder="1" applyAlignment="1" applyProtection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7" fillId="0" borderId="22" xfId="0" applyFont="1" applyBorder="1" applyAlignment="1" applyProtection="1">
      <alignment horizontal="center" vertical="center"/>
    </xf>
    <xf numFmtId="49" fontId="17" fillId="0" borderId="22" xfId="0" applyNumberFormat="1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center" vertical="center" wrapText="1"/>
    </xf>
    <xf numFmtId="167" fontId="17" fillId="0" borderId="22" xfId="0" applyNumberFormat="1" applyFont="1" applyBorder="1" applyAlignment="1" applyProtection="1">
      <alignment vertical="center"/>
    </xf>
    <xf numFmtId="4" fontId="17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/>
    </xf>
    <xf numFmtId="166" fontId="18" fillId="0" borderId="0" xfId="0" applyNumberFormat="1" applyFont="1" applyBorder="1" applyAlignment="1" applyProtection="1">
      <alignment vertical="center"/>
    </xf>
    <xf numFmtId="166" fontId="18" fillId="0" borderId="15" xfId="0" applyNumberFormat="1" applyFont="1" applyBorder="1" applyAlignment="1" applyProtection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8" fillId="0" borderId="19" xfId="0" applyFont="1" applyBorder="1" applyAlignment="1" applyProtection="1">
      <alignment horizontal="left" vertical="center"/>
    </xf>
    <xf numFmtId="0" fontId="18" fillId="0" borderId="20" xfId="0" applyFont="1" applyBorder="1" applyAlignment="1" applyProtection="1">
      <alignment horizontal="center" vertical="center"/>
    </xf>
    <xf numFmtId="166" fontId="18" fillId="0" borderId="20" xfId="0" applyNumberFormat="1" applyFont="1" applyBorder="1" applyAlignment="1" applyProtection="1">
      <alignment vertical="center"/>
    </xf>
    <xf numFmtId="166" fontId="18" fillId="0" borderId="21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center" wrapText="1"/>
    </xf>
    <xf numFmtId="4" fontId="12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3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14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17" fillId="3" borderId="6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left" vertical="center"/>
    </xf>
    <xf numFmtId="0" fontId="17" fillId="3" borderId="7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right" vertical="center"/>
    </xf>
    <xf numFmtId="0" fontId="17" fillId="3" borderId="8" xfId="0" applyFont="1" applyFill="1" applyBorder="1" applyAlignment="1" applyProtection="1">
      <alignment horizontal="left" vertical="center"/>
    </xf>
    <xf numFmtId="4" fontId="23" fillId="0" borderId="0" xfId="0" applyNumberFormat="1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left" vertical="center" wrapText="1"/>
    </xf>
    <xf numFmtId="4" fontId="19" fillId="0" borderId="0" xfId="0" applyNumberFormat="1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55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S4" s="14" t="s">
        <v>11</v>
      </c>
    </row>
    <row r="5" spans="1:74" s="1" customFormat="1" ht="12" customHeight="1">
      <c r="B5" s="18"/>
      <c r="C5" s="19"/>
      <c r="D5" s="22" t="s">
        <v>12</v>
      </c>
      <c r="E5" s="19"/>
      <c r="F5" s="19"/>
      <c r="G5" s="19"/>
      <c r="H5" s="19"/>
      <c r="I5" s="19"/>
      <c r="J5" s="19"/>
      <c r="K5" s="193" t="s">
        <v>13</v>
      </c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"/>
      <c r="AQ5" s="19"/>
      <c r="AR5" s="17"/>
      <c r="BS5" s="14" t="s">
        <v>6</v>
      </c>
    </row>
    <row r="6" spans="1:74" s="1" customFormat="1" ht="36.950000000000003" customHeight="1">
      <c r="B6" s="18"/>
      <c r="C6" s="19"/>
      <c r="D6" s="24" t="s">
        <v>14</v>
      </c>
      <c r="E6" s="19"/>
      <c r="F6" s="19"/>
      <c r="G6" s="19"/>
      <c r="H6" s="19"/>
      <c r="I6" s="19"/>
      <c r="J6" s="19"/>
      <c r="K6" s="195" t="s">
        <v>15</v>
      </c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"/>
      <c r="AQ6" s="19"/>
      <c r="AR6" s="17"/>
      <c r="BS6" s="14" t="s">
        <v>6</v>
      </c>
    </row>
    <row r="7" spans="1:74" s="1" customFormat="1" ht="12" customHeight="1">
      <c r="B7" s="18"/>
      <c r="C7" s="19"/>
      <c r="D7" s="25" t="s">
        <v>16</v>
      </c>
      <c r="E7" s="19"/>
      <c r="F7" s="19"/>
      <c r="G7" s="19"/>
      <c r="H7" s="19"/>
      <c r="I7" s="19"/>
      <c r="J7" s="19"/>
      <c r="K7" s="23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5" t="s">
        <v>17</v>
      </c>
      <c r="AL7" s="19"/>
      <c r="AM7" s="19"/>
      <c r="AN7" s="23" t="s">
        <v>1</v>
      </c>
      <c r="AO7" s="19"/>
      <c r="AP7" s="19"/>
      <c r="AQ7" s="19"/>
      <c r="AR7" s="17"/>
      <c r="BS7" s="14" t="s">
        <v>6</v>
      </c>
    </row>
    <row r="8" spans="1:74" s="1" customFormat="1" ht="12" customHeight="1">
      <c r="B8" s="18"/>
      <c r="C8" s="19"/>
      <c r="D8" s="25" t="s">
        <v>18</v>
      </c>
      <c r="E8" s="19"/>
      <c r="F8" s="19"/>
      <c r="G8" s="19"/>
      <c r="H8" s="19"/>
      <c r="I8" s="19"/>
      <c r="J8" s="19"/>
      <c r="K8" s="23" t="s">
        <v>19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5" t="s">
        <v>20</v>
      </c>
      <c r="AL8" s="19"/>
      <c r="AM8" s="19"/>
      <c r="AN8" s="23" t="s">
        <v>21</v>
      </c>
      <c r="AO8" s="19"/>
      <c r="AP8" s="19"/>
      <c r="AQ8" s="19"/>
      <c r="AR8" s="17"/>
      <c r="BS8" s="14" t="s">
        <v>6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S9" s="14" t="s">
        <v>6</v>
      </c>
    </row>
    <row r="10" spans="1:74" s="1" customFormat="1" ht="12" customHeight="1">
      <c r="B10" s="18"/>
      <c r="C10" s="19"/>
      <c r="D10" s="25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5" t="s">
        <v>23</v>
      </c>
      <c r="AL10" s="19"/>
      <c r="AM10" s="19"/>
      <c r="AN10" s="23" t="s">
        <v>1</v>
      </c>
      <c r="AO10" s="19"/>
      <c r="AP10" s="19"/>
      <c r="AQ10" s="19"/>
      <c r="AR10" s="17"/>
      <c r="BS10" s="14" t="s">
        <v>6</v>
      </c>
    </row>
    <row r="11" spans="1:74" s="1" customFormat="1" ht="18.399999999999999" customHeight="1">
      <c r="B11" s="18"/>
      <c r="C11" s="19"/>
      <c r="D11" s="19"/>
      <c r="E11" s="23" t="s">
        <v>24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5" t="s">
        <v>25</v>
      </c>
      <c r="AL11" s="19"/>
      <c r="AM11" s="19"/>
      <c r="AN11" s="23" t="s">
        <v>1</v>
      </c>
      <c r="AO11" s="19"/>
      <c r="AP11" s="19"/>
      <c r="AQ11" s="19"/>
      <c r="AR11" s="17"/>
      <c r="BS11" s="14" t="s">
        <v>6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S12" s="14" t="s">
        <v>6</v>
      </c>
    </row>
    <row r="13" spans="1:74" s="1" customFormat="1" ht="12" customHeight="1">
      <c r="B13" s="18"/>
      <c r="C13" s="19"/>
      <c r="D13" s="25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5" t="s">
        <v>23</v>
      </c>
      <c r="AL13" s="19"/>
      <c r="AM13" s="19"/>
      <c r="AN13" s="23" t="s">
        <v>1</v>
      </c>
      <c r="AO13" s="19"/>
      <c r="AP13" s="19"/>
      <c r="AQ13" s="19"/>
      <c r="AR13" s="17"/>
      <c r="BS13" s="14" t="s">
        <v>6</v>
      </c>
    </row>
    <row r="14" spans="1:74" ht="12.75">
      <c r="B14" s="18"/>
      <c r="C14" s="19"/>
      <c r="D14" s="19"/>
      <c r="E14" s="23" t="s">
        <v>27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5" t="s">
        <v>25</v>
      </c>
      <c r="AL14" s="19"/>
      <c r="AM14" s="19"/>
      <c r="AN14" s="23" t="s">
        <v>1</v>
      </c>
      <c r="AO14" s="19"/>
      <c r="AP14" s="19"/>
      <c r="AQ14" s="19"/>
      <c r="AR14" s="17"/>
      <c r="BS14" s="14" t="s">
        <v>6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S15" s="14" t="s">
        <v>4</v>
      </c>
    </row>
    <row r="16" spans="1:74" s="1" customFormat="1" ht="12" customHeight="1">
      <c r="B16" s="18"/>
      <c r="C16" s="19"/>
      <c r="D16" s="25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5" t="s">
        <v>23</v>
      </c>
      <c r="AL16" s="19"/>
      <c r="AM16" s="19"/>
      <c r="AN16" s="23" t="s">
        <v>1</v>
      </c>
      <c r="AO16" s="19"/>
      <c r="AP16" s="19"/>
      <c r="AQ16" s="19"/>
      <c r="AR16" s="17"/>
      <c r="BS16" s="14" t="s">
        <v>4</v>
      </c>
    </row>
    <row r="17" spans="1:71" s="1" customFormat="1" ht="18.399999999999999" customHeight="1">
      <c r="B17" s="18"/>
      <c r="C17" s="19"/>
      <c r="D17" s="19"/>
      <c r="E17" s="23" t="s">
        <v>29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5" t="s">
        <v>25</v>
      </c>
      <c r="AL17" s="19"/>
      <c r="AM17" s="19"/>
      <c r="AN17" s="23" t="s">
        <v>1</v>
      </c>
      <c r="AO17" s="19"/>
      <c r="AP17" s="19"/>
      <c r="AQ17" s="19"/>
      <c r="AR17" s="17"/>
      <c r="BS17" s="14" t="s">
        <v>30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S18" s="14" t="s">
        <v>6</v>
      </c>
    </row>
    <row r="19" spans="1:71" s="1" customFormat="1" ht="12" customHeight="1">
      <c r="B19" s="18"/>
      <c r="C19" s="19"/>
      <c r="D19" s="25" t="s">
        <v>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5" t="s">
        <v>23</v>
      </c>
      <c r="AL19" s="19"/>
      <c r="AM19" s="19"/>
      <c r="AN19" s="23" t="s">
        <v>1</v>
      </c>
      <c r="AO19" s="19"/>
      <c r="AP19" s="19"/>
      <c r="AQ19" s="19"/>
      <c r="AR19" s="17"/>
      <c r="BS19" s="14" t="s">
        <v>6</v>
      </c>
    </row>
    <row r="20" spans="1:71" s="1" customFormat="1" ht="18.399999999999999" customHeight="1">
      <c r="B20" s="18"/>
      <c r="C20" s="19"/>
      <c r="D20" s="19"/>
      <c r="E20" s="23" t="s">
        <v>27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5" t="s">
        <v>25</v>
      </c>
      <c r="AL20" s="19"/>
      <c r="AM20" s="19"/>
      <c r="AN20" s="23" t="s">
        <v>1</v>
      </c>
      <c r="AO20" s="19"/>
      <c r="AP20" s="19"/>
      <c r="AQ20" s="19"/>
      <c r="AR20" s="17"/>
      <c r="BS20" s="14" t="s">
        <v>30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</row>
    <row r="22" spans="1:71" s="1" customFormat="1" ht="12" customHeight="1">
      <c r="B22" s="18"/>
      <c r="C22" s="19"/>
      <c r="D22" s="25" t="s">
        <v>32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</row>
    <row r="23" spans="1:71" s="1" customFormat="1" ht="16.5" customHeight="1">
      <c r="B23" s="18"/>
      <c r="C23" s="19"/>
      <c r="D23" s="19"/>
      <c r="E23" s="196" t="s">
        <v>1</v>
      </c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"/>
      <c r="AP23" s="19"/>
      <c r="AQ23" s="19"/>
      <c r="AR23" s="17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</row>
    <row r="25" spans="1:71" s="1" customFormat="1" ht="6.95" customHeight="1">
      <c r="B25" s="18"/>
      <c r="C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19"/>
      <c r="AQ25" s="19"/>
      <c r="AR25" s="17"/>
    </row>
    <row r="26" spans="1:71" s="2" customFormat="1" ht="25.9" customHeight="1">
      <c r="A26" s="28"/>
      <c r="B26" s="29"/>
      <c r="C26" s="30"/>
      <c r="D26" s="31" t="s">
        <v>33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97">
        <f>ROUND(AG94,2)</f>
        <v>104000</v>
      </c>
      <c r="AL26" s="198"/>
      <c r="AM26" s="198"/>
      <c r="AN26" s="198"/>
      <c r="AO26" s="198"/>
      <c r="AP26" s="30"/>
      <c r="AQ26" s="30"/>
      <c r="AR26" s="33"/>
      <c r="BE26" s="28"/>
    </row>
    <row r="27" spans="1:71" s="2" customFormat="1" ht="6.95" customHeight="1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3"/>
      <c r="BE27" s="28"/>
    </row>
    <row r="28" spans="1:71" s="2" customFormat="1" ht="12.7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199" t="s">
        <v>34</v>
      </c>
      <c r="M28" s="199"/>
      <c r="N28" s="199"/>
      <c r="O28" s="199"/>
      <c r="P28" s="199"/>
      <c r="Q28" s="30"/>
      <c r="R28" s="30"/>
      <c r="S28" s="30"/>
      <c r="T28" s="30"/>
      <c r="U28" s="30"/>
      <c r="V28" s="30"/>
      <c r="W28" s="199" t="s">
        <v>35</v>
      </c>
      <c r="X28" s="199"/>
      <c r="Y28" s="199"/>
      <c r="Z28" s="199"/>
      <c r="AA28" s="199"/>
      <c r="AB28" s="199"/>
      <c r="AC28" s="199"/>
      <c r="AD28" s="199"/>
      <c r="AE28" s="199"/>
      <c r="AF28" s="30"/>
      <c r="AG28" s="30"/>
      <c r="AH28" s="30"/>
      <c r="AI28" s="30"/>
      <c r="AJ28" s="30"/>
      <c r="AK28" s="199" t="s">
        <v>36</v>
      </c>
      <c r="AL28" s="199"/>
      <c r="AM28" s="199"/>
      <c r="AN28" s="199"/>
      <c r="AO28" s="199"/>
      <c r="AP28" s="30"/>
      <c r="AQ28" s="30"/>
      <c r="AR28" s="33"/>
      <c r="BE28" s="28"/>
    </row>
    <row r="29" spans="1:71" s="3" customFormat="1" ht="14.45" customHeight="1">
      <c r="B29" s="34"/>
      <c r="C29" s="35"/>
      <c r="D29" s="25" t="s">
        <v>37</v>
      </c>
      <c r="E29" s="35"/>
      <c r="F29" s="25" t="s">
        <v>38</v>
      </c>
      <c r="G29" s="35"/>
      <c r="H29" s="35"/>
      <c r="I29" s="35"/>
      <c r="J29" s="35"/>
      <c r="K29" s="35"/>
      <c r="L29" s="202">
        <v>0.21</v>
      </c>
      <c r="M29" s="201"/>
      <c r="N29" s="201"/>
      <c r="O29" s="201"/>
      <c r="P29" s="201"/>
      <c r="Q29" s="35"/>
      <c r="R29" s="35"/>
      <c r="S29" s="35"/>
      <c r="T29" s="35"/>
      <c r="U29" s="35"/>
      <c r="V29" s="35"/>
      <c r="W29" s="200">
        <f>ROUND(AZ94, 2)</f>
        <v>0</v>
      </c>
      <c r="X29" s="201"/>
      <c r="Y29" s="201"/>
      <c r="Z29" s="201"/>
      <c r="AA29" s="201"/>
      <c r="AB29" s="201"/>
      <c r="AC29" s="201"/>
      <c r="AD29" s="201"/>
      <c r="AE29" s="201"/>
      <c r="AF29" s="35"/>
      <c r="AG29" s="35"/>
      <c r="AH29" s="35"/>
      <c r="AI29" s="35"/>
      <c r="AJ29" s="35"/>
      <c r="AK29" s="200">
        <f>ROUND(AV94, 2)</f>
        <v>0</v>
      </c>
      <c r="AL29" s="201"/>
      <c r="AM29" s="201"/>
      <c r="AN29" s="201"/>
      <c r="AO29" s="201"/>
      <c r="AP29" s="35"/>
      <c r="AQ29" s="35"/>
      <c r="AR29" s="36"/>
    </row>
    <row r="30" spans="1:71" s="3" customFormat="1" ht="14.45" customHeight="1">
      <c r="B30" s="34"/>
      <c r="C30" s="35"/>
      <c r="D30" s="35"/>
      <c r="E30" s="35"/>
      <c r="F30" s="25" t="s">
        <v>39</v>
      </c>
      <c r="G30" s="35"/>
      <c r="H30" s="35"/>
      <c r="I30" s="35"/>
      <c r="J30" s="35"/>
      <c r="K30" s="35"/>
      <c r="L30" s="202">
        <v>0.15</v>
      </c>
      <c r="M30" s="201"/>
      <c r="N30" s="201"/>
      <c r="O30" s="201"/>
      <c r="P30" s="201"/>
      <c r="Q30" s="35"/>
      <c r="R30" s="35"/>
      <c r="S30" s="35"/>
      <c r="T30" s="35"/>
      <c r="U30" s="35"/>
      <c r="V30" s="35"/>
      <c r="W30" s="200">
        <f>ROUND(BA94, 2)</f>
        <v>104000</v>
      </c>
      <c r="X30" s="201"/>
      <c r="Y30" s="201"/>
      <c r="Z30" s="201"/>
      <c r="AA30" s="201"/>
      <c r="AB30" s="201"/>
      <c r="AC30" s="201"/>
      <c r="AD30" s="201"/>
      <c r="AE30" s="201"/>
      <c r="AF30" s="35"/>
      <c r="AG30" s="35"/>
      <c r="AH30" s="35"/>
      <c r="AI30" s="35"/>
      <c r="AJ30" s="35"/>
      <c r="AK30" s="200">
        <f>ROUND(AW94, 2)</f>
        <v>15600</v>
      </c>
      <c r="AL30" s="201"/>
      <c r="AM30" s="201"/>
      <c r="AN30" s="201"/>
      <c r="AO30" s="201"/>
      <c r="AP30" s="35"/>
      <c r="AQ30" s="35"/>
      <c r="AR30" s="36"/>
    </row>
    <row r="31" spans="1:71" s="3" customFormat="1" ht="14.45" hidden="1" customHeight="1">
      <c r="B31" s="34"/>
      <c r="C31" s="35"/>
      <c r="D31" s="35"/>
      <c r="E31" s="35"/>
      <c r="F31" s="25" t="s">
        <v>40</v>
      </c>
      <c r="G31" s="35"/>
      <c r="H31" s="35"/>
      <c r="I31" s="35"/>
      <c r="J31" s="35"/>
      <c r="K31" s="35"/>
      <c r="L31" s="202">
        <v>0.21</v>
      </c>
      <c r="M31" s="201"/>
      <c r="N31" s="201"/>
      <c r="O31" s="201"/>
      <c r="P31" s="201"/>
      <c r="Q31" s="35"/>
      <c r="R31" s="35"/>
      <c r="S31" s="35"/>
      <c r="T31" s="35"/>
      <c r="U31" s="35"/>
      <c r="V31" s="35"/>
      <c r="W31" s="200">
        <f>ROUND(BB94, 2)</f>
        <v>0</v>
      </c>
      <c r="X31" s="201"/>
      <c r="Y31" s="201"/>
      <c r="Z31" s="201"/>
      <c r="AA31" s="201"/>
      <c r="AB31" s="201"/>
      <c r="AC31" s="201"/>
      <c r="AD31" s="201"/>
      <c r="AE31" s="201"/>
      <c r="AF31" s="35"/>
      <c r="AG31" s="35"/>
      <c r="AH31" s="35"/>
      <c r="AI31" s="35"/>
      <c r="AJ31" s="35"/>
      <c r="AK31" s="200">
        <v>0</v>
      </c>
      <c r="AL31" s="201"/>
      <c r="AM31" s="201"/>
      <c r="AN31" s="201"/>
      <c r="AO31" s="201"/>
      <c r="AP31" s="35"/>
      <c r="AQ31" s="35"/>
      <c r="AR31" s="36"/>
    </row>
    <row r="32" spans="1:71" s="3" customFormat="1" ht="14.45" hidden="1" customHeight="1">
      <c r="B32" s="34"/>
      <c r="C32" s="35"/>
      <c r="D32" s="35"/>
      <c r="E32" s="35"/>
      <c r="F32" s="25" t="s">
        <v>41</v>
      </c>
      <c r="G32" s="35"/>
      <c r="H32" s="35"/>
      <c r="I32" s="35"/>
      <c r="J32" s="35"/>
      <c r="K32" s="35"/>
      <c r="L32" s="202">
        <v>0.15</v>
      </c>
      <c r="M32" s="201"/>
      <c r="N32" s="201"/>
      <c r="O32" s="201"/>
      <c r="P32" s="201"/>
      <c r="Q32" s="35"/>
      <c r="R32" s="35"/>
      <c r="S32" s="35"/>
      <c r="T32" s="35"/>
      <c r="U32" s="35"/>
      <c r="V32" s="35"/>
      <c r="W32" s="200">
        <f>ROUND(BC94, 2)</f>
        <v>0</v>
      </c>
      <c r="X32" s="201"/>
      <c r="Y32" s="201"/>
      <c r="Z32" s="201"/>
      <c r="AA32" s="201"/>
      <c r="AB32" s="201"/>
      <c r="AC32" s="201"/>
      <c r="AD32" s="201"/>
      <c r="AE32" s="201"/>
      <c r="AF32" s="35"/>
      <c r="AG32" s="35"/>
      <c r="AH32" s="35"/>
      <c r="AI32" s="35"/>
      <c r="AJ32" s="35"/>
      <c r="AK32" s="200">
        <v>0</v>
      </c>
      <c r="AL32" s="201"/>
      <c r="AM32" s="201"/>
      <c r="AN32" s="201"/>
      <c r="AO32" s="201"/>
      <c r="AP32" s="35"/>
      <c r="AQ32" s="35"/>
      <c r="AR32" s="36"/>
    </row>
    <row r="33" spans="1:57" s="3" customFormat="1" ht="14.45" hidden="1" customHeight="1">
      <c r="B33" s="34"/>
      <c r="C33" s="35"/>
      <c r="D33" s="35"/>
      <c r="E33" s="35"/>
      <c r="F33" s="25" t="s">
        <v>42</v>
      </c>
      <c r="G33" s="35"/>
      <c r="H33" s="35"/>
      <c r="I33" s="35"/>
      <c r="J33" s="35"/>
      <c r="K33" s="35"/>
      <c r="L33" s="202">
        <v>0</v>
      </c>
      <c r="M33" s="201"/>
      <c r="N33" s="201"/>
      <c r="O33" s="201"/>
      <c r="P33" s="201"/>
      <c r="Q33" s="35"/>
      <c r="R33" s="35"/>
      <c r="S33" s="35"/>
      <c r="T33" s="35"/>
      <c r="U33" s="35"/>
      <c r="V33" s="35"/>
      <c r="W33" s="200">
        <f>ROUND(BD94, 2)</f>
        <v>0</v>
      </c>
      <c r="X33" s="201"/>
      <c r="Y33" s="201"/>
      <c r="Z33" s="201"/>
      <c r="AA33" s="201"/>
      <c r="AB33" s="201"/>
      <c r="AC33" s="201"/>
      <c r="AD33" s="201"/>
      <c r="AE33" s="201"/>
      <c r="AF33" s="35"/>
      <c r="AG33" s="35"/>
      <c r="AH33" s="35"/>
      <c r="AI33" s="35"/>
      <c r="AJ33" s="35"/>
      <c r="AK33" s="200">
        <v>0</v>
      </c>
      <c r="AL33" s="201"/>
      <c r="AM33" s="201"/>
      <c r="AN33" s="201"/>
      <c r="AO33" s="201"/>
      <c r="AP33" s="35"/>
      <c r="AQ33" s="35"/>
      <c r="AR33" s="36"/>
    </row>
    <row r="34" spans="1:57" s="2" customFormat="1" ht="6.95" customHeight="1">
      <c r="A34" s="28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3"/>
      <c r="BE34" s="28"/>
    </row>
    <row r="35" spans="1:57" s="2" customFormat="1" ht="25.9" customHeight="1">
      <c r="A35" s="28"/>
      <c r="B35" s="29"/>
      <c r="C35" s="37"/>
      <c r="D35" s="38" t="s">
        <v>43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44</v>
      </c>
      <c r="U35" s="39"/>
      <c r="V35" s="39"/>
      <c r="W35" s="39"/>
      <c r="X35" s="203" t="s">
        <v>45</v>
      </c>
      <c r="Y35" s="204"/>
      <c r="Z35" s="204"/>
      <c r="AA35" s="204"/>
      <c r="AB35" s="204"/>
      <c r="AC35" s="39"/>
      <c r="AD35" s="39"/>
      <c r="AE35" s="39"/>
      <c r="AF35" s="39"/>
      <c r="AG35" s="39"/>
      <c r="AH35" s="39"/>
      <c r="AI35" s="39"/>
      <c r="AJ35" s="39"/>
      <c r="AK35" s="205">
        <f>SUM(AK26:AK33)</f>
        <v>119600</v>
      </c>
      <c r="AL35" s="204"/>
      <c r="AM35" s="204"/>
      <c r="AN35" s="204"/>
      <c r="AO35" s="206"/>
      <c r="AP35" s="37"/>
      <c r="AQ35" s="37"/>
      <c r="AR35" s="33"/>
      <c r="BE35" s="28"/>
    </row>
    <row r="36" spans="1:57" s="2" customFormat="1" ht="6.95" customHeight="1">
      <c r="A36" s="28"/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3"/>
      <c r="BE36" s="28"/>
    </row>
    <row r="37" spans="1:57" s="2" customFormat="1" ht="14.45" customHeight="1">
      <c r="A37" s="28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3"/>
      <c r="BE37" s="28"/>
    </row>
    <row r="38" spans="1:57" s="1" customFormat="1" ht="14.4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5" customHeight="1">
      <c r="B49" s="41"/>
      <c r="C49" s="42"/>
      <c r="D49" s="43" t="s">
        <v>46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47</v>
      </c>
      <c r="AI49" s="44"/>
      <c r="AJ49" s="44"/>
      <c r="AK49" s="44"/>
      <c r="AL49" s="44"/>
      <c r="AM49" s="44"/>
      <c r="AN49" s="44"/>
      <c r="AO49" s="44"/>
      <c r="AP49" s="42"/>
      <c r="AQ49" s="42"/>
      <c r="AR49" s="45"/>
    </row>
    <row r="50" spans="1:57" ht="11.2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1.25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1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1.25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1.25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1.2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1.25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1.25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1.25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1.25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75">
      <c r="A60" s="28"/>
      <c r="B60" s="29"/>
      <c r="C60" s="30"/>
      <c r="D60" s="46" t="s">
        <v>48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6" t="s">
        <v>49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6" t="s">
        <v>48</v>
      </c>
      <c r="AI60" s="32"/>
      <c r="AJ60" s="32"/>
      <c r="AK60" s="32"/>
      <c r="AL60" s="32"/>
      <c r="AM60" s="46" t="s">
        <v>49</v>
      </c>
      <c r="AN60" s="32"/>
      <c r="AO60" s="32"/>
      <c r="AP60" s="30"/>
      <c r="AQ60" s="30"/>
      <c r="AR60" s="33"/>
      <c r="BE60" s="28"/>
    </row>
    <row r="61" spans="1:57" ht="11.25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1.25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1.25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75">
      <c r="A64" s="28"/>
      <c r="B64" s="29"/>
      <c r="C64" s="30"/>
      <c r="D64" s="43" t="s">
        <v>50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3" t="s">
        <v>51</v>
      </c>
      <c r="AI64" s="47"/>
      <c r="AJ64" s="47"/>
      <c r="AK64" s="47"/>
      <c r="AL64" s="47"/>
      <c r="AM64" s="47"/>
      <c r="AN64" s="47"/>
      <c r="AO64" s="47"/>
      <c r="AP64" s="30"/>
      <c r="AQ64" s="30"/>
      <c r="AR64" s="33"/>
      <c r="BE64" s="28"/>
    </row>
    <row r="65" spans="1:57" ht="11.2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1.25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1.25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1.25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1.25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1.25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1.25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1.25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1.25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1.25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75">
      <c r="A75" s="28"/>
      <c r="B75" s="29"/>
      <c r="C75" s="30"/>
      <c r="D75" s="46" t="s">
        <v>48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6" t="s">
        <v>49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6" t="s">
        <v>48</v>
      </c>
      <c r="AI75" s="32"/>
      <c r="AJ75" s="32"/>
      <c r="AK75" s="32"/>
      <c r="AL75" s="32"/>
      <c r="AM75" s="46" t="s">
        <v>49</v>
      </c>
      <c r="AN75" s="32"/>
      <c r="AO75" s="32"/>
      <c r="AP75" s="30"/>
      <c r="AQ75" s="30"/>
      <c r="AR75" s="33"/>
      <c r="BE75" s="28"/>
    </row>
    <row r="76" spans="1:57" s="2" customFormat="1" ht="11.25">
      <c r="A76" s="28"/>
      <c r="B76" s="29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3"/>
      <c r="BE76" s="28"/>
    </row>
    <row r="77" spans="1:57" s="2" customFormat="1" ht="6.95" customHeight="1">
      <c r="A77" s="28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3"/>
      <c r="BE77" s="28"/>
    </row>
    <row r="81" spans="1:91" s="2" customFormat="1" ht="6.95" customHeight="1">
      <c r="A81" s="28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3"/>
      <c r="BE81" s="28"/>
    </row>
    <row r="82" spans="1:91" s="2" customFormat="1" ht="24.95" customHeight="1">
      <c r="A82" s="28"/>
      <c r="B82" s="29"/>
      <c r="C82" s="20" t="s">
        <v>52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3"/>
      <c r="BE82" s="28"/>
    </row>
    <row r="83" spans="1:9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3"/>
      <c r="BE83" s="28"/>
    </row>
    <row r="84" spans="1:91" s="4" customFormat="1" ht="12" customHeight="1">
      <c r="B84" s="52"/>
      <c r="C84" s="25" t="s">
        <v>12</v>
      </c>
      <c r="D84" s="53"/>
      <c r="E84" s="53"/>
      <c r="F84" s="53"/>
      <c r="G84" s="53"/>
      <c r="H84" s="53"/>
      <c r="I84" s="53"/>
      <c r="J84" s="53"/>
      <c r="K84" s="53"/>
      <c r="L84" s="53" t="str">
        <f>K5</f>
        <v>DOH064</v>
      </c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4"/>
    </row>
    <row r="85" spans="1:91" s="5" customFormat="1" ht="36.950000000000003" customHeight="1">
      <c r="B85" s="55"/>
      <c r="C85" s="56" t="s">
        <v>14</v>
      </c>
      <c r="D85" s="57"/>
      <c r="E85" s="57"/>
      <c r="F85" s="57"/>
      <c r="G85" s="57"/>
      <c r="H85" s="57"/>
      <c r="I85" s="57"/>
      <c r="J85" s="57"/>
      <c r="K85" s="57"/>
      <c r="L85" s="207" t="str">
        <f>K6</f>
        <v>Oprava bytových jednotek  a spol. prostor budovy YD</v>
      </c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8"/>
      <c r="AH85" s="208"/>
      <c r="AI85" s="208"/>
      <c r="AJ85" s="208"/>
      <c r="AK85" s="208"/>
      <c r="AL85" s="208"/>
      <c r="AM85" s="208"/>
      <c r="AN85" s="208"/>
      <c r="AO85" s="208"/>
      <c r="AP85" s="57"/>
      <c r="AQ85" s="57"/>
      <c r="AR85" s="58"/>
    </row>
    <row r="86" spans="1:91" s="2" customFormat="1" ht="6.95" customHeight="1">
      <c r="A86" s="28"/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3"/>
      <c r="BE86" s="28"/>
    </row>
    <row r="87" spans="1:91" s="2" customFormat="1" ht="12" customHeight="1">
      <c r="A87" s="28"/>
      <c r="B87" s="29"/>
      <c r="C87" s="25" t="s">
        <v>18</v>
      </c>
      <c r="D87" s="30"/>
      <c r="E87" s="30"/>
      <c r="F87" s="30"/>
      <c r="G87" s="30"/>
      <c r="H87" s="30"/>
      <c r="I87" s="30"/>
      <c r="J87" s="30"/>
      <c r="K87" s="30"/>
      <c r="L87" s="59" t="str">
        <f>IF(K8="","",K8)</f>
        <v>Olomouc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5" t="s">
        <v>20</v>
      </c>
      <c r="AJ87" s="30"/>
      <c r="AK87" s="30"/>
      <c r="AL87" s="30"/>
      <c r="AM87" s="209" t="str">
        <f>IF(AN8= "","",AN8)</f>
        <v>8. 7. 2021</v>
      </c>
      <c r="AN87" s="209"/>
      <c r="AO87" s="30"/>
      <c r="AP87" s="30"/>
      <c r="AQ87" s="30"/>
      <c r="AR87" s="33"/>
      <c r="BE87" s="28"/>
    </row>
    <row r="88" spans="1:91" s="2" customFormat="1" ht="6.95" customHeight="1">
      <c r="A88" s="28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3"/>
      <c r="BE88" s="28"/>
    </row>
    <row r="89" spans="1:91" s="2" customFormat="1" ht="15.2" customHeight="1">
      <c r="A89" s="28"/>
      <c r="B89" s="29"/>
      <c r="C89" s="25" t="s">
        <v>22</v>
      </c>
      <c r="D89" s="30"/>
      <c r="E89" s="30"/>
      <c r="F89" s="30"/>
      <c r="G89" s="30"/>
      <c r="H89" s="30"/>
      <c r="I89" s="30"/>
      <c r="J89" s="30"/>
      <c r="K89" s="30"/>
      <c r="L89" s="53" t="str">
        <f>IF(E11= "","",E11)</f>
        <v>FNOL, I.P.Pavlova 6, Olomouc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5" t="s">
        <v>28</v>
      </c>
      <c r="AJ89" s="30"/>
      <c r="AK89" s="30"/>
      <c r="AL89" s="30"/>
      <c r="AM89" s="210" t="str">
        <f>IF(E17="","",E17)</f>
        <v>Ing. arch. Jan Dohnal</v>
      </c>
      <c r="AN89" s="211"/>
      <c r="AO89" s="211"/>
      <c r="AP89" s="211"/>
      <c r="AQ89" s="30"/>
      <c r="AR89" s="33"/>
      <c r="AS89" s="212" t="s">
        <v>53</v>
      </c>
      <c r="AT89" s="213"/>
      <c r="AU89" s="61"/>
      <c r="AV89" s="61"/>
      <c r="AW89" s="61"/>
      <c r="AX89" s="61"/>
      <c r="AY89" s="61"/>
      <c r="AZ89" s="61"/>
      <c r="BA89" s="61"/>
      <c r="BB89" s="61"/>
      <c r="BC89" s="61"/>
      <c r="BD89" s="62"/>
      <c r="BE89" s="28"/>
    </row>
    <row r="90" spans="1:91" s="2" customFormat="1" ht="15.2" customHeight="1">
      <c r="A90" s="28"/>
      <c r="B90" s="29"/>
      <c r="C90" s="25" t="s">
        <v>26</v>
      </c>
      <c r="D90" s="30"/>
      <c r="E90" s="30"/>
      <c r="F90" s="30"/>
      <c r="G90" s="30"/>
      <c r="H90" s="30"/>
      <c r="I90" s="30"/>
      <c r="J90" s="30"/>
      <c r="K90" s="30"/>
      <c r="L90" s="53" t="str">
        <f>IF(E14="","",E14)</f>
        <v xml:space="preserve"> </v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5" t="s">
        <v>31</v>
      </c>
      <c r="AJ90" s="30"/>
      <c r="AK90" s="30"/>
      <c r="AL90" s="30"/>
      <c r="AM90" s="210" t="str">
        <f>IF(E20="","",E20)</f>
        <v xml:space="preserve"> </v>
      </c>
      <c r="AN90" s="211"/>
      <c r="AO90" s="211"/>
      <c r="AP90" s="211"/>
      <c r="AQ90" s="30"/>
      <c r="AR90" s="33"/>
      <c r="AS90" s="214"/>
      <c r="AT90" s="215"/>
      <c r="AU90" s="63"/>
      <c r="AV90" s="63"/>
      <c r="AW90" s="63"/>
      <c r="AX90" s="63"/>
      <c r="AY90" s="63"/>
      <c r="AZ90" s="63"/>
      <c r="BA90" s="63"/>
      <c r="BB90" s="63"/>
      <c r="BC90" s="63"/>
      <c r="BD90" s="64"/>
      <c r="BE90" s="28"/>
    </row>
    <row r="91" spans="1:91" s="2" customFormat="1" ht="10.9" customHeight="1">
      <c r="A91" s="28"/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3"/>
      <c r="AS91" s="216"/>
      <c r="AT91" s="217"/>
      <c r="AU91" s="65"/>
      <c r="AV91" s="65"/>
      <c r="AW91" s="65"/>
      <c r="AX91" s="65"/>
      <c r="AY91" s="65"/>
      <c r="AZ91" s="65"/>
      <c r="BA91" s="65"/>
      <c r="BB91" s="65"/>
      <c r="BC91" s="65"/>
      <c r="BD91" s="66"/>
      <c r="BE91" s="28"/>
    </row>
    <row r="92" spans="1:91" s="2" customFormat="1" ht="29.25" customHeight="1">
      <c r="A92" s="28"/>
      <c r="B92" s="29"/>
      <c r="C92" s="218" t="s">
        <v>54</v>
      </c>
      <c r="D92" s="219"/>
      <c r="E92" s="219"/>
      <c r="F92" s="219"/>
      <c r="G92" s="219"/>
      <c r="H92" s="67"/>
      <c r="I92" s="220" t="s">
        <v>55</v>
      </c>
      <c r="J92" s="219"/>
      <c r="K92" s="219"/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  <c r="Z92" s="219"/>
      <c r="AA92" s="219"/>
      <c r="AB92" s="219"/>
      <c r="AC92" s="219"/>
      <c r="AD92" s="219"/>
      <c r="AE92" s="219"/>
      <c r="AF92" s="219"/>
      <c r="AG92" s="221" t="s">
        <v>56</v>
      </c>
      <c r="AH92" s="219"/>
      <c r="AI92" s="219"/>
      <c r="AJ92" s="219"/>
      <c r="AK92" s="219"/>
      <c r="AL92" s="219"/>
      <c r="AM92" s="219"/>
      <c r="AN92" s="220" t="s">
        <v>57</v>
      </c>
      <c r="AO92" s="219"/>
      <c r="AP92" s="222"/>
      <c r="AQ92" s="68" t="s">
        <v>58</v>
      </c>
      <c r="AR92" s="33"/>
      <c r="AS92" s="69" t="s">
        <v>59</v>
      </c>
      <c r="AT92" s="70" t="s">
        <v>60</v>
      </c>
      <c r="AU92" s="70" t="s">
        <v>61</v>
      </c>
      <c r="AV92" s="70" t="s">
        <v>62</v>
      </c>
      <c r="AW92" s="70" t="s">
        <v>63</v>
      </c>
      <c r="AX92" s="70" t="s">
        <v>64</v>
      </c>
      <c r="AY92" s="70" t="s">
        <v>65</v>
      </c>
      <c r="AZ92" s="70" t="s">
        <v>66</v>
      </c>
      <c r="BA92" s="70" t="s">
        <v>67</v>
      </c>
      <c r="BB92" s="70" t="s">
        <v>68</v>
      </c>
      <c r="BC92" s="70" t="s">
        <v>69</v>
      </c>
      <c r="BD92" s="71" t="s">
        <v>70</v>
      </c>
      <c r="BE92" s="28"/>
    </row>
    <row r="93" spans="1:91" s="2" customFormat="1" ht="10.9" customHeight="1">
      <c r="A93" s="28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3"/>
      <c r="AS93" s="72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4"/>
      <c r="BE93" s="28"/>
    </row>
    <row r="94" spans="1:91" s="6" customFormat="1" ht="32.450000000000003" customHeight="1">
      <c r="B94" s="75"/>
      <c r="C94" s="76" t="s">
        <v>71</v>
      </c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226">
        <f>ROUND(AG95,2)</f>
        <v>104000</v>
      </c>
      <c r="AH94" s="226"/>
      <c r="AI94" s="226"/>
      <c r="AJ94" s="226"/>
      <c r="AK94" s="226"/>
      <c r="AL94" s="226"/>
      <c r="AM94" s="226"/>
      <c r="AN94" s="227">
        <f>SUM(AG94,AT94)</f>
        <v>119600</v>
      </c>
      <c r="AO94" s="227"/>
      <c r="AP94" s="227"/>
      <c r="AQ94" s="79" t="s">
        <v>1</v>
      </c>
      <c r="AR94" s="80"/>
      <c r="AS94" s="81">
        <f>ROUND(AS95,2)</f>
        <v>0</v>
      </c>
      <c r="AT94" s="82">
        <f>ROUND(SUM(AV94:AW94),2)</f>
        <v>15600</v>
      </c>
      <c r="AU94" s="83">
        <f>ROUND(AU95,5)</f>
        <v>0</v>
      </c>
      <c r="AV94" s="82">
        <f>ROUND(AZ94*L29,2)</f>
        <v>0</v>
      </c>
      <c r="AW94" s="82">
        <f>ROUND(BA94*L30,2)</f>
        <v>15600</v>
      </c>
      <c r="AX94" s="82">
        <f>ROUND(BB94*L29,2)</f>
        <v>0</v>
      </c>
      <c r="AY94" s="82">
        <f>ROUND(BC94*L30,2)</f>
        <v>0</v>
      </c>
      <c r="AZ94" s="82">
        <f>ROUND(AZ95,2)</f>
        <v>0</v>
      </c>
      <c r="BA94" s="82">
        <f>ROUND(BA95,2)</f>
        <v>104000</v>
      </c>
      <c r="BB94" s="82">
        <f>ROUND(BB95,2)</f>
        <v>0</v>
      </c>
      <c r="BC94" s="82">
        <f>ROUND(BC95,2)</f>
        <v>0</v>
      </c>
      <c r="BD94" s="84">
        <f>ROUND(BD95,2)</f>
        <v>0</v>
      </c>
      <c r="BS94" s="85" t="s">
        <v>72</v>
      </c>
      <c r="BT94" s="85" t="s">
        <v>73</v>
      </c>
      <c r="BU94" s="86" t="s">
        <v>74</v>
      </c>
      <c r="BV94" s="85" t="s">
        <v>75</v>
      </c>
      <c r="BW94" s="85" t="s">
        <v>5</v>
      </c>
      <c r="BX94" s="85" t="s">
        <v>76</v>
      </c>
      <c r="CL94" s="85" t="s">
        <v>1</v>
      </c>
    </row>
    <row r="95" spans="1:91" s="7" customFormat="1" ht="24.75" customHeight="1">
      <c r="A95" s="87" t="s">
        <v>77</v>
      </c>
      <c r="B95" s="88"/>
      <c r="C95" s="89"/>
      <c r="D95" s="225" t="s">
        <v>78</v>
      </c>
      <c r="E95" s="225"/>
      <c r="F95" s="225"/>
      <c r="G95" s="225"/>
      <c r="H95" s="225"/>
      <c r="I95" s="90"/>
      <c r="J95" s="225" t="s">
        <v>79</v>
      </c>
      <c r="K95" s="225"/>
      <c r="L95" s="225"/>
      <c r="M95" s="225"/>
      <c r="N95" s="225"/>
      <c r="O95" s="225"/>
      <c r="P95" s="225"/>
      <c r="Q95" s="225"/>
      <c r="R95" s="225"/>
      <c r="S95" s="225"/>
      <c r="T95" s="225"/>
      <c r="U95" s="225"/>
      <c r="V95" s="225"/>
      <c r="W95" s="225"/>
      <c r="X95" s="225"/>
      <c r="Y95" s="225"/>
      <c r="Z95" s="225"/>
      <c r="AA95" s="225"/>
      <c r="AB95" s="225"/>
      <c r="AC95" s="225"/>
      <c r="AD95" s="225"/>
      <c r="AE95" s="225"/>
      <c r="AF95" s="225"/>
      <c r="AG95" s="223">
        <f>'DOH0572 - SO 03 Garsonier...'!J30</f>
        <v>104000</v>
      </c>
      <c r="AH95" s="224"/>
      <c r="AI95" s="224"/>
      <c r="AJ95" s="224"/>
      <c r="AK95" s="224"/>
      <c r="AL95" s="224"/>
      <c r="AM95" s="224"/>
      <c r="AN95" s="223">
        <f>SUM(AG95,AT95)</f>
        <v>119600</v>
      </c>
      <c r="AO95" s="224"/>
      <c r="AP95" s="224"/>
      <c r="AQ95" s="91" t="s">
        <v>80</v>
      </c>
      <c r="AR95" s="92"/>
      <c r="AS95" s="93">
        <v>0</v>
      </c>
      <c r="AT95" s="94">
        <f>ROUND(SUM(AV95:AW95),2)</f>
        <v>15600</v>
      </c>
      <c r="AU95" s="95">
        <f>'DOH0572 - SO 03 Garsonier...'!P119</f>
        <v>0</v>
      </c>
      <c r="AV95" s="94">
        <f>'DOH0572 - SO 03 Garsonier...'!J33</f>
        <v>0</v>
      </c>
      <c r="AW95" s="94">
        <f>'DOH0572 - SO 03 Garsonier...'!J34</f>
        <v>15600</v>
      </c>
      <c r="AX95" s="94">
        <f>'DOH0572 - SO 03 Garsonier...'!J35</f>
        <v>0</v>
      </c>
      <c r="AY95" s="94">
        <f>'DOH0572 - SO 03 Garsonier...'!J36</f>
        <v>0</v>
      </c>
      <c r="AZ95" s="94">
        <f>'DOH0572 - SO 03 Garsonier...'!F33</f>
        <v>0</v>
      </c>
      <c r="BA95" s="94">
        <f>'DOH0572 - SO 03 Garsonier...'!F34</f>
        <v>104000</v>
      </c>
      <c r="BB95" s="94">
        <f>'DOH0572 - SO 03 Garsonier...'!F35</f>
        <v>0</v>
      </c>
      <c r="BC95" s="94">
        <f>'DOH0572 - SO 03 Garsonier...'!F36</f>
        <v>0</v>
      </c>
      <c r="BD95" s="96">
        <f>'DOH0572 - SO 03 Garsonier...'!F37</f>
        <v>0</v>
      </c>
      <c r="BT95" s="97" t="s">
        <v>81</v>
      </c>
      <c r="BV95" s="97" t="s">
        <v>75</v>
      </c>
      <c r="BW95" s="97" t="s">
        <v>82</v>
      </c>
      <c r="BX95" s="97" t="s">
        <v>5</v>
      </c>
      <c r="CL95" s="97" t="s">
        <v>1</v>
      </c>
      <c r="CM95" s="97" t="s">
        <v>81</v>
      </c>
    </row>
    <row r="96" spans="1:91" s="2" customFormat="1" ht="30" customHeight="1">
      <c r="A96" s="28"/>
      <c r="B96" s="29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3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</row>
    <row r="97" spans="1:57" s="2" customFormat="1" ht="6.95" customHeight="1">
      <c r="A97" s="28"/>
      <c r="B97" s="48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33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</row>
  </sheetData>
  <sheetProtection algorithmName="SHA-512" hashValue="Vt4mUTzIArqGqfikRHgKriULa+Y5WtLFqzoqYAL1Ot1pp6cjpzucc9sjQpTlbcyVvSF0YYU0nXnpyJCk6t+ZQA==" saltValue="TD/NcOb5FZ0UYd4y74XLp2TwiWXordOYP/U5rxgutpsgqODRVOjWsG1/a69nwXJq7P6LWhJNAWqYSeWTWHl/hg==" spinCount="100000" sheet="1" objects="1" scenarios="1" formatColumns="0" formatRows="0"/>
  <mergeCells count="40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DOH0572 - SO 03 Garsonier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4"/>
  <sheetViews>
    <sheetView showGridLines="0" tabSelected="1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19"/>
    </row>
    <row r="2" spans="1:46" s="1" customFormat="1" ht="36.950000000000003" customHeight="1"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AT2" s="14" t="s">
        <v>82</v>
      </c>
    </row>
    <row r="3" spans="1:46" s="1" customFormat="1" ht="6.95" customHeight="1">
      <c r="B3" s="98"/>
      <c r="C3" s="99"/>
      <c r="D3" s="99"/>
      <c r="E3" s="99"/>
      <c r="F3" s="99"/>
      <c r="G3" s="99"/>
      <c r="H3" s="99"/>
      <c r="I3" s="99"/>
      <c r="J3" s="99"/>
      <c r="K3" s="99"/>
      <c r="L3" s="17"/>
      <c r="AT3" s="14" t="s">
        <v>81</v>
      </c>
    </row>
    <row r="4" spans="1:46" s="1" customFormat="1" ht="24.95" customHeight="1">
      <c r="B4" s="17"/>
      <c r="D4" s="100" t="s">
        <v>83</v>
      </c>
      <c r="L4" s="17"/>
      <c r="M4" s="101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02" t="s">
        <v>14</v>
      </c>
      <c r="L6" s="17"/>
    </row>
    <row r="7" spans="1:46" s="1" customFormat="1" ht="16.5" customHeight="1">
      <c r="B7" s="17"/>
      <c r="E7" s="229" t="str">
        <f>'Rekapitulace stavby'!K6</f>
        <v>Oprava bytových jednotek  a spol. prostor budovy YD</v>
      </c>
      <c r="F7" s="230"/>
      <c r="G7" s="230"/>
      <c r="H7" s="230"/>
      <c r="L7" s="17"/>
    </row>
    <row r="8" spans="1:46" s="2" customFormat="1" ht="12" customHeight="1">
      <c r="A8" s="28"/>
      <c r="B8" s="33"/>
      <c r="C8" s="28"/>
      <c r="D8" s="102" t="s">
        <v>84</v>
      </c>
      <c r="E8" s="28"/>
      <c r="F8" s="28"/>
      <c r="G8" s="28"/>
      <c r="H8" s="28"/>
      <c r="I8" s="28"/>
      <c r="J8" s="28"/>
      <c r="K8" s="28"/>
      <c r="L8" s="45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30" customHeight="1">
      <c r="A9" s="28"/>
      <c r="B9" s="33"/>
      <c r="C9" s="28"/>
      <c r="D9" s="28"/>
      <c r="E9" s="231" t="s">
        <v>85</v>
      </c>
      <c r="F9" s="232"/>
      <c r="G9" s="232"/>
      <c r="H9" s="232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1.25">
      <c r="A10" s="28"/>
      <c r="B10" s="33"/>
      <c r="C10" s="28"/>
      <c r="D10" s="28"/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2" customHeight="1">
      <c r="A11" s="28"/>
      <c r="B11" s="33"/>
      <c r="C11" s="28"/>
      <c r="D11" s="102" t="s">
        <v>16</v>
      </c>
      <c r="E11" s="28"/>
      <c r="F11" s="103" t="s">
        <v>1</v>
      </c>
      <c r="G11" s="28"/>
      <c r="H11" s="28"/>
      <c r="I11" s="102" t="s">
        <v>17</v>
      </c>
      <c r="J11" s="103" t="s">
        <v>1</v>
      </c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>
      <c r="A12" s="28"/>
      <c r="B12" s="33"/>
      <c r="C12" s="28"/>
      <c r="D12" s="102" t="s">
        <v>18</v>
      </c>
      <c r="E12" s="28"/>
      <c r="F12" s="103" t="s">
        <v>19</v>
      </c>
      <c r="G12" s="28"/>
      <c r="H12" s="28"/>
      <c r="I12" s="102" t="s">
        <v>20</v>
      </c>
      <c r="J12" s="104" t="str">
        <f>'Rekapitulace stavby'!AN8</f>
        <v>8. 7. 2021</v>
      </c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0.9" customHeight="1">
      <c r="A13" s="28"/>
      <c r="B13" s="33"/>
      <c r="C13" s="28"/>
      <c r="D13" s="28"/>
      <c r="E13" s="28"/>
      <c r="F13" s="28"/>
      <c r="G13" s="28"/>
      <c r="H13" s="28"/>
      <c r="I13" s="28"/>
      <c r="J13" s="28"/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33"/>
      <c r="C14" s="28"/>
      <c r="D14" s="102" t="s">
        <v>22</v>
      </c>
      <c r="E14" s="28"/>
      <c r="F14" s="28"/>
      <c r="G14" s="28"/>
      <c r="H14" s="28"/>
      <c r="I14" s="102" t="s">
        <v>23</v>
      </c>
      <c r="J14" s="103" t="s">
        <v>1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8" customHeight="1">
      <c r="A15" s="28"/>
      <c r="B15" s="33"/>
      <c r="C15" s="28"/>
      <c r="D15" s="28"/>
      <c r="E15" s="103" t="s">
        <v>24</v>
      </c>
      <c r="F15" s="28"/>
      <c r="G15" s="28"/>
      <c r="H15" s="28"/>
      <c r="I15" s="102" t="s">
        <v>25</v>
      </c>
      <c r="J15" s="103" t="s">
        <v>1</v>
      </c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6.95" customHeight="1">
      <c r="A16" s="28"/>
      <c r="B16" s="33"/>
      <c r="C16" s="28"/>
      <c r="D16" s="28"/>
      <c r="E16" s="28"/>
      <c r="F16" s="28"/>
      <c r="G16" s="28"/>
      <c r="H16" s="28"/>
      <c r="I16" s="28"/>
      <c r="J16" s="28"/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2" customHeight="1">
      <c r="A17" s="28"/>
      <c r="B17" s="33"/>
      <c r="C17" s="28"/>
      <c r="D17" s="102" t="s">
        <v>26</v>
      </c>
      <c r="E17" s="28"/>
      <c r="F17" s="28"/>
      <c r="G17" s="28"/>
      <c r="H17" s="28"/>
      <c r="I17" s="102" t="s">
        <v>23</v>
      </c>
      <c r="J17" s="103" t="str">
        <f>'Rekapitulace stavby'!AN13</f>
        <v/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8" customHeight="1">
      <c r="A18" s="28"/>
      <c r="B18" s="33"/>
      <c r="C18" s="28"/>
      <c r="D18" s="28"/>
      <c r="E18" s="233" t="str">
        <f>'Rekapitulace stavby'!E14</f>
        <v xml:space="preserve"> </v>
      </c>
      <c r="F18" s="233"/>
      <c r="G18" s="233"/>
      <c r="H18" s="233"/>
      <c r="I18" s="102" t="s">
        <v>25</v>
      </c>
      <c r="J18" s="103" t="str">
        <f>'Rekapitulace stavby'!AN14</f>
        <v/>
      </c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6.95" customHeight="1">
      <c r="A19" s="28"/>
      <c r="B19" s="33"/>
      <c r="C19" s="28"/>
      <c r="D19" s="28"/>
      <c r="E19" s="28"/>
      <c r="F19" s="28"/>
      <c r="G19" s="28"/>
      <c r="H19" s="28"/>
      <c r="I19" s="28"/>
      <c r="J19" s="28"/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2" customHeight="1">
      <c r="A20" s="28"/>
      <c r="B20" s="33"/>
      <c r="C20" s="28"/>
      <c r="D20" s="102" t="s">
        <v>28</v>
      </c>
      <c r="E20" s="28"/>
      <c r="F20" s="28"/>
      <c r="G20" s="28"/>
      <c r="H20" s="28"/>
      <c r="I20" s="102" t="s">
        <v>23</v>
      </c>
      <c r="J20" s="103" t="s">
        <v>1</v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8" customHeight="1">
      <c r="A21" s="28"/>
      <c r="B21" s="33"/>
      <c r="C21" s="28"/>
      <c r="D21" s="28"/>
      <c r="E21" s="103" t="s">
        <v>29</v>
      </c>
      <c r="F21" s="28"/>
      <c r="G21" s="28"/>
      <c r="H21" s="28"/>
      <c r="I21" s="102" t="s">
        <v>25</v>
      </c>
      <c r="J21" s="103" t="s">
        <v>1</v>
      </c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6.95" customHeight="1">
      <c r="A22" s="28"/>
      <c r="B22" s="33"/>
      <c r="C22" s="28"/>
      <c r="D22" s="28"/>
      <c r="E22" s="28"/>
      <c r="F22" s="28"/>
      <c r="G22" s="28"/>
      <c r="H22" s="28"/>
      <c r="I22" s="28"/>
      <c r="J22" s="28"/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2" customHeight="1">
      <c r="A23" s="28"/>
      <c r="B23" s="33"/>
      <c r="C23" s="28"/>
      <c r="D23" s="102" t="s">
        <v>31</v>
      </c>
      <c r="E23" s="28"/>
      <c r="F23" s="28"/>
      <c r="G23" s="28"/>
      <c r="H23" s="28"/>
      <c r="I23" s="102" t="s">
        <v>23</v>
      </c>
      <c r="J23" s="103" t="str">
        <f>IF('Rekapitulace stavby'!AN19="","",'Rekapitulace stavby'!AN19)</f>
        <v/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8" customHeight="1">
      <c r="A24" s="28"/>
      <c r="B24" s="33"/>
      <c r="C24" s="28"/>
      <c r="D24" s="28"/>
      <c r="E24" s="103" t="str">
        <f>IF('Rekapitulace stavby'!E20="","",'Rekapitulace stavby'!E20)</f>
        <v xml:space="preserve"> </v>
      </c>
      <c r="F24" s="28"/>
      <c r="G24" s="28"/>
      <c r="H24" s="28"/>
      <c r="I24" s="102" t="s">
        <v>25</v>
      </c>
      <c r="J24" s="103" t="str">
        <f>IF('Rekapitulace stavby'!AN20="","",'Rekapitulace stavby'!AN20)</f>
        <v/>
      </c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6.95" customHeight="1">
      <c r="A25" s="28"/>
      <c r="B25" s="33"/>
      <c r="C25" s="28"/>
      <c r="D25" s="28"/>
      <c r="E25" s="28"/>
      <c r="F25" s="28"/>
      <c r="G25" s="28"/>
      <c r="H25" s="28"/>
      <c r="I25" s="28"/>
      <c r="J25" s="28"/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2" customHeight="1">
      <c r="A26" s="28"/>
      <c r="B26" s="33"/>
      <c r="C26" s="28"/>
      <c r="D26" s="102" t="s">
        <v>32</v>
      </c>
      <c r="E26" s="28"/>
      <c r="F26" s="28"/>
      <c r="G26" s="28"/>
      <c r="H26" s="28"/>
      <c r="I26" s="28"/>
      <c r="J26" s="28"/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8" customFormat="1" ht="16.5" customHeight="1">
      <c r="A27" s="105"/>
      <c r="B27" s="106"/>
      <c r="C27" s="105"/>
      <c r="D27" s="105"/>
      <c r="E27" s="234" t="s">
        <v>1</v>
      </c>
      <c r="F27" s="234"/>
      <c r="G27" s="234"/>
      <c r="H27" s="234"/>
      <c r="I27" s="105"/>
      <c r="J27" s="105"/>
      <c r="K27" s="105"/>
      <c r="L27" s="107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</row>
    <row r="28" spans="1:31" s="2" customFormat="1" ht="6.95" customHeight="1">
      <c r="A28" s="28"/>
      <c r="B28" s="33"/>
      <c r="C28" s="28"/>
      <c r="D28" s="28"/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customHeight="1">
      <c r="A29" s="28"/>
      <c r="B29" s="33"/>
      <c r="C29" s="28"/>
      <c r="D29" s="108"/>
      <c r="E29" s="108"/>
      <c r="F29" s="108"/>
      <c r="G29" s="108"/>
      <c r="H29" s="108"/>
      <c r="I29" s="108"/>
      <c r="J29" s="108"/>
      <c r="K29" s="108"/>
      <c r="L29" s="45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25.35" customHeight="1">
      <c r="A30" s="28"/>
      <c r="B30" s="33"/>
      <c r="C30" s="28"/>
      <c r="D30" s="109" t="s">
        <v>33</v>
      </c>
      <c r="E30" s="28"/>
      <c r="F30" s="28"/>
      <c r="G30" s="28"/>
      <c r="H30" s="28"/>
      <c r="I30" s="28"/>
      <c r="J30" s="110">
        <f>ROUND(J119, 2)</f>
        <v>104000</v>
      </c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33"/>
      <c r="C31" s="28"/>
      <c r="D31" s="108"/>
      <c r="E31" s="108"/>
      <c r="F31" s="108"/>
      <c r="G31" s="108"/>
      <c r="H31" s="108"/>
      <c r="I31" s="108"/>
      <c r="J31" s="108"/>
      <c r="K31" s="108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5" customHeight="1">
      <c r="A32" s="28"/>
      <c r="B32" s="33"/>
      <c r="C32" s="28"/>
      <c r="D32" s="28"/>
      <c r="E32" s="28"/>
      <c r="F32" s="111" t="s">
        <v>35</v>
      </c>
      <c r="G32" s="28"/>
      <c r="H32" s="28"/>
      <c r="I32" s="111" t="s">
        <v>34</v>
      </c>
      <c r="J32" s="111" t="s">
        <v>36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5" customHeight="1">
      <c r="A33" s="28"/>
      <c r="B33" s="33"/>
      <c r="C33" s="28"/>
      <c r="D33" s="112" t="s">
        <v>37</v>
      </c>
      <c r="E33" s="102" t="s">
        <v>38</v>
      </c>
      <c r="F33" s="113">
        <f>ROUND((SUM(BE119:BE133)),  2)</f>
        <v>0</v>
      </c>
      <c r="G33" s="28"/>
      <c r="H33" s="28"/>
      <c r="I33" s="114">
        <v>0.21</v>
      </c>
      <c r="J33" s="113">
        <f>ROUND(((SUM(BE119:BE133))*I33),  2)</f>
        <v>0</v>
      </c>
      <c r="K33" s="2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>
      <c r="A34" s="28"/>
      <c r="B34" s="33"/>
      <c r="C34" s="28"/>
      <c r="D34" s="28"/>
      <c r="E34" s="102" t="s">
        <v>39</v>
      </c>
      <c r="F34" s="113">
        <f>ROUND((SUM(BF119:BF133)),  2)</f>
        <v>104000</v>
      </c>
      <c r="G34" s="28"/>
      <c r="H34" s="28"/>
      <c r="I34" s="114">
        <v>0.15</v>
      </c>
      <c r="J34" s="113">
        <f>ROUND(((SUM(BF119:BF133))*I34),  2)</f>
        <v>15600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hidden="1" customHeight="1">
      <c r="A35" s="28"/>
      <c r="B35" s="33"/>
      <c r="C35" s="28"/>
      <c r="D35" s="28"/>
      <c r="E35" s="102" t="s">
        <v>40</v>
      </c>
      <c r="F35" s="113">
        <f>ROUND((SUM(BG119:BG133)),  2)</f>
        <v>0</v>
      </c>
      <c r="G35" s="28"/>
      <c r="H35" s="28"/>
      <c r="I35" s="114">
        <v>0.21</v>
      </c>
      <c r="J35" s="113">
        <f>0</f>
        <v>0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hidden="1" customHeight="1">
      <c r="A36" s="28"/>
      <c r="B36" s="33"/>
      <c r="C36" s="28"/>
      <c r="D36" s="28"/>
      <c r="E36" s="102" t="s">
        <v>41</v>
      </c>
      <c r="F36" s="113">
        <f>ROUND((SUM(BH119:BH133)),  2)</f>
        <v>0</v>
      </c>
      <c r="G36" s="28"/>
      <c r="H36" s="28"/>
      <c r="I36" s="114">
        <v>0.15</v>
      </c>
      <c r="J36" s="113">
        <f>0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33"/>
      <c r="C37" s="28"/>
      <c r="D37" s="28"/>
      <c r="E37" s="102" t="s">
        <v>42</v>
      </c>
      <c r="F37" s="113">
        <f>ROUND((SUM(BI119:BI133)),  2)</f>
        <v>0</v>
      </c>
      <c r="G37" s="28"/>
      <c r="H37" s="28"/>
      <c r="I37" s="114">
        <v>0</v>
      </c>
      <c r="J37" s="113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6.95" customHeight="1">
      <c r="A38" s="28"/>
      <c r="B38" s="33"/>
      <c r="C38" s="28"/>
      <c r="D38" s="28"/>
      <c r="E38" s="28"/>
      <c r="F38" s="28"/>
      <c r="G38" s="28"/>
      <c r="H38" s="28"/>
      <c r="I38" s="28"/>
      <c r="J38" s="28"/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25.35" customHeight="1">
      <c r="A39" s="28"/>
      <c r="B39" s="33"/>
      <c r="C39" s="115"/>
      <c r="D39" s="116" t="s">
        <v>43</v>
      </c>
      <c r="E39" s="117"/>
      <c r="F39" s="117"/>
      <c r="G39" s="118" t="s">
        <v>44</v>
      </c>
      <c r="H39" s="119" t="s">
        <v>45</v>
      </c>
      <c r="I39" s="117"/>
      <c r="J39" s="120">
        <f>SUM(J30:J37)</f>
        <v>119600</v>
      </c>
      <c r="K39" s="121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customHeight="1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22" t="s">
        <v>46</v>
      </c>
      <c r="E50" s="123"/>
      <c r="F50" s="123"/>
      <c r="G50" s="122" t="s">
        <v>47</v>
      </c>
      <c r="H50" s="123"/>
      <c r="I50" s="123"/>
      <c r="J50" s="123"/>
      <c r="K50" s="123"/>
      <c r="L50" s="45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8"/>
      <c r="B61" s="33"/>
      <c r="C61" s="28"/>
      <c r="D61" s="124" t="s">
        <v>48</v>
      </c>
      <c r="E61" s="125"/>
      <c r="F61" s="126" t="s">
        <v>49</v>
      </c>
      <c r="G61" s="124" t="s">
        <v>48</v>
      </c>
      <c r="H61" s="125"/>
      <c r="I61" s="125"/>
      <c r="J61" s="127" t="s">
        <v>49</v>
      </c>
      <c r="K61" s="12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8"/>
      <c r="B65" s="33"/>
      <c r="C65" s="28"/>
      <c r="D65" s="122" t="s">
        <v>50</v>
      </c>
      <c r="E65" s="128"/>
      <c r="F65" s="128"/>
      <c r="G65" s="122" t="s">
        <v>51</v>
      </c>
      <c r="H65" s="128"/>
      <c r="I65" s="128"/>
      <c r="J65" s="128"/>
      <c r="K65" s="12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8"/>
      <c r="B76" s="33"/>
      <c r="C76" s="28"/>
      <c r="D76" s="124" t="s">
        <v>48</v>
      </c>
      <c r="E76" s="125"/>
      <c r="F76" s="126" t="s">
        <v>49</v>
      </c>
      <c r="G76" s="124" t="s">
        <v>48</v>
      </c>
      <c r="H76" s="125"/>
      <c r="I76" s="125"/>
      <c r="J76" s="127" t="s">
        <v>49</v>
      </c>
      <c r="K76" s="12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29"/>
      <c r="C77" s="130"/>
      <c r="D77" s="130"/>
      <c r="E77" s="130"/>
      <c r="F77" s="130"/>
      <c r="G77" s="130"/>
      <c r="H77" s="130"/>
      <c r="I77" s="130"/>
      <c r="J77" s="130"/>
      <c r="K77" s="13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2" customFormat="1" ht="6.95" customHeight="1">
      <c r="A81" s="28"/>
      <c r="B81" s="131"/>
      <c r="C81" s="132"/>
      <c r="D81" s="132"/>
      <c r="E81" s="132"/>
      <c r="F81" s="132"/>
      <c r="G81" s="132"/>
      <c r="H81" s="132"/>
      <c r="I81" s="132"/>
      <c r="J81" s="132"/>
      <c r="K81" s="13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5" customHeight="1">
      <c r="A82" s="28"/>
      <c r="B82" s="29"/>
      <c r="C82" s="20" t="s">
        <v>86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16.5" customHeight="1">
      <c r="A85" s="28"/>
      <c r="B85" s="29"/>
      <c r="C85" s="30"/>
      <c r="D85" s="30"/>
      <c r="E85" s="235" t="str">
        <f>E7</f>
        <v>Oprava bytových jednotek  a spol. prostor budovy YD</v>
      </c>
      <c r="F85" s="236"/>
      <c r="G85" s="236"/>
      <c r="H85" s="236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12" customHeight="1">
      <c r="A86" s="28"/>
      <c r="B86" s="29"/>
      <c r="C86" s="25" t="s">
        <v>84</v>
      </c>
      <c r="D86" s="30"/>
      <c r="E86" s="30"/>
      <c r="F86" s="30"/>
      <c r="G86" s="30"/>
      <c r="H86" s="30"/>
      <c r="I86" s="30"/>
      <c r="J86" s="30"/>
      <c r="K86" s="30"/>
      <c r="L86" s="45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30" customHeight="1">
      <c r="A87" s="28"/>
      <c r="B87" s="29"/>
      <c r="C87" s="30"/>
      <c r="D87" s="30"/>
      <c r="E87" s="207" t="str">
        <f>E9</f>
        <v>DOH0572 - SO 03 Garsoniera s dvouřadou kuchyní - vybavení nábytkem</v>
      </c>
      <c r="F87" s="237"/>
      <c r="G87" s="237"/>
      <c r="H87" s="237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5" customHeight="1">
      <c r="A88" s="28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2" customHeight="1">
      <c r="A89" s="28"/>
      <c r="B89" s="29"/>
      <c r="C89" s="25" t="s">
        <v>18</v>
      </c>
      <c r="D89" s="30"/>
      <c r="E89" s="30"/>
      <c r="F89" s="23" t="str">
        <f>F12</f>
        <v>Olomouc</v>
      </c>
      <c r="G89" s="30"/>
      <c r="H89" s="30"/>
      <c r="I89" s="25" t="s">
        <v>20</v>
      </c>
      <c r="J89" s="60" t="str">
        <f>IF(J12="","",J12)</f>
        <v>8. 7. 2021</v>
      </c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6.95" customHeight="1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15.2" customHeight="1">
      <c r="A91" s="28"/>
      <c r="B91" s="29"/>
      <c r="C91" s="25" t="s">
        <v>22</v>
      </c>
      <c r="D91" s="30"/>
      <c r="E91" s="30"/>
      <c r="F91" s="23" t="str">
        <f>E15</f>
        <v>FNOL, I.P.Pavlova 6, Olomouc</v>
      </c>
      <c r="G91" s="30"/>
      <c r="H91" s="30"/>
      <c r="I91" s="25" t="s">
        <v>28</v>
      </c>
      <c r="J91" s="26" t="str">
        <f>E21</f>
        <v>Ing. arch. Jan Dohnal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15.2" customHeight="1">
      <c r="A92" s="28"/>
      <c r="B92" s="29"/>
      <c r="C92" s="25" t="s">
        <v>26</v>
      </c>
      <c r="D92" s="30"/>
      <c r="E92" s="30"/>
      <c r="F92" s="23" t="str">
        <f>IF(E18="","",E18)</f>
        <v xml:space="preserve"> </v>
      </c>
      <c r="G92" s="30"/>
      <c r="H92" s="30"/>
      <c r="I92" s="25" t="s">
        <v>31</v>
      </c>
      <c r="J92" s="26" t="str">
        <f>E24</f>
        <v xml:space="preserve"> </v>
      </c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customHeight="1">
      <c r="A93" s="28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9.25" customHeight="1">
      <c r="A94" s="28"/>
      <c r="B94" s="29"/>
      <c r="C94" s="133" t="s">
        <v>87</v>
      </c>
      <c r="D94" s="134"/>
      <c r="E94" s="134"/>
      <c r="F94" s="134"/>
      <c r="G94" s="134"/>
      <c r="H94" s="134"/>
      <c r="I94" s="134"/>
      <c r="J94" s="135" t="s">
        <v>88</v>
      </c>
      <c r="K94" s="134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2" customFormat="1" ht="10.35" customHeight="1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2" customFormat="1" ht="22.9" customHeight="1">
      <c r="A96" s="28"/>
      <c r="B96" s="29"/>
      <c r="C96" s="136" t="s">
        <v>89</v>
      </c>
      <c r="D96" s="30"/>
      <c r="E96" s="30"/>
      <c r="F96" s="30"/>
      <c r="G96" s="30"/>
      <c r="H96" s="30"/>
      <c r="I96" s="30"/>
      <c r="J96" s="78">
        <f>J119</f>
        <v>104000</v>
      </c>
      <c r="K96" s="30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4" t="s">
        <v>90</v>
      </c>
    </row>
    <row r="97" spans="1:31" s="9" customFormat="1" ht="24.95" customHeight="1">
      <c r="B97" s="137"/>
      <c r="C97" s="138"/>
      <c r="D97" s="139" t="s">
        <v>91</v>
      </c>
      <c r="E97" s="140"/>
      <c r="F97" s="140"/>
      <c r="G97" s="140"/>
      <c r="H97" s="140"/>
      <c r="I97" s="140"/>
      <c r="J97" s="141">
        <f>J120</f>
        <v>104000</v>
      </c>
      <c r="K97" s="138"/>
      <c r="L97" s="142"/>
    </row>
    <row r="98" spans="1:31" s="10" customFormat="1" ht="19.899999999999999" customHeight="1">
      <c r="B98" s="143"/>
      <c r="C98" s="144"/>
      <c r="D98" s="145" t="s">
        <v>92</v>
      </c>
      <c r="E98" s="146"/>
      <c r="F98" s="146"/>
      <c r="G98" s="146"/>
      <c r="H98" s="146"/>
      <c r="I98" s="146"/>
      <c r="J98" s="147">
        <f>J121</f>
        <v>34000</v>
      </c>
      <c r="K98" s="144"/>
      <c r="L98" s="148"/>
    </row>
    <row r="99" spans="1:31" s="10" customFormat="1" ht="19.899999999999999" customHeight="1">
      <c r="B99" s="143"/>
      <c r="C99" s="144"/>
      <c r="D99" s="145" t="s">
        <v>93</v>
      </c>
      <c r="E99" s="146"/>
      <c r="F99" s="146"/>
      <c r="G99" s="146"/>
      <c r="H99" s="146"/>
      <c r="I99" s="146"/>
      <c r="J99" s="147">
        <f>J127</f>
        <v>70000</v>
      </c>
      <c r="K99" s="144"/>
      <c r="L99" s="148"/>
    </row>
    <row r="100" spans="1:31" s="2" customFormat="1" ht="21.75" customHeight="1">
      <c r="A100" s="28"/>
      <c r="B100" s="29"/>
      <c r="C100" s="30"/>
      <c r="D100" s="30"/>
      <c r="E100" s="30"/>
      <c r="F100" s="30"/>
      <c r="G100" s="30"/>
      <c r="H100" s="30"/>
      <c r="I100" s="30"/>
      <c r="J100" s="30"/>
      <c r="K100" s="30"/>
      <c r="L100" s="45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spans="1:31" s="2" customFormat="1" ht="6.95" customHeight="1">
      <c r="A101" s="28"/>
      <c r="B101" s="48"/>
      <c r="C101" s="49"/>
      <c r="D101" s="49"/>
      <c r="E101" s="49"/>
      <c r="F101" s="49"/>
      <c r="G101" s="49"/>
      <c r="H101" s="49"/>
      <c r="I101" s="49"/>
      <c r="J101" s="49"/>
      <c r="K101" s="49"/>
      <c r="L101" s="45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</row>
    <row r="105" spans="1:31" s="2" customFormat="1" ht="6.95" customHeight="1">
      <c r="A105" s="28"/>
      <c r="B105" s="50"/>
      <c r="C105" s="51"/>
      <c r="D105" s="51"/>
      <c r="E105" s="51"/>
      <c r="F105" s="51"/>
      <c r="G105" s="51"/>
      <c r="H105" s="51"/>
      <c r="I105" s="51"/>
      <c r="J105" s="51"/>
      <c r="K105" s="51"/>
      <c r="L105" s="45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pans="1:31" s="2" customFormat="1" ht="24.95" customHeight="1">
      <c r="A106" s="28"/>
      <c r="B106" s="29"/>
      <c r="C106" s="20" t="s">
        <v>94</v>
      </c>
      <c r="D106" s="30"/>
      <c r="E106" s="30"/>
      <c r="F106" s="30"/>
      <c r="G106" s="30"/>
      <c r="H106" s="30"/>
      <c r="I106" s="30"/>
      <c r="J106" s="30"/>
      <c r="K106" s="30"/>
      <c r="L106" s="45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31" s="2" customFormat="1" ht="6.95" customHeight="1">
      <c r="A107" s="28"/>
      <c r="B107" s="29"/>
      <c r="C107" s="30"/>
      <c r="D107" s="30"/>
      <c r="E107" s="30"/>
      <c r="F107" s="30"/>
      <c r="G107" s="30"/>
      <c r="H107" s="30"/>
      <c r="I107" s="30"/>
      <c r="J107" s="30"/>
      <c r="K107" s="30"/>
      <c r="L107" s="45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31" s="2" customFormat="1" ht="12" customHeight="1">
      <c r="A108" s="28"/>
      <c r="B108" s="29"/>
      <c r="C108" s="25" t="s">
        <v>14</v>
      </c>
      <c r="D108" s="30"/>
      <c r="E108" s="30"/>
      <c r="F108" s="30"/>
      <c r="G108" s="30"/>
      <c r="H108" s="30"/>
      <c r="I108" s="30"/>
      <c r="J108" s="30"/>
      <c r="K108" s="30"/>
      <c r="L108" s="45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31" s="2" customFormat="1" ht="16.5" customHeight="1">
      <c r="A109" s="28"/>
      <c r="B109" s="29"/>
      <c r="C109" s="30"/>
      <c r="D109" s="30"/>
      <c r="E109" s="235" t="str">
        <f>E7</f>
        <v>Oprava bytových jednotek  a spol. prostor budovy YD</v>
      </c>
      <c r="F109" s="236"/>
      <c r="G109" s="236"/>
      <c r="H109" s="236"/>
      <c r="I109" s="30"/>
      <c r="J109" s="30"/>
      <c r="K109" s="30"/>
      <c r="L109" s="45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31" s="2" customFormat="1" ht="12" customHeight="1">
      <c r="A110" s="28"/>
      <c r="B110" s="29"/>
      <c r="C110" s="25" t="s">
        <v>84</v>
      </c>
      <c r="D110" s="30"/>
      <c r="E110" s="30"/>
      <c r="F110" s="30"/>
      <c r="G110" s="30"/>
      <c r="H110" s="30"/>
      <c r="I110" s="30"/>
      <c r="J110" s="30"/>
      <c r="K110" s="30"/>
      <c r="L110" s="4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31" s="2" customFormat="1" ht="30" customHeight="1">
      <c r="A111" s="28"/>
      <c r="B111" s="29"/>
      <c r="C111" s="30"/>
      <c r="D111" s="30"/>
      <c r="E111" s="207" t="str">
        <f>E9</f>
        <v>DOH0572 - SO 03 Garsoniera s dvouřadou kuchyní - vybavení nábytkem</v>
      </c>
      <c r="F111" s="237"/>
      <c r="G111" s="237"/>
      <c r="H111" s="237"/>
      <c r="I111" s="30"/>
      <c r="J111" s="30"/>
      <c r="K111" s="30"/>
      <c r="L111" s="45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31" s="2" customFormat="1" ht="6.95" customHeight="1">
      <c r="A112" s="28"/>
      <c r="B112" s="29"/>
      <c r="C112" s="30"/>
      <c r="D112" s="30"/>
      <c r="E112" s="30"/>
      <c r="F112" s="30"/>
      <c r="G112" s="30"/>
      <c r="H112" s="30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2" customFormat="1" ht="12" customHeight="1">
      <c r="A113" s="28"/>
      <c r="B113" s="29"/>
      <c r="C113" s="25" t="s">
        <v>18</v>
      </c>
      <c r="D113" s="30"/>
      <c r="E113" s="30"/>
      <c r="F113" s="23" t="str">
        <f>F12</f>
        <v>Olomouc</v>
      </c>
      <c r="G113" s="30"/>
      <c r="H113" s="30"/>
      <c r="I113" s="25" t="s">
        <v>20</v>
      </c>
      <c r="J113" s="60" t="str">
        <f>IF(J12="","",J12)</f>
        <v>8. 7. 2021</v>
      </c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2" customFormat="1" ht="6.95" customHeight="1">
      <c r="A114" s="28"/>
      <c r="B114" s="29"/>
      <c r="C114" s="30"/>
      <c r="D114" s="30"/>
      <c r="E114" s="30"/>
      <c r="F114" s="30"/>
      <c r="G114" s="30"/>
      <c r="H114" s="30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2" customFormat="1" ht="15.2" customHeight="1">
      <c r="A115" s="28"/>
      <c r="B115" s="29"/>
      <c r="C115" s="25" t="s">
        <v>22</v>
      </c>
      <c r="D115" s="30"/>
      <c r="E115" s="30"/>
      <c r="F115" s="23" t="str">
        <f>E15</f>
        <v>FNOL, I.P.Pavlova 6, Olomouc</v>
      </c>
      <c r="G115" s="30"/>
      <c r="H115" s="30"/>
      <c r="I115" s="25" t="s">
        <v>28</v>
      </c>
      <c r="J115" s="26" t="str">
        <f>E21</f>
        <v>Ing. arch. Jan Dohnal</v>
      </c>
      <c r="K115" s="30"/>
      <c r="L115" s="4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15.2" customHeight="1">
      <c r="A116" s="28"/>
      <c r="B116" s="29"/>
      <c r="C116" s="25" t="s">
        <v>26</v>
      </c>
      <c r="D116" s="30"/>
      <c r="E116" s="30"/>
      <c r="F116" s="23" t="str">
        <f>IF(E18="","",E18)</f>
        <v xml:space="preserve"> </v>
      </c>
      <c r="G116" s="30"/>
      <c r="H116" s="30"/>
      <c r="I116" s="25" t="s">
        <v>31</v>
      </c>
      <c r="J116" s="26" t="str">
        <f>E24</f>
        <v xml:space="preserve"> </v>
      </c>
      <c r="K116" s="30"/>
      <c r="L116" s="45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10.35" customHeight="1">
      <c r="A117" s="28"/>
      <c r="B117" s="29"/>
      <c r="C117" s="30"/>
      <c r="D117" s="30"/>
      <c r="E117" s="30"/>
      <c r="F117" s="30"/>
      <c r="G117" s="30"/>
      <c r="H117" s="30"/>
      <c r="I117" s="30"/>
      <c r="J117" s="30"/>
      <c r="K117" s="30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11" customFormat="1" ht="29.25" customHeight="1">
      <c r="A118" s="149"/>
      <c r="B118" s="150"/>
      <c r="C118" s="151" t="s">
        <v>95</v>
      </c>
      <c r="D118" s="152" t="s">
        <v>58</v>
      </c>
      <c r="E118" s="152" t="s">
        <v>54</v>
      </c>
      <c r="F118" s="152" t="s">
        <v>55</v>
      </c>
      <c r="G118" s="152" t="s">
        <v>96</v>
      </c>
      <c r="H118" s="152" t="s">
        <v>97</v>
      </c>
      <c r="I118" s="152" t="s">
        <v>98</v>
      </c>
      <c r="J118" s="153" t="s">
        <v>88</v>
      </c>
      <c r="K118" s="154" t="s">
        <v>99</v>
      </c>
      <c r="L118" s="155"/>
      <c r="M118" s="69" t="s">
        <v>1</v>
      </c>
      <c r="N118" s="70" t="s">
        <v>37</v>
      </c>
      <c r="O118" s="70" t="s">
        <v>100</v>
      </c>
      <c r="P118" s="70" t="s">
        <v>101</v>
      </c>
      <c r="Q118" s="70" t="s">
        <v>102</v>
      </c>
      <c r="R118" s="70" t="s">
        <v>103</v>
      </c>
      <c r="S118" s="70" t="s">
        <v>104</v>
      </c>
      <c r="T118" s="71" t="s">
        <v>105</v>
      </c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49"/>
      <c r="AE118" s="149"/>
    </row>
    <row r="119" spans="1:65" s="2" customFormat="1" ht="22.9" customHeight="1">
      <c r="A119" s="28"/>
      <c r="B119" s="29"/>
      <c r="C119" s="76" t="s">
        <v>106</v>
      </c>
      <c r="D119" s="30"/>
      <c r="E119" s="30"/>
      <c r="F119" s="30"/>
      <c r="G119" s="30"/>
      <c r="H119" s="30"/>
      <c r="I119" s="30"/>
      <c r="J119" s="156">
        <f>BK119</f>
        <v>104000</v>
      </c>
      <c r="K119" s="30"/>
      <c r="L119" s="33"/>
      <c r="M119" s="72"/>
      <c r="N119" s="157"/>
      <c r="O119" s="73"/>
      <c r="P119" s="158">
        <f>P120</f>
        <v>0</v>
      </c>
      <c r="Q119" s="73"/>
      <c r="R119" s="158">
        <f>R120</f>
        <v>0</v>
      </c>
      <c r="S119" s="73"/>
      <c r="T119" s="159">
        <f>T120</f>
        <v>0</v>
      </c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T119" s="14" t="s">
        <v>72</v>
      </c>
      <c r="AU119" s="14" t="s">
        <v>90</v>
      </c>
      <c r="BK119" s="160">
        <f>BK120</f>
        <v>104000</v>
      </c>
    </row>
    <row r="120" spans="1:65" s="12" customFormat="1" ht="25.9" customHeight="1">
      <c r="B120" s="161"/>
      <c r="C120" s="162"/>
      <c r="D120" s="163" t="s">
        <v>72</v>
      </c>
      <c r="E120" s="164" t="s">
        <v>107</v>
      </c>
      <c r="F120" s="164" t="s">
        <v>108</v>
      </c>
      <c r="G120" s="162"/>
      <c r="H120" s="162"/>
      <c r="I120" s="162"/>
      <c r="J120" s="165">
        <f>BK120</f>
        <v>104000</v>
      </c>
      <c r="K120" s="162"/>
      <c r="L120" s="166"/>
      <c r="M120" s="167"/>
      <c r="N120" s="168"/>
      <c r="O120" s="168"/>
      <c r="P120" s="169">
        <f>P121+P127</f>
        <v>0</v>
      </c>
      <c r="Q120" s="168"/>
      <c r="R120" s="169">
        <f>R121+R127</f>
        <v>0</v>
      </c>
      <c r="S120" s="168"/>
      <c r="T120" s="170">
        <f>T121+T127</f>
        <v>0</v>
      </c>
      <c r="AR120" s="171" t="s">
        <v>109</v>
      </c>
      <c r="AT120" s="172" t="s">
        <v>72</v>
      </c>
      <c r="AU120" s="172" t="s">
        <v>73</v>
      </c>
      <c r="AY120" s="171" t="s">
        <v>110</v>
      </c>
      <c r="BK120" s="173">
        <f>BK121+BK127</f>
        <v>104000</v>
      </c>
    </row>
    <row r="121" spans="1:65" s="12" customFormat="1" ht="22.9" customHeight="1">
      <c r="B121" s="161"/>
      <c r="C121" s="162"/>
      <c r="D121" s="163" t="s">
        <v>72</v>
      </c>
      <c r="E121" s="174" t="s">
        <v>111</v>
      </c>
      <c r="F121" s="174" t="s">
        <v>112</v>
      </c>
      <c r="G121" s="162"/>
      <c r="H121" s="162"/>
      <c r="I121" s="162"/>
      <c r="J121" s="175">
        <f>BK121</f>
        <v>34000</v>
      </c>
      <c r="K121" s="162"/>
      <c r="L121" s="166"/>
      <c r="M121" s="167"/>
      <c r="N121" s="168"/>
      <c r="O121" s="168"/>
      <c r="P121" s="169">
        <f>SUM(P122:P126)</f>
        <v>0</v>
      </c>
      <c r="Q121" s="168"/>
      <c r="R121" s="169">
        <f>SUM(R122:R126)</f>
        <v>0</v>
      </c>
      <c r="S121" s="168"/>
      <c r="T121" s="170">
        <f>SUM(T122:T126)</f>
        <v>0</v>
      </c>
      <c r="AR121" s="171" t="s">
        <v>109</v>
      </c>
      <c r="AT121" s="172" t="s">
        <v>72</v>
      </c>
      <c r="AU121" s="172" t="s">
        <v>81</v>
      </c>
      <c r="AY121" s="171" t="s">
        <v>110</v>
      </c>
      <c r="BK121" s="173">
        <f>SUM(BK122:BK126)</f>
        <v>34000</v>
      </c>
    </row>
    <row r="122" spans="1:65" s="2" customFormat="1" ht="33" customHeight="1">
      <c r="A122" s="28"/>
      <c r="B122" s="29"/>
      <c r="C122" s="176" t="s">
        <v>81</v>
      </c>
      <c r="D122" s="176" t="s">
        <v>113</v>
      </c>
      <c r="E122" s="177" t="s">
        <v>114</v>
      </c>
      <c r="F122" s="178" t="s">
        <v>115</v>
      </c>
      <c r="G122" s="179" t="s">
        <v>116</v>
      </c>
      <c r="H122" s="180">
        <v>1</v>
      </c>
      <c r="I122" s="181">
        <v>4000</v>
      </c>
      <c r="J122" s="181">
        <f>ROUND(I122*H122,2)</f>
        <v>4000</v>
      </c>
      <c r="K122" s="182"/>
      <c r="L122" s="33"/>
      <c r="M122" s="183" t="s">
        <v>1</v>
      </c>
      <c r="N122" s="184" t="s">
        <v>39</v>
      </c>
      <c r="O122" s="185">
        <v>0</v>
      </c>
      <c r="P122" s="185">
        <f>O122*H122</f>
        <v>0</v>
      </c>
      <c r="Q122" s="185">
        <v>0</v>
      </c>
      <c r="R122" s="185">
        <f>Q122*H122</f>
        <v>0</v>
      </c>
      <c r="S122" s="185">
        <v>0</v>
      </c>
      <c r="T122" s="186">
        <f>S122*H122</f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R122" s="187" t="s">
        <v>117</v>
      </c>
      <c r="AT122" s="187" t="s">
        <v>113</v>
      </c>
      <c r="AU122" s="187" t="s">
        <v>109</v>
      </c>
      <c r="AY122" s="14" t="s">
        <v>110</v>
      </c>
      <c r="BE122" s="188">
        <f>IF(N122="základní",J122,0)</f>
        <v>0</v>
      </c>
      <c r="BF122" s="188">
        <f>IF(N122="snížená",J122,0)</f>
        <v>4000</v>
      </c>
      <c r="BG122" s="188">
        <f>IF(N122="zákl. přenesená",J122,0)</f>
        <v>0</v>
      </c>
      <c r="BH122" s="188">
        <f>IF(N122="sníž. přenesená",J122,0)</f>
        <v>0</v>
      </c>
      <c r="BI122" s="188">
        <f>IF(N122="nulová",J122,0)</f>
        <v>0</v>
      </c>
      <c r="BJ122" s="14" t="s">
        <v>109</v>
      </c>
      <c r="BK122" s="188">
        <f>ROUND(I122*H122,2)</f>
        <v>4000</v>
      </c>
      <c r="BL122" s="14" t="s">
        <v>117</v>
      </c>
      <c r="BM122" s="187" t="s">
        <v>118</v>
      </c>
    </row>
    <row r="123" spans="1:65" s="2" customFormat="1" ht="37.9" customHeight="1">
      <c r="A123" s="28"/>
      <c r="B123" s="29"/>
      <c r="C123" s="176" t="s">
        <v>109</v>
      </c>
      <c r="D123" s="176" t="s">
        <v>113</v>
      </c>
      <c r="E123" s="177" t="s">
        <v>119</v>
      </c>
      <c r="F123" s="178" t="s">
        <v>120</v>
      </c>
      <c r="G123" s="179" t="s">
        <v>116</v>
      </c>
      <c r="H123" s="180">
        <v>1</v>
      </c>
      <c r="I123" s="181">
        <v>4000</v>
      </c>
      <c r="J123" s="181">
        <f>ROUND(I123*H123,2)</f>
        <v>4000</v>
      </c>
      <c r="K123" s="182"/>
      <c r="L123" s="33"/>
      <c r="M123" s="183" t="s">
        <v>1</v>
      </c>
      <c r="N123" s="184" t="s">
        <v>39</v>
      </c>
      <c r="O123" s="185">
        <v>0</v>
      </c>
      <c r="P123" s="185">
        <f>O123*H123</f>
        <v>0</v>
      </c>
      <c r="Q123" s="185">
        <v>0</v>
      </c>
      <c r="R123" s="185">
        <f>Q123*H123</f>
        <v>0</v>
      </c>
      <c r="S123" s="185">
        <v>0</v>
      </c>
      <c r="T123" s="186">
        <f>S123*H123</f>
        <v>0</v>
      </c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R123" s="187" t="s">
        <v>117</v>
      </c>
      <c r="AT123" s="187" t="s">
        <v>113</v>
      </c>
      <c r="AU123" s="187" t="s">
        <v>109</v>
      </c>
      <c r="AY123" s="14" t="s">
        <v>110</v>
      </c>
      <c r="BE123" s="188">
        <f>IF(N123="základní",J123,0)</f>
        <v>0</v>
      </c>
      <c r="BF123" s="188">
        <f>IF(N123="snížená",J123,0)</f>
        <v>4000</v>
      </c>
      <c r="BG123" s="188">
        <f>IF(N123="zákl. přenesená",J123,0)</f>
        <v>0</v>
      </c>
      <c r="BH123" s="188">
        <f>IF(N123="sníž. přenesená",J123,0)</f>
        <v>0</v>
      </c>
      <c r="BI123" s="188">
        <f>IF(N123="nulová",J123,0)</f>
        <v>0</v>
      </c>
      <c r="BJ123" s="14" t="s">
        <v>109</v>
      </c>
      <c r="BK123" s="188">
        <f>ROUND(I123*H123,2)</f>
        <v>4000</v>
      </c>
      <c r="BL123" s="14" t="s">
        <v>117</v>
      </c>
      <c r="BM123" s="187" t="s">
        <v>121</v>
      </c>
    </row>
    <row r="124" spans="1:65" s="2" customFormat="1" ht="37.9" customHeight="1">
      <c r="A124" s="28"/>
      <c r="B124" s="29"/>
      <c r="C124" s="176" t="s">
        <v>122</v>
      </c>
      <c r="D124" s="176" t="s">
        <v>113</v>
      </c>
      <c r="E124" s="177" t="s">
        <v>123</v>
      </c>
      <c r="F124" s="178" t="s">
        <v>124</v>
      </c>
      <c r="G124" s="179" t="s">
        <v>116</v>
      </c>
      <c r="H124" s="180">
        <v>1</v>
      </c>
      <c r="I124" s="181">
        <v>8000</v>
      </c>
      <c r="J124" s="181">
        <f>ROUND(I124*H124,2)</f>
        <v>8000</v>
      </c>
      <c r="K124" s="182"/>
      <c r="L124" s="33"/>
      <c r="M124" s="183" t="s">
        <v>1</v>
      </c>
      <c r="N124" s="184" t="s">
        <v>39</v>
      </c>
      <c r="O124" s="185">
        <v>0</v>
      </c>
      <c r="P124" s="185">
        <f>O124*H124</f>
        <v>0</v>
      </c>
      <c r="Q124" s="185">
        <v>0</v>
      </c>
      <c r="R124" s="185">
        <f>Q124*H124</f>
        <v>0</v>
      </c>
      <c r="S124" s="185">
        <v>0</v>
      </c>
      <c r="T124" s="186">
        <f>S124*H124</f>
        <v>0</v>
      </c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R124" s="187" t="s">
        <v>117</v>
      </c>
      <c r="AT124" s="187" t="s">
        <v>113</v>
      </c>
      <c r="AU124" s="187" t="s">
        <v>109</v>
      </c>
      <c r="AY124" s="14" t="s">
        <v>110</v>
      </c>
      <c r="BE124" s="188">
        <f>IF(N124="základní",J124,0)</f>
        <v>0</v>
      </c>
      <c r="BF124" s="188">
        <f>IF(N124="snížená",J124,0)</f>
        <v>8000</v>
      </c>
      <c r="BG124" s="188">
        <f>IF(N124="zákl. přenesená",J124,0)</f>
        <v>0</v>
      </c>
      <c r="BH124" s="188">
        <f>IF(N124="sníž. přenesená",J124,0)</f>
        <v>0</v>
      </c>
      <c r="BI124" s="188">
        <f>IF(N124="nulová",J124,0)</f>
        <v>0</v>
      </c>
      <c r="BJ124" s="14" t="s">
        <v>109</v>
      </c>
      <c r="BK124" s="188">
        <f>ROUND(I124*H124,2)</f>
        <v>8000</v>
      </c>
      <c r="BL124" s="14" t="s">
        <v>117</v>
      </c>
      <c r="BM124" s="187" t="s">
        <v>125</v>
      </c>
    </row>
    <row r="125" spans="1:65" s="2" customFormat="1" ht="24.2" customHeight="1">
      <c r="A125" s="28"/>
      <c r="B125" s="29"/>
      <c r="C125" s="176" t="s">
        <v>126</v>
      </c>
      <c r="D125" s="176" t="s">
        <v>113</v>
      </c>
      <c r="E125" s="177" t="s">
        <v>127</v>
      </c>
      <c r="F125" s="178" t="s">
        <v>128</v>
      </c>
      <c r="G125" s="179" t="s">
        <v>116</v>
      </c>
      <c r="H125" s="180">
        <v>1</v>
      </c>
      <c r="I125" s="181">
        <v>5000</v>
      </c>
      <c r="J125" s="181">
        <f>ROUND(I125*H125,2)</f>
        <v>5000</v>
      </c>
      <c r="K125" s="182"/>
      <c r="L125" s="33"/>
      <c r="M125" s="183" t="s">
        <v>1</v>
      </c>
      <c r="N125" s="184" t="s">
        <v>39</v>
      </c>
      <c r="O125" s="185">
        <v>0</v>
      </c>
      <c r="P125" s="185">
        <f>O125*H125</f>
        <v>0</v>
      </c>
      <c r="Q125" s="185">
        <v>0</v>
      </c>
      <c r="R125" s="185">
        <f>Q125*H125</f>
        <v>0</v>
      </c>
      <c r="S125" s="185">
        <v>0</v>
      </c>
      <c r="T125" s="186">
        <f>S125*H125</f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87" t="s">
        <v>117</v>
      </c>
      <c r="AT125" s="187" t="s">
        <v>113</v>
      </c>
      <c r="AU125" s="187" t="s">
        <v>109</v>
      </c>
      <c r="AY125" s="14" t="s">
        <v>110</v>
      </c>
      <c r="BE125" s="188">
        <f>IF(N125="základní",J125,0)</f>
        <v>0</v>
      </c>
      <c r="BF125" s="188">
        <f>IF(N125="snížená",J125,0)</f>
        <v>5000</v>
      </c>
      <c r="BG125" s="188">
        <f>IF(N125="zákl. přenesená",J125,0)</f>
        <v>0</v>
      </c>
      <c r="BH125" s="188">
        <f>IF(N125="sníž. přenesená",J125,0)</f>
        <v>0</v>
      </c>
      <c r="BI125" s="188">
        <f>IF(N125="nulová",J125,0)</f>
        <v>0</v>
      </c>
      <c r="BJ125" s="14" t="s">
        <v>109</v>
      </c>
      <c r="BK125" s="188">
        <f>ROUND(I125*H125,2)</f>
        <v>5000</v>
      </c>
      <c r="BL125" s="14" t="s">
        <v>117</v>
      </c>
      <c r="BM125" s="187" t="s">
        <v>129</v>
      </c>
    </row>
    <row r="126" spans="1:65" s="2" customFormat="1" ht="24.2" customHeight="1">
      <c r="A126" s="28"/>
      <c r="B126" s="29"/>
      <c r="C126" s="176" t="s">
        <v>130</v>
      </c>
      <c r="D126" s="176" t="s">
        <v>113</v>
      </c>
      <c r="E126" s="177" t="s">
        <v>131</v>
      </c>
      <c r="F126" s="178" t="s">
        <v>132</v>
      </c>
      <c r="G126" s="179" t="s">
        <v>116</v>
      </c>
      <c r="H126" s="180">
        <v>1</v>
      </c>
      <c r="I126" s="181">
        <v>13000</v>
      </c>
      <c r="J126" s="181">
        <f>ROUND(I126*H126,2)</f>
        <v>13000</v>
      </c>
      <c r="K126" s="182"/>
      <c r="L126" s="33"/>
      <c r="M126" s="183" t="s">
        <v>1</v>
      </c>
      <c r="N126" s="184" t="s">
        <v>39</v>
      </c>
      <c r="O126" s="185">
        <v>0</v>
      </c>
      <c r="P126" s="185">
        <f>O126*H126</f>
        <v>0</v>
      </c>
      <c r="Q126" s="185">
        <v>0</v>
      </c>
      <c r="R126" s="185">
        <f>Q126*H126</f>
        <v>0</v>
      </c>
      <c r="S126" s="185">
        <v>0</v>
      </c>
      <c r="T126" s="186">
        <f>S126*H126</f>
        <v>0</v>
      </c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R126" s="187" t="s">
        <v>117</v>
      </c>
      <c r="AT126" s="187" t="s">
        <v>113</v>
      </c>
      <c r="AU126" s="187" t="s">
        <v>109</v>
      </c>
      <c r="AY126" s="14" t="s">
        <v>110</v>
      </c>
      <c r="BE126" s="188">
        <f>IF(N126="základní",J126,0)</f>
        <v>0</v>
      </c>
      <c r="BF126" s="188">
        <f>IF(N126="snížená",J126,0)</f>
        <v>13000</v>
      </c>
      <c r="BG126" s="188">
        <f>IF(N126="zákl. přenesená",J126,0)</f>
        <v>0</v>
      </c>
      <c r="BH126" s="188">
        <f>IF(N126="sníž. přenesená",J126,0)</f>
        <v>0</v>
      </c>
      <c r="BI126" s="188">
        <f>IF(N126="nulová",J126,0)</f>
        <v>0</v>
      </c>
      <c r="BJ126" s="14" t="s">
        <v>109</v>
      </c>
      <c r="BK126" s="188">
        <f>ROUND(I126*H126,2)</f>
        <v>13000</v>
      </c>
      <c r="BL126" s="14" t="s">
        <v>117</v>
      </c>
      <c r="BM126" s="187" t="s">
        <v>133</v>
      </c>
    </row>
    <row r="127" spans="1:65" s="12" customFormat="1" ht="22.9" customHeight="1">
      <c r="B127" s="161"/>
      <c r="C127" s="162"/>
      <c r="D127" s="163" t="s">
        <v>72</v>
      </c>
      <c r="E127" s="174" t="s">
        <v>134</v>
      </c>
      <c r="F127" s="174" t="s">
        <v>135</v>
      </c>
      <c r="G127" s="162"/>
      <c r="H127" s="162"/>
      <c r="I127" s="162"/>
      <c r="J127" s="175">
        <f>BK127</f>
        <v>70000</v>
      </c>
      <c r="K127" s="162"/>
      <c r="L127" s="166"/>
      <c r="M127" s="167"/>
      <c r="N127" s="168"/>
      <c r="O127" s="168"/>
      <c r="P127" s="169">
        <f>SUM(P128:P133)</f>
        <v>0</v>
      </c>
      <c r="Q127" s="168"/>
      <c r="R127" s="169">
        <f>SUM(R128:R133)</f>
        <v>0</v>
      </c>
      <c r="S127" s="168"/>
      <c r="T127" s="170">
        <f>SUM(T128:T133)</f>
        <v>0</v>
      </c>
      <c r="AR127" s="171" t="s">
        <v>109</v>
      </c>
      <c r="AT127" s="172" t="s">
        <v>72</v>
      </c>
      <c r="AU127" s="172" t="s">
        <v>81</v>
      </c>
      <c r="AY127" s="171" t="s">
        <v>110</v>
      </c>
      <c r="BK127" s="173">
        <f>SUM(BK128:BK133)</f>
        <v>70000</v>
      </c>
    </row>
    <row r="128" spans="1:65" s="2" customFormat="1" ht="24.2" customHeight="1">
      <c r="A128" s="28"/>
      <c r="B128" s="29"/>
      <c r="C128" s="176" t="s">
        <v>136</v>
      </c>
      <c r="D128" s="176" t="s">
        <v>113</v>
      </c>
      <c r="E128" s="177" t="s">
        <v>137</v>
      </c>
      <c r="F128" s="178" t="s">
        <v>138</v>
      </c>
      <c r="G128" s="179" t="s">
        <v>139</v>
      </c>
      <c r="H128" s="180">
        <v>1</v>
      </c>
      <c r="I128" s="181">
        <v>40000</v>
      </c>
      <c r="J128" s="181">
        <f t="shared" ref="J128:J133" si="0">ROUND(I128*H128,2)</f>
        <v>40000</v>
      </c>
      <c r="K128" s="182"/>
      <c r="L128" s="33"/>
      <c r="M128" s="183" t="s">
        <v>1</v>
      </c>
      <c r="N128" s="184" t="s">
        <v>39</v>
      </c>
      <c r="O128" s="185">
        <v>0</v>
      </c>
      <c r="P128" s="185">
        <f t="shared" ref="P128:P133" si="1">O128*H128</f>
        <v>0</v>
      </c>
      <c r="Q128" s="185">
        <v>0</v>
      </c>
      <c r="R128" s="185">
        <f t="shared" ref="R128:R133" si="2">Q128*H128</f>
        <v>0</v>
      </c>
      <c r="S128" s="185">
        <v>0</v>
      </c>
      <c r="T128" s="186">
        <f t="shared" ref="T128:T133" si="3">S128*H128</f>
        <v>0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R128" s="187" t="s">
        <v>117</v>
      </c>
      <c r="AT128" s="187" t="s">
        <v>113</v>
      </c>
      <c r="AU128" s="187" t="s">
        <v>109</v>
      </c>
      <c r="AY128" s="14" t="s">
        <v>110</v>
      </c>
      <c r="BE128" s="188">
        <f t="shared" ref="BE128:BE133" si="4">IF(N128="základní",J128,0)</f>
        <v>0</v>
      </c>
      <c r="BF128" s="188">
        <f t="shared" ref="BF128:BF133" si="5">IF(N128="snížená",J128,0)</f>
        <v>40000</v>
      </c>
      <c r="BG128" s="188">
        <f t="shared" ref="BG128:BG133" si="6">IF(N128="zákl. přenesená",J128,0)</f>
        <v>0</v>
      </c>
      <c r="BH128" s="188">
        <f t="shared" ref="BH128:BH133" si="7">IF(N128="sníž. přenesená",J128,0)</f>
        <v>0</v>
      </c>
      <c r="BI128" s="188">
        <f t="shared" ref="BI128:BI133" si="8">IF(N128="nulová",J128,0)</f>
        <v>0</v>
      </c>
      <c r="BJ128" s="14" t="s">
        <v>109</v>
      </c>
      <c r="BK128" s="188">
        <f t="shared" ref="BK128:BK133" si="9">ROUND(I128*H128,2)</f>
        <v>40000</v>
      </c>
      <c r="BL128" s="14" t="s">
        <v>117</v>
      </c>
      <c r="BM128" s="187" t="s">
        <v>140</v>
      </c>
    </row>
    <row r="129" spans="1:65" s="2" customFormat="1" ht="21.75" customHeight="1">
      <c r="A129" s="28"/>
      <c r="B129" s="29"/>
      <c r="C129" s="176" t="s">
        <v>141</v>
      </c>
      <c r="D129" s="176" t="s">
        <v>113</v>
      </c>
      <c r="E129" s="177" t="s">
        <v>142</v>
      </c>
      <c r="F129" s="178" t="s">
        <v>143</v>
      </c>
      <c r="G129" s="179" t="s">
        <v>139</v>
      </c>
      <c r="H129" s="180">
        <v>1</v>
      </c>
      <c r="I129" s="181">
        <v>8000</v>
      </c>
      <c r="J129" s="181">
        <f t="shared" si="0"/>
        <v>8000</v>
      </c>
      <c r="K129" s="182"/>
      <c r="L129" s="33"/>
      <c r="M129" s="183" t="s">
        <v>1</v>
      </c>
      <c r="N129" s="184" t="s">
        <v>39</v>
      </c>
      <c r="O129" s="185">
        <v>0</v>
      </c>
      <c r="P129" s="185">
        <f t="shared" si="1"/>
        <v>0</v>
      </c>
      <c r="Q129" s="185">
        <v>0</v>
      </c>
      <c r="R129" s="185">
        <f t="shared" si="2"/>
        <v>0</v>
      </c>
      <c r="S129" s="185">
        <v>0</v>
      </c>
      <c r="T129" s="186">
        <f t="shared" si="3"/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87" t="s">
        <v>117</v>
      </c>
      <c r="AT129" s="187" t="s">
        <v>113</v>
      </c>
      <c r="AU129" s="187" t="s">
        <v>109</v>
      </c>
      <c r="AY129" s="14" t="s">
        <v>110</v>
      </c>
      <c r="BE129" s="188">
        <f t="shared" si="4"/>
        <v>0</v>
      </c>
      <c r="BF129" s="188">
        <f t="shared" si="5"/>
        <v>8000</v>
      </c>
      <c r="BG129" s="188">
        <f t="shared" si="6"/>
        <v>0</v>
      </c>
      <c r="BH129" s="188">
        <f t="shared" si="7"/>
        <v>0</v>
      </c>
      <c r="BI129" s="188">
        <f t="shared" si="8"/>
        <v>0</v>
      </c>
      <c r="BJ129" s="14" t="s">
        <v>109</v>
      </c>
      <c r="BK129" s="188">
        <f t="shared" si="9"/>
        <v>8000</v>
      </c>
      <c r="BL129" s="14" t="s">
        <v>117</v>
      </c>
      <c r="BM129" s="187" t="s">
        <v>144</v>
      </c>
    </row>
    <row r="130" spans="1:65" s="2" customFormat="1" ht="24.2" customHeight="1">
      <c r="A130" s="28"/>
      <c r="B130" s="29"/>
      <c r="C130" s="176" t="s">
        <v>145</v>
      </c>
      <c r="D130" s="176" t="s">
        <v>113</v>
      </c>
      <c r="E130" s="177" t="s">
        <v>146</v>
      </c>
      <c r="F130" s="178" t="s">
        <v>147</v>
      </c>
      <c r="G130" s="179" t="s">
        <v>139</v>
      </c>
      <c r="H130" s="180">
        <v>1</v>
      </c>
      <c r="I130" s="181">
        <v>6000</v>
      </c>
      <c r="J130" s="181">
        <f t="shared" si="0"/>
        <v>6000</v>
      </c>
      <c r="K130" s="182"/>
      <c r="L130" s="33"/>
      <c r="M130" s="183" t="s">
        <v>1</v>
      </c>
      <c r="N130" s="184" t="s">
        <v>39</v>
      </c>
      <c r="O130" s="185">
        <v>0</v>
      </c>
      <c r="P130" s="185">
        <f t="shared" si="1"/>
        <v>0</v>
      </c>
      <c r="Q130" s="185">
        <v>0</v>
      </c>
      <c r="R130" s="185">
        <f t="shared" si="2"/>
        <v>0</v>
      </c>
      <c r="S130" s="185">
        <v>0</v>
      </c>
      <c r="T130" s="186">
        <f t="shared" si="3"/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87" t="s">
        <v>117</v>
      </c>
      <c r="AT130" s="187" t="s">
        <v>113</v>
      </c>
      <c r="AU130" s="187" t="s">
        <v>109</v>
      </c>
      <c r="AY130" s="14" t="s">
        <v>110</v>
      </c>
      <c r="BE130" s="188">
        <f t="shared" si="4"/>
        <v>0</v>
      </c>
      <c r="BF130" s="188">
        <f t="shared" si="5"/>
        <v>6000</v>
      </c>
      <c r="BG130" s="188">
        <f t="shared" si="6"/>
        <v>0</v>
      </c>
      <c r="BH130" s="188">
        <f t="shared" si="7"/>
        <v>0</v>
      </c>
      <c r="BI130" s="188">
        <f t="shared" si="8"/>
        <v>0</v>
      </c>
      <c r="BJ130" s="14" t="s">
        <v>109</v>
      </c>
      <c r="BK130" s="188">
        <f t="shared" si="9"/>
        <v>6000</v>
      </c>
      <c r="BL130" s="14" t="s">
        <v>117</v>
      </c>
      <c r="BM130" s="187" t="s">
        <v>148</v>
      </c>
    </row>
    <row r="131" spans="1:65" s="2" customFormat="1" ht="24.2" customHeight="1">
      <c r="A131" s="28"/>
      <c r="B131" s="29"/>
      <c r="C131" s="176" t="s">
        <v>149</v>
      </c>
      <c r="D131" s="176" t="s">
        <v>113</v>
      </c>
      <c r="E131" s="177" t="s">
        <v>150</v>
      </c>
      <c r="F131" s="178" t="s">
        <v>151</v>
      </c>
      <c r="G131" s="179" t="s">
        <v>139</v>
      </c>
      <c r="H131" s="180">
        <v>1</v>
      </c>
      <c r="I131" s="181">
        <v>4000</v>
      </c>
      <c r="J131" s="181">
        <f t="shared" si="0"/>
        <v>4000</v>
      </c>
      <c r="K131" s="182"/>
      <c r="L131" s="33"/>
      <c r="M131" s="183" t="s">
        <v>1</v>
      </c>
      <c r="N131" s="184" t="s">
        <v>39</v>
      </c>
      <c r="O131" s="185">
        <v>0</v>
      </c>
      <c r="P131" s="185">
        <f t="shared" si="1"/>
        <v>0</v>
      </c>
      <c r="Q131" s="185">
        <v>0</v>
      </c>
      <c r="R131" s="185">
        <f t="shared" si="2"/>
        <v>0</v>
      </c>
      <c r="S131" s="185">
        <v>0</v>
      </c>
      <c r="T131" s="186">
        <f t="shared" si="3"/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87" t="s">
        <v>117</v>
      </c>
      <c r="AT131" s="187" t="s">
        <v>113</v>
      </c>
      <c r="AU131" s="187" t="s">
        <v>109</v>
      </c>
      <c r="AY131" s="14" t="s">
        <v>110</v>
      </c>
      <c r="BE131" s="188">
        <f t="shared" si="4"/>
        <v>0</v>
      </c>
      <c r="BF131" s="188">
        <f t="shared" si="5"/>
        <v>4000</v>
      </c>
      <c r="BG131" s="188">
        <f t="shared" si="6"/>
        <v>0</v>
      </c>
      <c r="BH131" s="188">
        <f t="shared" si="7"/>
        <v>0</v>
      </c>
      <c r="BI131" s="188">
        <f t="shared" si="8"/>
        <v>0</v>
      </c>
      <c r="BJ131" s="14" t="s">
        <v>109</v>
      </c>
      <c r="BK131" s="188">
        <f t="shared" si="9"/>
        <v>4000</v>
      </c>
      <c r="BL131" s="14" t="s">
        <v>117</v>
      </c>
      <c r="BM131" s="187" t="s">
        <v>152</v>
      </c>
    </row>
    <row r="132" spans="1:65" s="2" customFormat="1" ht="24.2" customHeight="1">
      <c r="A132" s="28"/>
      <c r="B132" s="29"/>
      <c r="C132" s="176" t="s">
        <v>153</v>
      </c>
      <c r="D132" s="176" t="s">
        <v>113</v>
      </c>
      <c r="E132" s="177" t="s">
        <v>154</v>
      </c>
      <c r="F132" s="178" t="s">
        <v>155</v>
      </c>
      <c r="G132" s="179" t="s">
        <v>139</v>
      </c>
      <c r="H132" s="180">
        <v>1</v>
      </c>
      <c r="I132" s="181">
        <v>9000</v>
      </c>
      <c r="J132" s="181">
        <f t="shared" si="0"/>
        <v>9000</v>
      </c>
      <c r="K132" s="182"/>
      <c r="L132" s="33"/>
      <c r="M132" s="183" t="s">
        <v>1</v>
      </c>
      <c r="N132" s="184" t="s">
        <v>39</v>
      </c>
      <c r="O132" s="185">
        <v>0</v>
      </c>
      <c r="P132" s="185">
        <f t="shared" si="1"/>
        <v>0</v>
      </c>
      <c r="Q132" s="185">
        <v>0</v>
      </c>
      <c r="R132" s="185">
        <f t="shared" si="2"/>
        <v>0</v>
      </c>
      <c r="S132" s="185">
        <v>0</v>
      </c>
      <c r="T132" s="186">
        <f t="shared" si="3"/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87" t="s">
        <v>117</v>
      </c>
      <c r="AT132" s="187" t="s">
        <v>113</v>
      </c>
      <c r="AU132" s="187" t="s">
        <v>109</v>
      </c>
      <c r="AY132" s="14" t="s">
        <v>110</v>
      </c>
      <c r="BE132" s="188">
        <f t="shared" si="4"/>
        <v>0</v>
      </c>
      <c r="BF132" s="188">
        <f t="shared" si="5"/>
        <v>9000</v>
      </c>
      <c r="BG132" s="188">
        <f t="shared" si="6"/>
        <v>0</v>
      </c>
      <c r="BH132" s="188">
        <f t="shared" si="7"/>
        <v>0</v>
      </c>
      <c r="BI132" s="188">
        <f t="shared" si="8"/>
        <v>0</v>
      </c>
      <c r="BJ132" s="14" t="s">
        <v>109</v>
      </c>
      <c r="BK132" s="188">
        <f t="shared" si="9"/>
        <v>9000</v>
      </c>
      <c r="BL132" s="14" t="s">
        <v>117</v>
      </c>
      <c r="BM132" s="187" t="s">
        <v>156</v>
      </c>
    </row>
    <row r="133" spans="1:65" s="2" customFormat="1" ht="16.5" customHeight="1">
      <c r="A133" s="28"/>
      <c r="B133" s="29"/>
      <c r="C133" s="176" t="s">
        <v>157</v>
      </c>
      <c r="D133" s="176" t="s">
        <v>113</v>
      </c>
      <c r="E133" s="177" t="s">
        <v>158</v>
      </c>
      <c r="F133" s="178" t="s">
        <v>159</v>
      </c>
      <c r="G133" s="179" t="s">
        <v>139</v>
      </c>
      <c r="H133" s="180">
        <v>2</v>
      </c>
      <c r="I133" s="181">
        <v>1500</v>
      </c>
      <c r="J133" s="181">
        <f t="shared" si="0"/>
        <v>3000</v>
      </c>
      <c r="K133" s="182"/>
      <c r="L133" s="33"/>
      <c r="M133" s="189" t="s">
        <v>1</v>
      </c>
      <c r="N133" s="190" t="s">
        <v>39</v>
      </c>
      <c r="O133" s="191">
        <v>0</v>
      </c>
      <c r="P133" s="191">
        <f t="shared" si="1"/>
        <v>0</v>
      </c>
      <c r="Q133" s="191">
        <v>0</v>
      </c>
      <c r="R133" s="191">
        <f t="shared" si="2"/>
        <v>0</v>
      </c>
      <c r="S133" s="191">
        <v>0</v>
      </c>
      <c r="T133" s="192">
        <f t="shared" si="3"/>
        <v>0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R133" s="187" t="s">
        <v>117</v>
      </c>
      <c r="AT133" s="187" t="s">
        <v>113</v>
      </c>
      <c r="AU133" s="187" t="s">
        <v>109</v>
      </c>
      <c r="AY133" s="14" t="s">
        <v>110</v>
      </c>
      <c r="BE133" s="188">
        <f t="shared" si="4"/>
        <v>0</v>
      </c>
      <c r="BF133" s="188">
        <f t="shared" si="5"/>
        <v>3000</v>
      </c>
      <c r="BG133" s="188">
        <f t="shared" si="6"/>
        <v>0</v>
      </c>
      <c r="BH133" s="188">
        <f t="shared" si="7"/>
        <v>0</v>
      </c>
      <c r="BI133" s="188">
        <f t="shared" si="8"/>
        <v>0</v>
      </c>
      <c r="BJ133" s="14" t="s">
        <v>109</v>
      </c>
      <c r="BK133" s="188">
        <f t="shared" si="9"/>
        <v>3000</v>
      </c>
      <c r="BL133" s="14" t="s">
        <v>117</v>
      </c>
      <c r="BM133" s="187" t="s">
        <v>160</v>
      </c>
    </row>
    <row r="134" spans="1:65" s="2" customFormat="1" ht="6.95" customHeight="1">
      <c r="A134" s="28"/>
      <c r="B134" s="48"/>
      <c r="C134" s="49"/>
      <c r="D134" s="49"/>
      <c r="E134" s="49"/>
      <c r="F134" s="49"/>
      <c r="G134" s="49"/>
      <c r="H134" s="49"/>
      <c r="I134" s="49"/>
      <c r="J134" s="49"/>
      <c r="K134" s="49"/>
      <c r="L134" s="33"/>
      <c r="M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</row>
  </sheetData>
  <sheetProtection algorithmName="SHA-512" hashValue="YQ8QXbtM+QA3Ep3kYbEK7YqUrkFcPCkXE0Ob0MP0QOpcdCCcRl2fN/sUvBx+0BliHvQfYnryTP2BemLNTJP+EQ==" saltValue="kUEppUvpj204h8gIg+K5gZ2x++fdh/pk7e6xeLiAgv+Pz8WU5Vs32HNlAw2RnzS6QC7lDZfeuLtTdFs6eJPLzQ==" spinCount="100000" sheet="1" objects="1" scenarios="1" formatColumns="0" formatRows="0" autoFilter="0"/>
  <autoFilter ref="C118:K133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DOH0572 - SO 03 Garsonier...</vt:lpstr>
      <vt:lpstr>'DOH0572 - SO 03 Garsonier...'!Názvy_tisku</vt:lpstr>
      <vt:lpstr>'Rekapitulace stavby'!Názvy_tisku</vt:lpstr>
      <vt:lpstr>'DOH0572 - SO 03 Garsonier...'!Oblast_tisku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pc\počítač</dc:creator>
  <cp:lastModifiedBy>user</cp:lastModifiedBy>
  <dcterms:created xsi:type="dcterms:W3CDTF">2021-08-24T09:09:16Z</dcterms:created>
  <dcterms:modified xsi:type="dcterms:W3CDTF">2021-08-24T09:24:23Z</dcterms:modified>
</cp:coreProperties>
</file>