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tektura\Akce ostatní\FNOL\YD ubytovna, buňky\DZS buňka\Rozpočet\"/>
    </mc:Choice>
  </mc:AlternateContent>
  <bookViews>
    <workbookView xWindow="0" yWindow="0" windowWidth="21000" windowHeight="11880" activeTab="1"/>
  </bookViews>
  <sheets>
    <sheet name="Rekapitulace stavby" sheetId="1" r:id="rId1"/>
    <sheet name="DOH0572 - SO 03 Garsonier..." sheetId="2" r:id="rId2"/>
  </sheets>
  <definedNames>
    <definedName name="_xlnm._FilterDatabase" localSheetId="1" hidden="1">'DOH0572 - SO 03 Garsonier...'!$C$118:$K$133</definedName>
    <definedName name="_xlnm.Print_Titles" localSheetId="1">'DOH0572 - SO 03 Garsonier...'!$118:$118</definedName>
    <definedName name="_xlnm.Print_Titles" localSheetId="0">'Rekapitulace stavby'!$92:$92</definedName>
    <definedName name="_xlnm.Print_Area" localSheetId="1">'DOH0572 - SO 03 Garsonier...'!$C$4:$J$76,'DOH0572 - SO 03 Garsonier...'!$C$82:$J$100,'DOH0572 - SO 03 Garsonier...'!$C$106:$J$133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J115" i="2"/>
  <c r="F115" i="2"/>
  <c r="F113" i="2"/>
  <c r="E111" i="2"/>
  <c r="J91" i="2"/>
  <c r="F91" i="2"/>
  <c r="F89" i="2"/>
  <c r="E87" i="2"/>
  <c r="J24" i="2"/>
  <c r="E24" i="2"/>
  <c r="J116" i="2" s="1"/>
  <c r="J23" i="2"/>
  <c r="J18" i="2"/>
  <c r="E18" i="2"/>
  <c r="F116" i="2" s="1"/>
  <c r="J17" i="2"/>
  <c r="J12" i="2"/>
  <c r="J89" i="2"/>
  <c r="E7" i="2"/>
  <c r="E109" i="2"/>
  <c r="L90" i="1"/>
  <c r="AM90" i="1"/>
  <c r="AM89" i="1"/>
  <c r="L89" i="1"/>
  <c r="AM87" i="1"/>
  <c r="L87" i="1"/>
  <c r="L85" i="1"/>
  <c r="L84" i="1"/>
  <c r="BK133" i="2"/>
  <c r="BK126" i="2"/>
  <c r="J123" i="2"/>
  <c r="BK132" i="2"/>
  <c r="J128" i="2"/>
  <c r="BK130" i="2"/>
  <c r="J125" i="2"/>
  <c r="AS94" i="1"/>
  <c r="J130" i="2"/>
  <c r="J126" i="2"/>
  <c r="BK123" i="2"/>
  <c r="J132" i="2"/>
  <c r="J129" i="2"/>
  <c r="BK122" i="2"/>
  <c r="J131" i="2"/>
  <c r="BK125" i="2"/>
  <c r="J122" i="2"/>
  <c r="BK131" i="2"/>
  <c r="BK128" i="2"/>
  <c r="J124" i="2"/>
  <c r="J133" i="2"/>
  <c r="BK129" i="2"/>
  <c r="BK124" i="2"/>
  <c r="P121" i="2" l="1"/>
  <c r="T121" i="2"/>
  <c r="BK121" i="2"/>
  <c r="J121" i="2"/>
  <c r="J98" i="2" s="1"/>
  <c r="R121" i="2"/>
  <c r="BK127" i="2"/>
  <c r="J127" i="2"/>
  <c r="J99" i="2" s="1"/>
  <c r="P127" i="2"/>
  <c r="R127" i="2"/>
  <c r="T127" i="2"/>
  <c r="F92" i="2"/>
  <c r="J113" i="2"/>
  <c r="J92" i="2"/>
  <c r="BF122" i="2"/>
  <c r="BF123" i="2"/>
  <c r="BF125" i="2"/>
  <c r="BF128" i="2"/>
  <c r="BF130" i="2"/>
  <c r="BF132" i="2"/>
  <c r="E85" i="2"/>
  <c r="BF124" i="2"/>
  <c r="BF126" i="2"/>
  <c r="BF129" i="2"/>
  <c r="BF131" i="2"/>
  <c r="BF133" i="2"/>
  <c r="F35" i="2"/>
  <c r="BB95" i="1" s="1"/>
  <c r="BB94" i="1" s="1"/>
  <c r="AX94" i="1" s="1"/>
  <c r="F37" i="2"/>
  <c r="BD95" i="1" s="1"/>
  <c r="BD94" i="1" s="1"/>
  <c r="W33" i="1" s="1"/>
  <c r="F33" i="2"/>
  <c r="AZ95" i="1" s="1"/>
  <c r="AZ94" i="1" s="1"/>
  <c r="W29" i="1" s="1"/>
  <c r="J33" i="2"/>
  <c r="AV95" i="1" s="1"/>
  <c r="F36" i="2"/>
  <c r="BC95" i="1"/>
  <c r="BC94" i="1"/>
  <c r="AY94" i="1" s="1"/>
  <c r="T120" i="2" l="1"/>
  <c r="T119" i="2"/>
  <c r="R120" i="2"/>
  <c r="R119" i="2"/>
  <c r="P120" i="2"/>
  <c r="P119" i="2"/>
  <c r="AU95" i="1"/>
  <c r="AU94" i="1" s="1"/>
  <c r="BK120" i="2"/>
  <c r="J120" i="2" s="1"/>
  <c r="J97" i="2" s="1"/>
  <c r="AV94" i="1"/>
  <c r="AK29" i="1" s="1"/>
  <c r="W31" i="1"/>
  <c r="J34" i="2"/>
  <c r="AW95" i="1"/>
  <c r="AT95" i="1" s="1"/>
  <c r="W32" i="1"/>
  <c r="F34" i="2"/>
  <c r="BA95" i="1"/>
  <c r="BA94" i="1" s="1"/>
  <c r="AW94" i="1" s="1"/>
  <c r="AK30" i="1" s="1"/>
  <c r="BK119" i="2" l="1"/>
  <c r="J119" i="2"/>
  <c r="J96" i="2"/>
  <c r="W30" i="1"/>
  <c r="AT94" i="1"/>
  <c r="J30" i="2" l="1"/>
  <c r="AG95" i="1"/>
  <c r="AG94" i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<sst xmlns="http://schemas.openxmlformats.org/spreadsheetml/2006/main" count="419" uniqueCount="161">
  <si>
    <t>Export Komplet</t>
  </si>
  <si>
    <t/>
  </si>
  <si>
    <t>2.0</t>
  </si>
  <si>
    <t>ZAMOK</t>
  </si>
  <si>
    <t>False</t>
  </si>
  <si>
    <t>{7985ad3a-ce7b-449b-bc13-5049ac60aa9a}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</si>
  <si>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</si>
  <si>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</si>
  <si>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</si>
  <si>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</si>
  <si>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</si>
  <si>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</si>
  <si>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</si>
  <si>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DOH064</t>
  </si>
  <si>
    <t>Stavba:</t>
  </si>
  <si>
    <t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</si>
  <si>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</si>
  <si>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</si>
  <si>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</si>
  <si>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</si>
  <si>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</si>
  <si>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</si>
  <si>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</si>
  <si>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</si>
  <si>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</si>
  <si>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</si>
  <si>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</si>
  <si>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</si>
  <si>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</si>
  <si>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</si>
  <si>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</si>
  <si>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</si>
  <si>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</si>
  <si>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</si>
  <si>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</si>
  <si>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</si>
  <si>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</si>
  <si>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</si>
  <si>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</si>
  <si>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</si>
  <si>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</si>
  <si>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</si>
  <si>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</si>
  <si>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</si>
  <si>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</si>
  <si>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</si>
  <si>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</si>
  <si>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</si>
  <si>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</si>
  <si>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</si>
  <si>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</si>
  <si>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</si>
  <si>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</si>
  <si>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</si>
  <si>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</si>
  <si>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</si>
  <si>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</si>
  <si>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</si>
  <si>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</si>
  <si>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</si>
  <si>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</si>
  <si>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</si>
  <si>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</si>
  <si>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</si>
  <si>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</si>
  <si>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</si>
  <si>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</si>
  <si>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</si>
  <si>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</si>
  <si>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</si>
  <si>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</si>
  <si>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</si>
  <si>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</si>
  <si>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</si>
  <si>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</si>
  <si>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</si>
  <si>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</si>
  <si>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</si>
  <si>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DOH0572</t>
  </si>
  <si>
    <t>SO 03 Garsoniera s dvouřadou kuchyní - vybavení nábytkem</t>
  </si>
  <si>
    <t>STA</t>
  </si>
  <si>
    <t>1</t>
  </si>
  <si>
    <t>{13b0a7d2-166c-4964-abae-3fff3870c03e}</t>
  </si>
  <si>
    <t>KRYCÍ LIST SOUPISU PRACÍ</t>
  </si>
  <si>
    <t>Objekt:</t>
  </si>
  <si>
    <t>DOH0572 - SO 03 Garsoniera s dvouřadou kuchyní - vybavení nábytkem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</si>
  <si>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</si>
  <si>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</si>
  <si>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</si>
  <si>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</si>
  <si>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</si>
  <si>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</si>
  <si>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700 - Spotřebiče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</si>
  <si>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</si>
  <si>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</si>
  <si>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</si>
  <si>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</si>
  <si>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</si>
  <si>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</si>
  <si>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</si>
  <si>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</si>
  <si>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</si>
  <si>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</si>
  <si>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</si>
  <si>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</si>
  <si>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</si>
  <si>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</si>
  <si>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</si>
  <si>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</si>
  <si>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</si>
  <si>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</si>
  <si>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700</t>
  </si>
  <si>
    <t>Spotřebiče</t>
  </si>
  <si>
    <t>K</t>
  </si>
  <si>
    <t>711(R)</t>
  </si>
  <si>
    <t>vestavná elektrická varná deska dvouplotýnková, sklokeramická, dotyková - viz vybavení nábytkem N/01</t>
  </si>
  <si>
    <t>ks</t>
  </si>
  <si>
    <t>16</t>
  </si>
  <si>
    <t>564688789</t>
  </si>
  <si>
    <t>712(R)</t>
  </si>
  <si>
    <t>vestavná výsuvná  cirkulační digestoř s filtrem a LED osvětlením, cca 600/300/180mm - viz vybavení nábytkem N/01</t>
  </si>
  <si>
    <t>-201159299</t>
  </si>
  <si>
    <t>3</t>
  </si>
  <si>
    <t>713(R)</t>
  </si>
  <si>
    <t>vestavná lednice s horní mrazicí částí cca 1220/540/540mm objem 175-200l - viz vybavení nábytkem N/01</t>
  </si>
  <si>
    <t>-1132978825</t>
  </si>
  <si>
    <t>4</t>
  </si>
  <si>
    <t>714(R)</t>
  </si>
  <si>
    <t>vestavná mikrovlnná trouba , cca 600/400/320mm - viz vybavení nábytkem N/01</t>
  </si>
  <si>
    <t>1270581364</t>
  </si>
  <si>
    <t>5</t>
  </si>
  <si>
    <t>715(R)</t>
  </si>
  <si>
    <t>vestavná pračka s předním plněním  cca 600/540/840mm - viz vybavení nábytkem N/01</t>
  </si>
  <si>
    <t>1799851741</t>
  </si>
  <si>
    <t>766</t>
  </si>
  <si>
    <t>Konstrukce truhlářské</t>
  </si>
  <si>
    <t>6</t>
  </si>
  <si>
    <t>766005(R)</t>
  </si>
  <si>
    <t>N/01 - D+M kuchyňské linky 600/2400/2400mm bez spotřebičů - viz výpis prvků</t>
  </si>
  <si>
    <t>kpl</t>
  </si>
  <si>
    <t>-453248392</t>
  </si>
  <si>
    <t>7</t>
  </si>
  <si>
    <t>766006(R)</t>
  </si>
  <si>
    <t>N/01 - D+M stolu 600/1800/900mm - viz výpis prvků</t>
  </si>
  <si>
    <t>-1421286025</t>
  </si>
  <si>
    <t>8</t>
  </si>
  <si>
    <t>766007(R)</t>
  </si>
  <si>
    <t>N/02 - D+M věšákové zástěny 600/2400/350mm - viz výpis prvků</t>
  </si>
  <si>
    <t>-921733504</t>
  </si>
  <si>
    <t>9</t>
  </si>
  <si>
    <t>766008(R)</t>
  </si>
  <si>
    <t>N/03 - D+M skříňky pod umyvadlo 550/500/340mm - viz výpis prvků</t>
  </si>
  <si>
    <t>404496450</t>
  </si>
  <si>
    <t>10</t>
  </si>
  <si>
    <t>766009(R)</t>
  </si>
  <si>
    <t>N/04 - D+M zrcadlové skříňky 600/800/120mm - viz výpis prvků</t>
  </si>
  <si>
    <t>934468199</t>
  </si>
  <si>
    <t>11</t>
  </si>
  <si>
    <t>766011(R)</t>
  </si>
  <si>
    <t>N/05- dodání barové židle - viz výpis prvků</t>
  </si>
  <si>
    <t>1611120405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</si>
</sst>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5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pans="1:74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193" t="s">
        <v>13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"/>
      <c r="AQ5" s="19"/>
      <c r="AR5" s="17"/>
      <c r="BS5" s="14" t="s">
        <v>6</v>
      </c>
    </row>
    <row r="6" spans="1:74" s="1" customFormat="1" ht="36.950000000000003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195" t="s">
        <v>15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"/>
      <c r="AQ6" s="19"/>
      <c r="AR6" s="17"/>
      <c r="BS6" s="14" t="s">
        <v>6</v>
      </c>
    </row>
    <row r="7" spans="1:74" s="1" customFormat="1" ht="12" customHeight="1">
      <c r="B7" s="18"/>
      <c r="C7" s="19"/>
      <c r="D7" s="25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pans="1:74" s="1" customFormat="1" ht="12" customHeight="1">
      <c r="B8" s="18"/>
      <c r="C8" s="19"/>
      <c r="D8" s="25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pans="1:74" s="1" customFormat="1" ht="12" customHeight="1">
      <c r="B10" s="18"/>
      <c r="C10" s="19"/>
      <c r="D10" s="25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23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pans="1:74" s="1" customFormat="1" ht="18.399999999999999" customHeight="1">
      <c r="B11" s="18"/>
      <c r="C11" s="19"/>
      <c r="D11" s="19"/>
      <c r="E11" s="23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25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pans="1:74" s="1" customFormat="1" ht="12" customHeight="1">
      <c r="B13" s="18"/>
      <c r="C13" s="19"/>
      <c r="D13" s="25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 spans="1:74" ht="12.75">
      <c r="B14" s="18"/>
      <c r="C14" s="19"/>
      <c r="D14" s="19"/>
      <c r="E14" s="23" t="s">
        <v>27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25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pans="1:74" s="1" customFormat="1" ht="12" customHeight="1">
      <c r="B16" s="18"/>
      <c r="C16" s="19"/>
      <c r="D16" s="25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pans="1:71" s="1" customFormat="1" ht="18.399999999999999" customHeight="1">
      <c r="B17" s="18"/>
      <c r="C17" s="19"/>
      <c r="D17" s="19"/>
      <c r="E17" s="23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25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pans="1:71" s="1" customFormat="1" ht="12" customHeight="1">
      <c r="B19" s="18"/>
      <c r="C19" s="19"/>
      <c r="D19" s="25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pans="1:71" s="1" customFormat="1" ht="18.399999999999999" customHeight="1">
      <c r="B20" s="18"/>
      <c r="C20" s="19"/>
      <c r="D20" s="19"/>
      <c r="E20" s="23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25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pans="1:71" s="1" customFormat="1" ht="12" customHeight="1">
      <c r="B22" s="18"/>
      <c r="C22" s="19"/>
      <c r="D22" s="25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pans="1:71" s="1" customFormat="1" ht="16.5" customHeight="1">
      <c r="B23" s="18"/>
      <c r="C23" s="19"/>
      <c r="D23" s="19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"/>
      <c r="AP23" s="19"/>
      <c r="AQ23" s="19"/>
      <c r="AR23" s="1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pans="1:71" s="1" customFormat="1" ht="6.95" customHeight="1">
      <c r="B25" s="18"/>
      <c r="C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9"/>
      <c r="AQ25" s="19"/>
      <c r="AR25" s="17"/>
    </row>
    <row r="26" spans="1:71" s="2" customFormat="1" ht="25.9" customHeight="1">
      <c r="A26" s="28"/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7">
        <f>ROUND(AG94,2)</f>
        <v>104000</v>
      </c>
      <c r="AL26" s="198"/>
      <c r="AM26" s="198"/>
      <c r="AN26" s="198"/>
      <c r="AO26" s="198"/>
      <c r="AP26" s="30"/>
      <c r="AQ26" s="30"/>
      <c r="AR26" s="33"/>
      <c r="BE26" s="28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8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199" t="s">
        <v>34</v>
      </c>
      <c r="M28" s="199"/>
      <c r="N28" s="199"/>
      <c r="O28" s="199"/>
      <c r="P28" s="199"/>
      <c r="Q28" s="30"/>
      <c r="R28" s="30"/>
      <c r="S28" s="30"/>
      <c r="T28" s="30"/>
      <c r="U28" s="30"/>
      <c r="V28" s="30"/>
      <c r="W28" s="199" t="s">
        <v>35</v>
      </c>
      <c r="X28" s="199"/>
      <c r="Y28" s="199"/>
      <c r="Z28" s="199"/>
      <c r="AA28" s="199"/>
      <c r="AB28" s="199"/>
      <c r="AC28" s="199"/>
      <c r="AD28" s="199"/>
      <c r="AE28" s="199"/>
      <c r="AF28" s="30"/>
      <c r="AG28" s="30"/>
      <c r="AH28" s="30"/>
      <c r="AI28" s="30"/>
      <c r="AJ28" s="30"/>
      <c r="AK28" s="199" t="s">
        <v>36</v>
      </c>
      <c r="AL28" s="199"/>
      <c r="AM28" s="199"/>
      <c r="AN28" s="199"/>
      <c r="AO28" s="199"/>
      <c r="AP28" s="30"/>
      <c r="AQ28" s="30"/>
      <c r="AR28" s="33"/>
      <c r="BE28" s="28"/>
    </row>
    <row r="29" spans="1:71" s="3" customFormat="1" ht="14.45" customHeight="1">
      <c r="B29" s="34"/>
      <c r="C29" s="35"/>
      <c r="D29" s="25" t="s">
        <v>37</v>
      </c>
      <c r="E29" s="35"/>
      <c r="F29" s="25" t="s">
        <v>38</v>
      </c>
      <c r="G29" s="35"/>
      <c r="H29" s="35"/>
      <c r="I29" s="35"/>
      <c r="J29" s="35"/>
      <c r="K29" s="35"/>
      <c r="L29" s="202">
        <v>0.21</v>
      </c>
      <c r="M29" s="201"/>
      <c r="N29" s="201"/>
      <c r="O29" s="201"/>
      <c r="P29" s="201"/>
      <c r="Q29" s="35"/>
      <c r="R29" s="35"/>
      <c r="S29" s="35"/>
      <c r="T29" s="35"/>
      <c r="U29" s="35"/>
      <c r="V29" s="35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F29" s="35"/>
      <c r="AG29" s="35"/>
      <c r="AH29" s="35"/>
      <c r="AI29" s="35"/>
      <c r="AJ29" s="35"/>
      <c r="AK29" s="200">
        <f>ROUND(AV94, 2)</f>
        <v>0</v>
      </c>
      <c r="AL29" s="201"/>
      <c r="AM29" s="201"/>
      <c r="AN29" s="201"/>
      <c r="AO29" s="201"/>
      <c r="AP29" s="35"/>
      <c r="AQ29" s="35"/>
      <c r="AR29" s="36"/>
    </row>
    <row r="30" spans="1:71" s="3" customFormat="1" ht="14.45" customHeight="1">
      <c r="B30" s="34"/>
      <c r="C30" s="35"/>
      <c r="D30" s="35"/>
      <c r="E30" s="35"/>
      <c r="F30" s="25" t="s">
        <v>39</v>
      </c>
      <c r="G30" s="35"/>
      <c r="H30" s="35"/>
      <c r="I30" s="35"/>
      <c r="J30" s="35"/>
      <c r="K30" s="35"/>
      <c r="L30" s="202">
        <v>0.15</v>
      </c>
      <c r="M30" s="201"/>
      <c r="N30" s="201"/>
      <c r="O30" s="201"/>
      <c r="P30" s="201"/>
      <c r="Q30" s="35"/>
      <c r="R30" s="35"/>
      <c r="S30" s="35"/>
      <c r="T30" s="35"/>
      <c r="U30" s="35"/>
      <c r="V30" s="35"/>
      <c r="W30" s="200">
        <f>ROUND(BA94, 2)</f>
        <v>104000</v>
      </c>
      <c r="X30" s="201"/>
      <c r="Y30" s="201"/>
      <c r="Z30" s="201"/>
      <c r="AA30" s="201"/>
      <c r="AB30" s="201"/>
      <c r="AC30" s="201"/>
      <c r="AD30" s="201"/>
      <c r="AE30" s="201"/>
      <c r="AF30" s="35"/>
      <c r="AG30" s="35"/>
      <c r="AH30" s="35"/>
      <c r="AI30" s="35"/>
      <c r="AJ30" s="35"/>
      <c r="AK30" s="200">
        <f>ROUND(AW94, 2)</f>
        <v>15600</v>
      </c>
      <c r="AL30" s="201"/>
      <c r="AM30" s="201"/>
      <c r="AN30" s="201"/>
      <c r="AO30" s="201"/>
      <c r="AP30" s="35"/>
      <c r="AQ30" s="35"/>
      <c r="AR30" s="36"/>
    </row>
    <row r="31" spans="1:71" s="3" customFormat="1" ht="14.45" hidden="1" customHeight="1">
      <c r="B31" s="34"/>
      <c r="C31" s="35"/>
      <c r="D31" s="35"/>
      <c r="E31" s="35"/>
      <c r="F31" s="25" t="s">
        <v>40</v>
      </c>
      <c r="G31" s="35"/>
      <c r="H31" s="35"/>
      <c r="I31" s="35"/>
      <c r="J31" s="35"/>
      <c r="K31" s="35"/>
      <c r="L31" s="202">
        <v>0.21</v>
      </c>
      <c r="M31" s="201"/>
      <c r="N31" s="201"/>
      <c r="O31" s="201"/>
      <c r="P31" s="201"/>
      <c r="Q31" s="35"/>
      <c r="R31" s="35"/>
      <c r="S31" s="35"/>
      <c r="T31" s="35"/>
      <c r="U31" s="35"/>
      <c r="V31" s="35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F31" s="35"/>
      <c r="AG31" s="35"/>
      <c r="AH31" s="35"/>
      <c r="AI31" s="35"/>
      <c r="AJ31" s="35"/>
      <c r="AK31" s="200">
        <v>0</v>
      </c>
      <c r="AL31" s="201"/>
      <c r="AM31" s="201"/>
      <c r="AN31" s="201"/>
      <c r="AO31" s="201"/>
      <c r="AP31" s="35"/>
      <c r="AQ31" s="35"/>
      <c r="AR31" s="36"/>
    </row>
    <row r="32" spans="1:71" s="3" customFormat="1" ht="14.45" hidden="1" customHeight="1">
      <c r="B32" s="34"/>
      <c r="C32" s="35"/>
      <c r="D32" s="35"/>
      <c r="E32" s="35"/>
      <c r="F32" s="25" t="s">
        <v>41</v>
      </c>
      <c r="G32" s="35"/>
      <c r="H32" s="35"/>
      <c r="I32" s="35"/>
      <c r="J32" s="35"/>
      <c r="K32" s="35"/>
      <c r="L32" s="202">
        <v>0.15</v>
      </c>
      <c r="M32" s="201"/>
      <c r="N32" s="201"/>
      <c r="O32" s="201"/>
      <c r="P32" s="201"/>
      <c r="Q32" s="35"/>
      <c r="R32" s="35"/>
      <c r="S32" s="35"/>
      <c r="T32" s="35"/>
      <c r="U32" s="35"/>
      <c r="V32" s="35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F32" s="35"/>
      <c r="AG32" s="35"/>
      <c r="AH32" s="35"/>
      <c r="AI32" s="35"/>
      <c r="AJ32" s="35"/>
      <c r="AK32" s="200">
        <v>0</v>
      </c>
      <c r="AL32" s="201"/>
      <c r="AM32" s="201"/>
      <c r="AN32" s="201"/>
      <c r="AO32" s="201"/>
      <c r="AP32" s="35"/>
      <c r="AQ32" s="35"/>
      <c r="AR32" s="36"/>
    </row>
    <row r="33" spans="1:57" s="3" customFormat="1" ht="14.45" hidden="1" customHeight="1">
      <c r="B33" s="34"/>
      <c r="C33" s="35"/>
      <c r="D33" s="35"/>
      <c r="E33" s="35"/>
      <c r="F33" s="25" t="s">
        <v>42</v>
      </c>
      <c r="G33" s="35"/>
      <c r="H33" s="35"/>
      <c r="I33" s="35"/>
      <c r="J33" s="35"/>
      <c r="K33" s="35"/>
      <c r="L33" s="202">
        <v>0</v>
      </c>
      <c r="M33" s="201"/>
      <c r="N33" s="201"/>
      <c r="O33" s="201"/>
      <c r="P33" s="201"/>
      <c r="Q33" s="35"/>
      <c r="R33" s="35"/>
      <c r="S33" s="35"/>
      <c r="T33" s="35"/>
      <c r="U33" s="35"/>
      <c r="V33" s="35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F33" s="35"/>
      <c r="AG33" s="35"/>
      <c r="AH33" s="35"/>
      <c r="AI33" s="35"/>
      <c r="AJ33" s="35"/>
      <c r="AK33" s="200">
        <v>0</v>
      </c>
      <c r="AL33" s="201"/>
      <c r="AM33" s="201"/>
      <c r="AN33" s="201"/>
      <c r="AO33" s="201"/>
      <c r="AP33" s="35"/>
      <c r="AQ33" s="35"/>
      <c r="AR33" s="36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8"/>
    </row>
    <row r="35" spans="1:57" s="2" customFormat="1" ht="25.9" customHeight="1">
      <c r="A35" s="28"/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3" t="s">
        <v>45</v>
      </c>
      <c r="Y35" s="204"/>
      <c r="Z35" s="204"/>
      <c r="AA35" s="204"/>
      <c r="AB35" s="204"/>
      <c r="AC35" s="39"/>
      <c r="AD35" s="39"/>
      <c r="AE35" s="39"/>
      <c r="AF35" s="39"/>
      <c r="AG35" s="39"/>
      <c r="AH35" s="39"/>
      <c r="AI35" s="39"/>
      <c r="AJ35" s="39"/>
      <c r="AK35" s="205">
        <f>SUM(AK26:AK33)</f>
        <v>119600</v>
      </c>
      <c r="AL35" s="204"/>
      <c r="AM35" s="204"/>
      <c r="AN35" s="204"/>
      <c r="AO35" s="206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1"/>
      <c r="C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28"/>
      <c r="B60" s="29"/>
      <c r="C60" s="30"/>
      <c r="D60" s="46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48</v>
      </c>
      <c r="AI60" s="32"/>
      <c r="AJ60" s="32"/>
      <c r="AK60" s="32"/>
      <c r="AL60" s="32"/>
      <c r="AM60" s="46" t="s">
        <v>49</v>
      </c>
      <c r="AN60" s="32"/>
      <c r="AO60" s="32"/>
      <c r="AP60" s="30"/>
      <c r="AQ60" s="30"/>
      <c r="AR60" s="33"/>
      <c r="BE60" s="28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28"/>
      <c r="B64" s="29"/>
      <c r="C64" s="30"/>
      <c r="D64" s="43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28"/>
      <c r="B75" s="29"/>
      <c r="C75" s="30"/>
      <c r="D75" s="46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48</v>
      </c>
      <c r="AI75" s="32"/>
      <c r="AJ75" s="32"/>
      <c r="AK75" s="32"/>
      <c r="AL75" s="32"/>
      <c r="AM75" s="46" t="s">
        <v>49</v>
      </c>
      <c r="AN75" s="32"/>
      <c r="AO75" s="32"/>
      <c r="AP75" s="30"/>
      <c r="AQ75" s="30"/>
      <c r="AR75" s="33"/>
      <c r="BE75" s="28"/>
    </row>
    <row r="76" spans="1:57" s="2" customFormat="1" ht="11.25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20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5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DOH064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07" t="str">
        <f>K6</f>
        <v>Oprava bytových jednotek  a spol. prostor budovy YD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5" t="s">
        <v>18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>Olomouc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20</v>
      </c>
      <c r="AJ87" s="30"/>
      <c r="AK87" s="30"/>
      <c r="AL87" s="30"/>
      <c r="AM87" s="209" t="str">
        <f>IF(AN8= "","",AN8)</f>
        <v>8. 7. 2021</v>
      </c>
      <c r="AN87" s="209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5" t="s">
        <v>22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>FNOL, I.P.Pavlova 6, Olomouc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28</v>
      </c>
      <c r="AJ89" s="30"/>
      <c r="AK89" s="30"/>
      <c r="AL89" s="30"/>
      <c r="AM89" s="210" t="str">
        <f>IF(E17="","",E17)</f>
        <v>Ing. arch. Jan Dohnal</v>
      </c>
      <c r="AN89" s="211"/>
      <c r="AO89" s="211"/>
      <c r="AP89" s="211"/>
      <c r="AQ89" s="30"/>
      <c r="AR89" s="33"/>
      <c r="AS89" s="212" t="s">
        <v>53</v>
      </c>
      <c r="AT89" s="213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5" t="s">
        <v>26</v>
      </c>
      <c r="D90" s="30"/>
      <c r="E90" s="30"/>
      <c r="F90" s="30"/>
      <c r="G90" s="30"/>
      <c r="H90" s="30"/>
      <c r="I90" s="30"/>
      <c r="J90" s="30"/>
      <c r="K90" s="30"/>
      <c r="L90" s="53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31</v>
      </c>
      <c r="AJ90" s="30"/>
      <c r="AK90" s="30"/>
      <c r="AL90" s="30"/>
      <c r="AM90" s="210" t="str">
        <f>IF(E20="","",E20)</f>
        <v xml:space="preserve"> </v>
      </c>
      <c r="AN90" s="211"/>
      <c r="AO90" s="211"/>
      <c r="AP90" s="211"/>
      <c r="AQ90" s="30"/>
      <c r="AR90" s="33"/>
      <c r="AS90" s="214"/>
      <c r="AT90" s="215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16"/>
      <c r="AT91" s="217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218" t="s">
        <v>54</v>
      </c>
      <c r="D92" s="219"/>
      <c r="E92" s="219"/>
      <c r="F92" s="219"/>
      <c r="G92" s="219"/>
      <c r="H92" s="67"/>
      <c r="I92" s="220" t="s">
        <v>55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56</v>
      </c>
      <c r="AH92" s="219"/>
      <c r="AI92" s="219"/>
      <c r="AJ92" s="219"/>
      <c r="AK92" s="219"/>
      <c r="AL92" s="219"/>
      <c r="AM92" s="219"/>
      <c r="AN92" s="220" t="s">
        <v>57</v>
      </c>
      <c r="AO92" s="219"/>
      <c r="AP92" s="222"/>
      <c r="AQ92" s="68" t="s">
        <v>58</v>
      </c>
      <c r="AR92" s="33"/>
      <c r="AS92" s="69" t="s">
        <v>59</v>
      </c>
      <c r="AT92" s="70" t="s">
        <v>60</v>
      </c>
      <c r="AU92" s="70" t="s">
        <v>61</v>
      </c>
      <c r="AV92" s="70" t="s">
        <v>62</v>
      </c>
      <c r="AW92" s="70" t="s">
        <v>63</v>
      </c>
      <c r="AX92" s="70" t="s">
        <v>64</v>
      </c>
      <c r="AY92" s="70" t="s">
        <v>65</v>
      </c>
      <c r="AZ92" s="70" t="s">
        <v>66</v>
      </c>
      <c r="BA92" s="70" t="s">
        <v>67</v>
      </c>
      <c r="BB92" s="70" t="s">
        <v>68</v>
      </c>
      <c r="BC92" s="70" t="s">
        <v>69</v>
      </c>
      <c r="BD92" s="71" t="s">
        <v>70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71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26">
        <f>ROUND(AG95,2)</f>
        <v>104000</v>
      </c>
      <c r="AH94" s="226"/>
      <c r="AI94" s="226"/>
      <c r="AJ94" s="226"/>
      <c r="AK94" s="226"/>
      <c r="AL94" s="226"/>
      <c r="AM94" s="226"/>
      <c r="AN94" s="227">
        <f>SUM(AG94,AT94)</f>
        <v>119600</v>
      </c>
      <c r="AO94" s="227"/>
      <c r="AP94" s="227"/>
      <c r="AQ94" s="79" t="s">
        <v>1</v>
      </c>
      <c r="AR94" s="80"/>
      <c r="AS94" s="81">
        <f>ROUND(AS95,2)</f>
        <v>0</v>
      </c>
      <c r="AT94" s="82">
        <f>ROUND(SUM(AV94:AW94),2)</f>
        <v>15600</v>
      </c>
      <c r="AU94" s="83">
        <f>ROUND(AU95,5)</f>
        <v>0</v>
      </c>
      <c r="AV94" s="82">
        <f>ROUND(AZ94*L29,2)</f>
        <v>0</v>
      </c>
      <c r="AW94" s="82">
        <f>ROUND(BA94*L30,2)</f>
        <v>15600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104000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72</v>
      </c>
      <c r="BT94" s="85" t="s">
        <v>73</v>
      </c>
      <c r="BU94" s="86" t="s">
        <v>74</v>
      </c>
      <c r="BV94" s="85" t="s">
        <v>75</v>
      </c>
      <c r="BW94" s="85" t="s">
        <v>5</v>
      </c>
      <c r="BX94" s="85" t="s">
        <v>76</v>
      </c>
      <c r="CL94" s="85" t="s">
        <v>1</v>
      </c>
    </row>
    <row r="95" spans="1:91" s="7" customFormat="1" ht="24.75" customHeight="1">
      <c r="A95" s="87" t="s">
        <v>77</v>
      </c>
      <c r="B95" s="88"/>
      <c r="C95" s="89"/>
      <c r="D95" s="225" t="s">
        <v>78</v>
      </c>
      <c r="E95" s="225"/>
      <c r="F95" s="225"/>
      <c r="G95" s="225"/>
      <c r="H95" s="225"/>
      <c r="I95" s="90"/>
      <c r="J95" s="225" t="s">
        <v>79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'DOH0572 - SO 03 Garsonier...'!J30</f>
        <v>104000</v>
      </c>
      <c r="AH95" s="224"/>
      <c r="AI95" s="224"/>
      <c r="AJ95" s="224"/>
      <c r="AK95" s="224"/>
      <c r="AL95" s="224"/>
      <c r="AM95" s="224"/>
      <c r="AN95" s="223">
        <f>SUM(AG95,AT95)</f>
        <v>119600</v>
      </c>
      <c r="AO95" s="224"/>
      <c r="AP95" s="224"/>
      <c r="AQ95" s="91" t="s">
        <v>80</v>
      </c>
      <c r="AR95" s="92"/>
      <c r="AS95" s="93">
        <v>0</v>
      </c>
      <c r="AT95" s="94">
        <f>ROUND(SUM(AV95:AW95),2)</f>
        <v>15600</v>
      </c>
      <c r="AU95" s="95">
        <f>'DOH0572 - SO 03 Garsonier...'!P119</f>
        <v>0</v>
      </c>
      <c r="AV95" s="94">
        <f>'DOH0572 - SO 03 Garsonier...'!J33</f>
        <v>0</v>
      </c>
      <c r="AW95" s="94">
        <f>'DOH0572 - SO 03 Garsonier...'!J34</f>
        <v>15600</v>
      </c>
      <c r="AX95" s="94">
        <f>'DOH0572 - SO 03 Garsonier...'!J35</f>
        <v>0</v>
      </c>
      <c r="AY95" s="94">
        <f>'DOH0572 - SO 03 Garsonier...'!J36</f>
        <v>0</v>
      </c>
      <c r="AZ95" s="94">
        <f>'DOH0572 - SO 03 Garsonier...'!F33</f>
        <v>0</v>
      </c>
      <c r="BA95" s="94">
        <f>'DOH0572 - SO 03 Garsonier...'!F34</f>
        <v>104000</v>
      </c>
      <c r="BB95" s="94">
        <f>'DOH0572 - SO 03 Garsonier...'!F35</f>
        <v>0</v>
      </c>
      <c r="BC95" s="94">
        <f>'DOH0572 - SO 03 Garsonier...'!F36</f>
        <v>0</v>
      </c>
      <c r="BD95" s="96">
        <f>'DOH0572 - SO 03 Garsonier...'!F37</f>
        <v>0</v>
      </c>
      <c r="BT95" s="97" t="s">
        <v>81</v>
      </c>
      <c r="BV95" s="97" t="s">
        <v>75</v>
      </c>
      <c r="BW95" s="97" t="s">
        <v>82</v>
      </c>
      <c r="BX95" s="97" t="s">
        <v>5</v>
      </c>
      <c r="CL95" s="97" t="s">
        <v>1</v>
      </c>
      <c r="CM95" s="97" t="s">
        <v>81</v>
      </c>
    </row>
    <row r="96" spans="1:91" s="2" customFormat="1" ht="30" customHeight="1">
      <c r="A96" s="28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3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sheetProtection algorithmName="SHA-512" hashValue="Vt4mUTzIArqGqfikRHgKriULa+Y5WtLFqzoqYAL1Ot1pp6cjpzucc9sjQpTlbcyVvSF0YYU0nXnpyJCk6t+ZQA==" saltValue="TD/NcOb5FZ0UYd4y74XLp2TwiWXordOYP/U5rxgutpsgqODRVOjWsG1/a69nwXJq7P6LWhJNAWqYSeWTWHl/hg==" spinCount="100000" sheet="1" objects="1" scenarios="1" formatColumns="0" formatRows="0"/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DOH0572 - SO 03 Garsonie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19"/>
    </row>
    <row r="2" spans="1:46" s="1" customFormat="1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4" t="s">
        <v>82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81</v>
      </c>
    </row>
    <row r="4" spans="1:46" s="1" customFormat="1" ht="24.95" customHeight="1">
      <c r="B4" s="17"/>
      <c r="D4" s="100" t="s">
        <v>83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14</v>
      </c>
      <c r="L6" s="17"/>
    </row>
    <row r="7" spans="1:46" s="1" customFormat="1" ht="16.5" customHeight="1">
      <c r="B7" s="17"/>
      <c r="E7" s="229" t="str">
        <f>'Rekapitulace stavby'!K6</f>
        <v>Oprava bytových jednotek  a spol. prostor budovy YD</v>
      </c>
      <c r="F7" s="230"/>
      <c r="G7" s="230"/>
      <c r="H7" s="230"/>
      <c r="L7" s="17"/>
    </row>
    <row r="8" spans="1:46" s="2" customFormat="1" ht="12" customHeight="1">
      <c r="A8" s="28"/>
      <c r="B8" s="33"/>
      <c r="C8" s="28"/>
      <c r="D8" s="102" t="s">
        <v>84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30" customHeight="1">
      <c r="A9" s="28"/>
      <c r="B9" s="33"/>
      <c r="C9" s="28"/>
      <c r="D9" s="28"/>
      <c r="E9" s="231" t="s">
        <v>85</v>
      </c>
      <c r="F9" s="232"/>
      <c r="G9" s="232"/>
      <c r="H9" s="232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2" t="s">
        <v>16</v>
      </c>
      <c r="E11" s="28"/>
      <c r="F11" s="103" t="s">
        <v>1</v>
      </c>
      <c r="G11" s="28"/>
      <c r="H11" s="28"/>
      <c r="I11" s="102" t="s">
        <v>17</v>
      </c>
      <c r="J11" s="103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2" t="s">
        <v>18</v>
      </c>
      <c r="E12" s="28"/>
      <c r="F12" s="103" t="s">
        <v>19</v>
      </c>
      <c r="G12" s="28"/>
      <c r="H12" s="28"/>
      <c r="I12" s="102" t="s">
        <v>20</v>
      </c>
      <c r="J12" s="104" t="str">
        <f>'Rekapitulace stavby'!AN8</f>
        <v>8. 7. 2021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2" t="s">
        <v>22</v>
      </c>
      <c r="E14" s="28"/>
      <c r="F14" s="28"/>
      <c r="G14" s="28"/>
      <c r="H14" s="28"/>
      <c r="I14" s="102" t="s">
        <v>23</v>
      </c>
      <c r="J14" s="103" t="s">
        <v>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3" t="s">
        <v>24</v>
      </c>
      <c r="F15" s="28"/>
      <c r="G15" s="28"/>
      <c r="H15" s="28"/>
      <c r="I15" s="102" t="s">
        <v>25</v>
      </c>
      <c r="J15" s="103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2" t="s">
        <v>26</v>
      </c>
      <c r="E17" s="28"/>
      <c r="F17" s="28"/>
      <c r="G17" s="28"/>
      <c r="H17" s="28"/>
      <c r="I17" s="102" t="s">
        <v>23</v>
      </c>
      <c r="J17" s="103" t="str">
        <f>'Rekapitulace stavby'!AN13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33" t="str">
        <f>'Rekapitulace stavby'!E14</f>
        <v xml:space="preserve"> </v>
      </c>
      <c r="F18" s="233"/>
      <c r="G18" s="233"/>
      <c r="H18" s="233"/>
      <c r="I18" s="102" t="s">
        <v>25</v>
      </c>
      <c r="J18" s="103" t="str">
        <f>'Rekapitulace stavby'!AN14</f>
        <v/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2" t="s">
        <v>28</v>
      </c>
      <c r="E20" s="28"/>
      <c r="F20" s="28"/>
      <c r="G20" s="28"/>
      <c r="H20" s="28"/>
      <c r="I20" s="102" t="s">
        <v>23</v>
      </c>
      <c r="J20" s="103" t="s">
        <v>1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3" t="s">
        <v>29</v>
      </c>
      <c r="F21" s="28"/>
      <c r="G21" s="28"/>
      <c r="H21" s="28"/>
      <c r="I21" s="102" t="s">
        <v>25</v>
      </c>
      <c r="J21" s="103" t="s">
        <v>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2" t="s">
        <v>31</v>
      </c>
      <c r="E23" s="28"/>
      <c r="F23" s="28"/>
      <c r="G23" s="28"/>
      <c r="H23" s="28"/>
      <c r="I23" s="102" t="s">
        <v>23</v>
      </c>
      <c r="J23" s="103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3" t="str">
        <f>IF('Rekapitulace stavby'!E20="","",'Rekapitulace stavby'!E20)</f>
        <v xml:space="preserve"> </v>
      </c>
      <c r="F24" s="28"/>
      <c r="G24" s="28"/>
      <c r="H24" s="28"/>
      <c r="I24" s="102" t="s">
        <v>25</v>
      </c>
      <c r="J24" s="103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2" t="s">
        <v>32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5"/>
      <c r="B27" s="106"/>
      <c r="C27" s="105"/>
      <c r="D27" s="105"/>
      <c r="E27" s="234" t="s">
        <v>1</v>
      </c>
      <c r="F27" s="234"/>
      <c r="G27" s="234"/>
      <c r="H27" s="234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08"/>
      <c r="E29" s="108"/>
      <c r="F29" s="108"/>
      <c r="G29" s="108"/>
      <c r="H29" s="108"/>
      <c r="I29" s="108"/>
      <c r="J29" s="108"/>
      <c r="K29" s="10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09" t="s">
        <v>33</v>
      </c>
      <c r="E30" s="28"/>
      <c r="F30" s="28"/>
      <c r="G30" s="28"/>
      <c r="H30" s="28"/>
      <c r="I30" s="28"/>
      <c r="J30" s="110">
        <f>ROUND(J119, 2)</f>
        <v>104000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08"/>
      <c r="E31" s="108"/>
      <c r="F31" s="108"/>
      <c r="G31" s="108"/>
      <c r="H31" s="108"/>
      <c r="I31" s="108"/>
      <c r="J31" s="108"/>
      <c r="K31" s="10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11" t="s">
        <v>35</v>
      </c>
      <c r="G32" s="28"/>
      <c r="H32" s="28"/>
      <c r="I32" s="111" t="s">
        <v>34</v>
      </c>
      <c r="J32" s="111" t="s">
        <v>36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12" t="s">
        <v>37</v>
      </c>
      <c r="E33" s="102" t="s">
        <v>38</v>
      </c>
      <c r="F33" s="113">
        <f>ROUND((SUM(BE119:BE133)),  2)</f>
        <v>0</v>
      </c>
      <c r="G33" s="28"/>
      <c r="H33" s="28"/>
      <c r="I33" s="114">
        <v>0.21</v>
      </c>
      <c r="J33" s="113">
        <f>ROUND(((SUM(BE119:BE133))*I33),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02" t="s">
        <v>39</v>
      </c>
      <c r="F34" s="113">
        <f>ROUND((SUM(BF119:BF133)),  2)</f>
        <v>104000</v>
      </c>
      <c r="G34" s="28"/>
      <c r="H34" s="28"/>
      <c r="I34" s="114">
        <v>0.15</v>
      </c>
      <c r="J34" s="113">
        <f>ROUND(((SUM(BF119:BF133))*I34),  2)</f>
        <v>15600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02" t="s">
        <v>40</v>
      </c>
      <c r="F35" s="113">
        <f>ROUND((SUM(BG119:BG133)),  2)</f>
        <v>0</v>
      </c>
      <c r="G35" s="28"/>
      <c r="H35" s="28"/>
      <c r="I35" s="114">
        <v>0.21</v>
      </c>
      <c r="J35" s="113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02" t="s">
        <v>41</v>
      </c>
      <c r="F36" s="113">
        <f>ROUND((SUM(BH119:BH133)),  2)</f>
        <v>0</v>
      </c>
      <c r="G36" s="28"/>
      <c r="H36" s="28"/>
      <c r="I36" s="114">
        <v>0.15</v>
      </c>
      <c r="J36" s="113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02" t="s">
        <v>42</v>
      </c>
      <c r="F37" s="113">
        <f>ROUND((SUM(BI119:BI133)),  2)</f>
        <v>0</v>
      </c>
      <c r="G37" s="28"/>
      <c r="H37" s="28"/>
      <c r="I37" s="114">
        <v>0</v>
      </c>
      <c r="J37" s="11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5"/>
      <c r="D39" s="116" t="s">
        <v>43</v>
      </c>
      <c r="E39" s="117"/>
      <c r="F39" s="117"/>
      <c r="G39" s="118" t="s">
        <v>44</v>
      </c>
      <c r="H39" s="119" t="s">
        <v>45</v>
      </c>
      <c r="I39" s="117"/>
      <c r="J39" s="120">
        <f>SUM(J30:J37)</f>
        <v>119600</v>
      </c>
      <c r="K39" s="121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22" t="s">
        <v>46</v>
      </c>
      <c r="E50" s="123"/>
      <c r="F50" s="123"/>
      <c r="G50" s="122" t="s">
        <v>47</v>
      </c>
      <c r="H50" s="123"/>
      <c r="I50" s="123"/>
      <c r="J50" s="123"/>
      <c r="K50" s="123"/>
      <c r="L50" s="45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8"/>
      <c r="B61" s="33"/>
      <c r="C61" s="28"/>
      <c r="D61" s="124" t="s">
        <v>48</v>
      </c>
      <c r="E61" s="125"/>
      <c r="F61" s="126" t="s">
        <v>49</v>
      </c>
      <c r="G61" s="124" t="s">
        <v>48</v>
      </c>
      <c r="H61" s="125"/>
      <c r="I61" s="125"/>
      <c r="J61" s="127" t="s">
        <v>49</v>
      </c>
      <c r="K61" s="12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8"/>
      <c r="B65" s="33"/>
      <c r="C65" s="28"/>
      <c r="D65" s="122" t="s">
        <v>50</v>
      </c>
      <c r="E65" s="128"/>
      <c r="F65" s="128"/>
      <c r="G65" s="122" t="s">
        <v>51</v>
      </c>
      <c r="H65" s="128"/>
      <c r="I65" s="128"/>
      <c r="J65" s="128"/>
      <c r="K65" s="12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8"/>
      <c r="B76" s="33"/>
      <c r="C76" s="28"/>
      <c r="D76" s="124" t="s">
        <v>48</v>
      </c>
      <c r="E76" s="125"/>
      <c r="F76" s="126" t="s">
        <v>49</v>
      </c>
      <c r="G76" s="124" t="s">
        <v>48</v>
      </c>
      <c r="H76" s="125"/>
      <c r="I76" s="125"/>
      <c r="J76" s="127" t="s">
        <v>49</v>
      </c>
      <c r="K76" s="12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86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35" t="str">
        <f>E7</f>
        <v>Oprava bytových jednotek  a spol. prostor budovy YD</v>
      </c>
      <c r="F85" s="236"/>
      <c r="G85" s="236"/>
      <c r="H85" s="236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84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30" customHeight="1">
      <c r="A87" s="28"/>
      <c r="B87" s="29"/>
      <c r="C87" s="30"/>
      <c r="D87" s="30"/>
      <c r="E87" s="207" t="str">
        <f>E9</f>
        <v>DOH0572 - SO 03 Garsoniera s dvouřadou kuchyní - vybavení nábytkem</v>
      </c>
      <c r="F87" s="237"/>
      <c r="G87" s="237"/>
      <c r="H87" s="237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30"/>
      <c r="E89" s="30"/>
      <c r="F89" s="23" t="str">
        <f>F12</f>
        <v>Olomouc</v>
      </c>
      <c r="G89" s="30"/>
      <c r="H89" s="30"/>
      <c r="I89" s="25" t="s">
        <v>20</v>
      </c>
      <c r="J89" s="60" t="str">
        <f>IF(J12="","",J12)</f>
        <v>8. 7. 2021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22</v>
      </c>
      <c r="D91" s="30"/>
      <c r="E91" s="30"/>
      <c r="F91" s="23" t="str">
        <f>E15</f>
        <v>FNOL, I.P.Pavlova 6, Olomouc</v>
      </c>
      <c r="G91" s="30"/>
      <c r="H91" s="30"/>
      <c r="I91" s="25" t="s">
        <v>28</v>
      </c>
      <c r="J91" s="26" t="str">
        <f>E21</f>
        <v>Ing. arch. Jan Dohnal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26</v>
      </c>
      <c r="D92" s="30"/>
      <c r="E92" s="30"/>
      <c r="F92" s="23" t="str">
        <f>IF(E18="","",E18)</f>
        <v xml:space="preserve"> </v>
      </c>
      <c r="G92" s="30"/>
      <c r="H92" s="30"/>
      <c r="I92" s="25" t="s">
        <v>31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3" t="s">
        <v>87</v>
      </c>
      <c r="D94" s="134"/>
      <c r="E94" s="134"/>
      <c r="F94" s="134"/>
      <c r="G94" s="134"/>
      <c r="H94" s="134"/>
      <c r="I94" s="134"/>
      <c r="J94" s="135" t="s">
        <v>88</v>
      </c>
      <c r="K94" s="134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36" t="s">
        <v>89</v>
      </c>
      <c r="D96" s="30"/>
      <c r="E96" s="30"/>
      <c r="F96" s="30"/>
      <c r="G96" s="30"/>
      <c r="H96" s="30"/>
      <c r="I96" s="30"/>
      <c r="J96" s="78">
        <f>J119</f>
        <v>104000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90</v>
      </c>
    </row>
    <row r="97" spans="1:31" s="9" customFormat="1" ht="24.95" customHeight="1">
      <c r="B97" s="137"/>
      <c r="C97" s="138"/>
      <c r="D97" s="139" t="s">
        <v>91</v>
      </c>
      <c r="E97" s="140"/>
      <c r="F97" s="140"/>
      <c r="G97" s="140"/>
      <c r="H97" s="140"/>
      <c r="I97" s="140"/>
      <c r="J97" s="141">
        <f>J120</f>
        <v>104000</v>
      </c>
      <c r="K97" s="138"/>
      <c r="L97" s="142"/>
    </row>
    <row r="98" spans="1:31" s="10" customFormat="1" ht="19.899999999999999" customHeight="1">
      <c r="B98" s="143"/>
      <c r="C98" s="144"/>
      <c r="D98" s="145" t="s">
        <v>92</v>
      </c>
      <c r="E98" s="146"/>
      <c r="F98" s="146"/>
      <c r="G98" s="146"/>
      <c r="H98" s="146"/>
      <c r="I98" s="146"/>
      <c r="J98" s="147">
        <f>J121</f>
        <v>34000</v>
      </c>
      <c r="K98" s="144"/>
      <c r="L98" s="148"/>
    </row>
    <row r="99" spans="1:31" s="10" customFormat="1" ht="19.899999999999999" customHeight="1">
      <c r="B99" s="143"/>
      <c r="C99" s="144"/>
      <c r="D99" s="145" t="s">
        <v>93</v>
      </c>
      <c r="E99" s="146"/>
      <c r="F99" s="146"/>
      <c r="G99" s="146"/>
      <c r="H99" s="146"/>
      <c r="I99" s="146"/>
      <c r="J99" s="147">
        <f>J127</f>
        <v>70000</v>
      </c>
      <c r="K99" s="144"/>
      <c r="L99" s="148"/>
    </row>
    <row r="100" spans="1:31" s="2" customFormat="1" ht="21.75" customHeight="1">
      <c r="A100" s="28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>
      <c r="A101" s="28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5" customHeight="1">
      <c r="A105" s="28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>
      <c r="A106" s="28"/>
      <c r="B106" s="29"/>
      <c r="C106" s="20" t="s">
        <v>94</v>
      </c>
      <c r="D106" s="30"/>
      <c r="E106" s="30"/>
      <c r="F106" s="30"/>
      <c r="G106" s="30"/>
      <c r="H106" s="30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29"/>
      <c r="C108" s="25" t="s">
        <v>14</v>
      </c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29"/>
      <c r="C109" s="30"/>
      <c r="D109" s="30"/>
      <c r="E109" s="235" t="str">
        <f>E7</f>
        <v>Oprava bytových jednotek  a spol. prostor budovy YD</v>
      </c>
      <c r="F109" s="236"/>
      <c r="G109" s="236"/>
      <c r="H109" s="236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5" t="s">
        <v>84</v>
      </c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30" customHeight="1">
      <c r="A111" s="28"/>
      <c r="B111" s="29"/>
      <c r="C111" s="30"/>
      <c r="D111" s="30"/>
      <c r="E111" s="207" t="str">
        <f>E9</f>
        <v>DOH0572 - SO 03 Garsoniera s dvouřadou kuchyní - vybavení nábytkem</v>
      </c>
      <c r="F111" s="237"/>
      <c r="G111" s="237"/>
      <c r="H111" s="237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18</v>
      </c>
      <c r="D113" s="30"/>
      <c r="E113" s="30"/>
      <c r="F113" s="23" t="str">
        <f>F12</f>
        <v>Olomouc</v>
      </c>
      <c r="G113" s="30"/>
      <c r="H113" s="30"/>
      <c r="I113" s="25" t="s">
        <v>20</v>
      </c>
      <c r="J113" s="60" t="str">
        <f>IF(J12="","",J12)</f>
        <v>8. 7. 2021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29"/>
      <c r="C115" s="25" t="s">
        <v>22</v>
      </c>
      <c r="D115" s="30"/>
      <c r="E115" s="30"/>
      <c r="F115" s="23" t="str">
        <f>E15</f>
        <v>FNOL, I.P.Pavlova 6, Olomouc</v>
      </c>
      <c r="G115" s="30"/>
      <c r="H115" s="30"/>
      <c r="I115" s="25" t="s">
        <v>28</v>
      </c>
      <c r="J115" s="26" t="str">
        <f>E21</f>
        <v>Ing. arch. Jan Dohnal</v>
      </c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29"/>
      <c r="C116" s="25" t="s">
        <v>26</v>
      </c>
      <c r="D116" s="30"/>
      <c r="E116" s="30"/>
      <c r="F116" s="23" t="str">
        <f>IF(E18="","",E18)</f>
        <v xml:space="preserve"> </v>
      </c>
      <c r="G116" s="30"/>
      <c r="H116" s="30"/>
      <c r="I116" s="25" t="s">
        <v>31</v>
      </c>
      <c r="J116" s="26" t="str">
        <f>E24</f>
        <v xml:space="preserve"> 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>
      <c r="A118" s="149"/>
      <c r="B118" s="150"/>
      <c r="C118" s="151" t="s">
        <v>95</v>
      </c>
      <c r="D118" s="152" t="s">
        <v>58</v>
      </c>
      <c r="E118" s="152" t="s">
        <v>54</v>
      </c>
      <c r="F118" s="152" t="s">
        <v>55</v>
      </c>
      <c r="G118" s="152" t="s">
        <v>96</v>
      </c>
      <c r="H118" s="152" t="s">
        <v>97</v>
      </c>
      <c r="I118" s="152" t="s">
        <v>98</v>
      </c>
      <c r="J118" s="153" t="s">
        <v>88</v>
      </c>
      <c r="K118" s="154" t="s">
        <v>99</v>
      </c>
      <c r="L118" s="155"/>
      <c r="M118" s="69" t="s">
        <v>1</v>
      </c>
      <c r="N118" s="70" t="s">
        <v>37</v>
      </c>
      <c r="O118" s="70" t="s">
        <v>100</v>
      </c>
      <c r="P118" s="70" t="s">
        <v>101</v>
      </c>
      <c r="Q118" s="70" t="s">
        <v>102</v>
      </c>
      <c r="R118" s="70" t="s">
        <v>103</v>
      </c>
      <c r="S118" s="70" t="s">
        <v>104</v>
      </c>
      <c r="T118" s="71" t="s">
        <v>105</v>
      </c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</row>
    <row r="119" spans="1:65" s="2" customFormat="1" ht="22.9" customHeight="1">
      <c r="A119" s="28"/>
      <c r="B119" s="29"/>
      <c r="C119" s="76" t="s">
        <v>106</v>
      </c>
      <c r="D119" s="30"/>
      <c r="E119" s="30"/>
      <c r="F119" s="30"/>
      <c r="G119" s="30"/>
      <c r="H119" s="30"/>
      <c r="I119" s="30"/>
      <c r="J119" s="156">
        <f>BK119</f>
        <v>104000</v>
      </c>
      <c r="K119" s="30"/>
      <c r="L119" s="33"/>
      <c r="M119" s="72"/>
      <c r="N119" s="157"/>
      <c r="O119" s="73"/>
      <c r="P119" s="158">
        <f>P120</f>
        <v>0</v>
      </c>
      <c r="Q119" s="73"/>
      <c r="R119" s="158">
        <f>R120</f>
        <v>0</v>
      </c>
      <c r="S119" s="73"/>
      <c r="T119" s="159">
        <f>T120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4" t="s">
        <v>72</v>
      </c>
      <c r="AU119" s="14" t="s">
        <v>90</v>
      </c>
      <c r="BK119" s="160">
        <f>BK120</f>
        <v>104000</v>
      </c>
    </row>
    <row r="120" spans="1:65" s="12" customFormat="1" ht="25.9" customHeight="1">
      <c r="B120" s="161"/>
      <c r="C120" s="162"/>
      <c r="D120" s="163" t="s">
        <v>72</v>
      </c>
      <c r="E120" s="164" t="s">
        <v>107</v>
      </c>
      <c r="F120" s="164" t="s">
        <v>108</v>
      </c>
      <c r="G120" s="162"/>
      <c r="H120" s="162"/>
      <c r="I120" s="162"/>
      <c r="J120" s="165">
        <f>BK120</f>
        <v>104000</v>
      </c>
      <c r="K120" s="162"/>
      <c r="L120" s="166"/>
      <c r="M120" s="167"/>
      <c r="N120" s="168"/>
      <c r="O120" s="168"/>
      <c r="P120" s="169">
        <f>P121+P127</f>
        <v>0</v>
      </c>
      <c r="Q120" s="168"/>
      <c r="R120" s="169">
        <f>R121+R127</f>
        <v>0</v>
      </c>
      <c r="S120" s="168"/>
      <c r="T120" s="170">
        <f>T121+T127</f>
        <v>0</v>
      </c>
      <c r="AR120" s="171" t="s">
        <v>109</v>
      </c>
      <c r="AT120" s="172" t="s">
        <v>72</v>
      </c>
      <c r="AU120" s="172" t="s">
        <v>73</v>
      </c>
      <c r="AY120" s="171" t="s">
        <v>110</v>
      </c>
      <c r="BK120" s="173">
        <f>BK121+BK127</f>
        <v>104000</v>
      </c>
    </row>
    <row r="121" spans="1:65" s="12" customFormat="1" ht="22.9" customHeight="1">
      <c r="B121" s="161"/>
      <c r="C121" s="162"/>
      <c r="D121" s="163" t="s">
        <v>72</v>
      </c>
      <c r="E121" s="174" t="s">
        <v>111</v>
      </c>
      <c r="F121" s="174" t="s">
        <v>112</v>
      </c>
      <c r="G121" s="162"/>
      <c r="H121" s="162"/>
      <c r="I121" s="162"/>
      <c r="J121" s="175">
        <f>BK121</f>
        <v>34000</v>
      </c>
      <c r="K121" s="162"/>
      <c r="L121" s="166"/>
      <c r="M121" s="167"/>
      <c r="N121" s="168"/>
      <c r="O121" s="168"/>
      <c r="P121" s="169">
        <f>SUM(P122:P126)</f>
        <v>0</v>
      </c>
      <c r="Q121" s="168"/>
      <c r="R121" s="169">
        <f>SUM(R122:R126)</f>
        <v>0</v>
      </c>
      <c r="S121" s="168"/>
      <c r="T121" s="170">
        <f>SUM(T122:T126)</f>
        <v>0</v>
      </c>
      <c r="AR121" s="171" t="s">
        <v>109</v>
      </c>
      <c r="AT121" s="172" t="s">
        <v>72</v>
      </c>
      <c r="AU121" s="172" t="s">
        <v>81</v>
      </c>
      <c r="AY121" s="171" t="s">
        <v>110</v>
      </c>
      <c r="BK121" s="173">
        <f>SUM(BK122:BK126)</f>
        <v>34000</v>
      </c>
    </row>
    <row r="122" spans="1:65" s="2" customFormat="1" ht="33" customHeight="1">
      <c r="A122" s="28"/>
      <c r="B122" s="29"/>
      <c r="C122" s="176" t="s">
        <v>81</v>
      </c>
      <c r="D122" s="176" t="s">
        <v>113</v>
      </c>
      <c r="E122" s="177" t="s">
        <v>114</v>
      </c>
      <c r="F122" s="178" t="s">
        <v>115</v>
      </c>
      <c r="G122" s="179" t="s">
        <v>116</v>
      </c>
      <c r="H122" s="180">
        <v>1</v>
      </c>
      <c r="I122" s="181">
        <v>4000</v>
      </c>
      <c r="J122" s="181">
        <f>ROUND(I122*H122,2)</f>
        <v>4000</v>
      </c>
      <c r="K122" s="182"/>
      <c r="L122" s="33"/>
      <c r="M122" s="183" t="s">
        <v>1</v>
      </c>
      <c r="N122" s="184" t="s">
        <v>39</v>
      </c>
      <c r="O122" s="185">
        <v>0</v>
      </c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87" t="s">
        <v>117</v>
      </c>
      <c r="AT122" s="187" t="s">
        <v>113</v>
      </c>
      <c r="AU122" s="187" t="s">
        <v>109</v>
      </c>
      <c r="AY122" s="14" t="s">
        <v>110</v>
      </c>
      <c r="BE122" s="188">
        <f>IF(N122="základní",J122,0)</f>
        <v>0</v>
      </c>
      <c r="BF122" s="188">
        <f>IF(N122="snížená",J122,0)</f>
        <v>4000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4" t="s">
        <v>109</v>
      </c>
      <c r="BK122" s="188">
        <f>ROUND(I122*H122,2)</f>
        <v>4000</v>
      </c>
      <c r="BL122" s="14" t="s">
        <v>117</v>
      </c>
      <c r="BM122" s="187" t="s">
        <v>118</v>
      </c>
    </row>
    <row r="123" spans="1:65" s="2" customFormat="1" ht="37.9" customHeight="1">
      <c r="A123" s="28"/>
      <c r="B123" s="29"/>
      <c r="C123" s="176" t="s">
        <v>109</v>
      </c>
      <c r="D123" s="176" t="s">
        <v>113</v>
      </c>
      <c r="E123" s="177" t="s">
        <v>119</v>
      </c>
      <c r="F123" s="178" t="s">
        <v>120</v>
      </c>
      <c r="G123" s="179" t="s">
        <v>116</v>
      </c>
      <c r="H123" s="180">
        <v>1</v>
      </c>
      <c r="I123" s="181">
        <v>4000</v>
      </c>
      <c r="J123" s="181">
        <f>ROUND(I123*H123,2)</f>
        <v>4000</v>
      </c>
      <c r="K123" s="182"/>
      <c r="L123" s="33"/>
      <c r="M123" s="183" t="s">
        <v>1</v>
      </c>
      <c r="N123" s="184" t="s">
        <v>39</v>
      </c>
      <c r="O123" s="185">
        <v>0</v>
      </c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87" t="s">
        <v>117</v>
      </c>
      <c r="AT123" s="187" t="s">
        <v>113</v>
      </c>
      <c r="AU123" s="187" t="s">
        <v>109</v>
      </c>
      <c r="AY123" s="14" t="s">
        <v>110</v>
      </c>
      <c r="BE123" s="188">
        <f>IF(N123="základní",J123,0)</f>
        <v>0</v>
      </c>
      <c r="BF123" s="188">
        <f>IF(N123="snížená",J123,0)</f>
        <v>4000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4" t="s">
        <v>109</v>
      </c>
      <c r="BK123" s="188">
        <f>ROUND(I123*H123,2)</f>
        <v>4000</v>
      </c>
      <c r="BL123" s="14" t="s">
        <v>117</v>
      </c>
      <c r="BM123" s="187" t="s">
        <v>121</v>
      </c>
    </row>
    <row r="124" spans="1:65" s="2" customFormat="1" ht="37.9" customHeight="1">
      <c r="A124" s="28"/>
      <c r="B124" s="29"/>
      <c r="C124" s="176" t="s">
        <v>122</v>
      </c>
      <c r="D124" s="176" t="s">
        <v>113</v>
      </c>
      <c r="E124" s="177" t="s">
        <v>123</v>
      </c>
      <c r="F124" s="178" t="s">
        <v>124</v>
      </c>
      <c r="G124" s="179" t="s">
        <v>116</v>
      </c>
      <c r="H124" s="180">
        <v>1</v>
      </c>
      <c r="I124" s="181">
        <v>8000</v>
      </c>
      <c r="J124" s="181">
        <f>ROUND(I124*H124,2)</f>
        <v>8000</v>
      </c>
      <c r="K124" s="182"/>
      <c r="L124" s="33"/>
      <c r="M124" s="183" t="s">
        <v>1</v>
      </c>
      <c r="N124" s="184" t="s">
        <v>39</v>
      </c>
      <c r="O124" s="185">
        <v>0</v>
      </c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87" t="s">
        <v>117</v>
      </c>
      <c r="AT124" s="187" t="s">
        <v>113</v>
      </c>
      <c r="AU124" s="187" t="s">
        <v>109</v>
      </c>
      <c r="AY124" s="14" t="s">
        <v>110</v>
      </c>
      <c r="BE124" s="188">
        <f>IF(N124="základní",J124,0)</f>
        <v>0</v>
      </c>
      <c r="BF124" s="188">
        <f>IF(N124="snížená",J124,0)</f>
        <v>8000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4" t="s">
        <v>109</v>
      </c>
      <c r="BK124" s="188">
        <f>ROUND(I124*H124,2)</f>
        <v>8000</v>
      </c>
      <c r="BL124" s="14" t="s">
        <v>117</v>
      </c>
      <c r="BM124" s="187" t="s">
        <v>125</v>
      </c>
    </row>
    <row r="125" spans="1:65" s="2" customFormat="1" ht="24.2" customHeight="1">
      <c r="A125" s="28"/>
      <c r="B125" s="29"/>
      <c r="C125" s="176" t="s">
        <v>126</v>
      </c>
      <c r="D125" s="176" t="s">
        <v>113</v>
      </c>
      <c r="E125" s="177" t="s">
        <v>127</v>
      </c>
      <c r="F125" s="178" t="s">
        <v>128</v>
      </c>
      <c r="G125" s="179" t="s">
        <v>116</v>
      </c>
      <c r="H125" s="180">
        <v>1</v>
      </c>
      <c r="I125" s="181">
        <v>5000</v>
      </c>
      <c r="J125" s="181">
        <f>ROUND(I125*H125,2)</f>
        <v>5000</v>
      </c>
      <c r="K125" s="182"/>
      <c r="L125" s="33"/>
      <c r="M125" s="183" t="s">
        <v>1</v>
      </c>
      <c r="N125" s="184" t="s">
        <v>39</v>
      </c>
      <c r="O125" s="185">
        <v>0</v>
      </c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87" t="s">
        <v>117</v>
      </c>
      <c r="AT125" s="187" t="s">
        <v>113</v>
      </c>
      <c r="AU125" s="187" t="s">
        <v>109</v>
      </c>
      <c r="AY125" s="14" t="s">
        <v>110</v>
      </c>
      <c r="BE125" s="188">
        <f>IF(N125="základní",J125,0)</f>
        <v>0</v>
      </c>
      <c r="BF125" s="188">
        <f>IF(N125="snížená",J125,0)</f>
        <v>5000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4" t="s">
        <v>109</v>
      </c>
      <c r="BK125" s="188">
        <f>ROUND(I125*H125,2)</f>
        <v>5000</v>
      </c>
      <c r="BL125" s="14" t="s">
        <v>117</v>
      </c>
      <c r="BM125" s="187" t="s">
        <v>129</v>
      </c>
    </row>
    <row r="126" spans="1:65" s="2" customFormat="1" ht="24.2" customHeight="1">
      <c r="A126" s="28"/>
      <c r="B126" s="29"/>
      <c r="C126" s="176" t="s">
        <v>130</v>
      </c>
      <c r="D126" s="176" t="s">
        <v>113</v>
      </c>
      <c r="E126" s="177" t="s">
        <v>131</v>
      </c>
      <c r="F126" s="178" t="s">
        <v>132</v>
      </c>
      <c r="G126" s="179" t="s">
        <v>116</v>
      </c>
      <c r="H126" s="180">
        <v>1</v>
      </c>
      <c r="I126" s="181">
        <v>13000</v>
      </c>
      <c r="J126" s="181">
        <f>ROUND(I126*H126,2)</f>
        <v>13000</v>
      </c>
      <c r="K126" s="182"/>
      <c r="L126" s="33"/>
      <c r="M126" s="183" t="s">
        <v>1</v>
      </c>
      <c r="N126" s="184" t="s">
        <v>39</v>
      </c>
      <c r="O126" s="185">
        <v>0</v>
      </c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87" t="s">
        <v>117</v>
      </c>
      <c r="AT126" s="187" t="s">
        <v>113</v>
      </c>
      <c r="AU126" s="187" t="s">
        <v>109</v>
      </c>
      <c r="AY126" s="14" t="s">
        <v>110</v>
      </c>
      <c r="BE126" s="188">
        <f>IF(N126="základní",J126,0)</f>
        <v>0</v>
      </c>
      <c r="BF126" s="188">
        <f>IF(N126="snížená",J126,0)</f>
        <v>13000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4" t="s">
        <v>109</v>
      </c>
      <c r="BK126" s="188">
        <f>ROUND(I126*H126,2)</f>
        <v>13000</v>
      </c>
      <c r="BL126" s="14" t="s">
        <v>117</v>
      </c>
      <c r="BM126" s="187" t="s">
        <v>133</v>
      </c>
    </row>
    <row r="127" spans="1:65" s="12" customFormat="1" ht="22.9" customHeight="1">
      <c r="B127" s="161"/>
      <c r="C127" s="162"/>
      <c r="D127" s="163" t="s">
        <v>72</v>
      </c>
      <c r="E127" s="174" t="s">
        <v>134</v>
      </c>
      <c r="F127" s="174" t="s">
        <v>135</v>
      </c>
      <c r="G127" s="162"/>
      <c r="H127" s="162"/>
      <c r="I127" s="162"/>
      <c r="J127" s="175">
        <f>BK127</f>
        <v>70000</v>
      </c>
      <c r="K127" s="162"/>
      <c r="L127" s="166"/>
      <c r="M127" s="167"/>
      <c r="N127" s="168"/>
      <c r="O127" s="168"/>
      <c r="P127" s="169">
        <f>SUM(P128:P133)</f>
        <v>0</v>
      </c>
      <c r="Q127" s="168"/>
      <c r="R127" s="169">
        <f>SUM(R128:R133)</f>
        <v>0</v>
      </c>
      <c r="S127" s="168"/>
      <c r="T127" s="170">
        <f>SUM(T128:T133)</f>
        <v>0</v>
      </c>
      <c r="AR127" s="171" t="s">
        <v>109</v>
      </c>
      <c r="AT127" s="172" t="s">
        <v>72</v>
      </c>
      <c r="AU127" s="172" t="s">
        <v>81</v>
      </c>
      <c r="AY127" s="171" t="s">
        <v>110</v>
      </c>
      <c r="BK127" s="173">
        <f>SUM(BK128:BK133)</f>
        <v>70000</v>
      </c>
    </row>
    <row r="128" spans="1:65" s="2" customFormat="1" ht="24.2" customHeight="1">
      <c r="A128" s="28"/>
      <c r="B128" s="29"/>
      <c r="C128" s="176" t="s">
        <v>136</v>
      </c>
      <c r="D128" s="176" t="s">
        <v>113</v>
      </c>
      <c r="E128" s="177" t="s">
        <v>137</v>
      </c>
      <c r="F128" s="178" t="s">
        <v>138</v>
      </c>
      <c r="G128" s="179" t="s">
        <v>139</v>
      </c>
      <c r="H128" s="180">
        <v>1</v>
      </c>
      <c r="I128" s="181">
        <v>40000</v>
      </c>
      <c r="J128" s="181">
        <f t="shared" ref="J128:J133" si="0">ROUND(I128*H128,2)</f>
        <v>40000</v>
      </c>
      <c r="K128" s="182"/>
      <c r="L128" s="33"/>
      <c r="M128" s="183" t="s">
        <v>1</v>
      </c>
      <c r="N128" s="184" t="s">
        <v>39</v>
      </c>
      <c r="O128" s="185">
        <v>0</v>
      </c>
      <c r="P128" s="185">
        <f t="shared" ref="P128:P133" si="1">O128*H128</f>
        <v>0</v>
      </c>
      <c r="Q128" s="185">
        <v>0</v>
      </c>
      <c r="R128" s="185">
        <f t="shared" ref="R128:R133" si="2">Q128*H128</f>
        <v>0</v>
      </c>
      <c r="S128" s="185">
        <v>0</v>
      </c>
      <c r="T128" s="186">
        <f t="shared" ref="T128:T133" si="3"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87" t="s">
        <v>117</v>
      </c>
      <c r="AT128" s="187" t="s">
        <v>113</v>
      </c>
      <c r="AU128" s="187" t="s">
        <v>109</v>
      </c>
      <c r="AY128" s="14" t="s">
        <v>110</v>
      </c>
      <c r="BE128" s="188">
        <f t="shared" ref="BE128:BE133" si="4">IF(N128="základní",J128,0)</f>
        <v>0</v>
      </c>
      <c r="BF128" s="188">
        <f t="shared" ref="BF128:BF133" si="5">IF(N128="snížená",J128,0)</f>
        <v>40000</v>
      </c>
      <c r="BG128" s="188">
        <f t="shared" ref="BG128:BG133" si="6">IF(N128="zákl. přenesená",J128,0)</f>
        <v>0</v>
      </c>
      <c r="BH128" s="188">
        <f t="shared" ref="BH128:BH133" si="7">IF(N128="sníž. přenesená",J128,0)</f>
        <v>0</v>
      </c>
      <c r="BI128" s="188">
        <f t="shared" ref="BI128:BI133" si="8">IF(N128="nulová",J128,0)</f>
        <v>0</v>
      </c>
      <c r="BJ128" s="14" t="s">
        <v>109</v>
      </c>
      <c r="BK128" s="188">
        <f t="shared" ref="BK128:BK133" si="9">ROUND(I128*H128,2)</f>
        <v>40000</v>
      </c>
      <c r="BL128" s="14" t="s">
        <v>117</v>
      </c>
      <c r="BM128" s="187" t="s">
        <v>140</v>
      </c>
    </row>
    <row r="129" spans="1:65" s="2" customFormat="1" ht="21.75" customHeight="1">
      <c r="A129" s="28"/>
      <c r="B129" s="29"/>
      <c r="C129" s="176" t="s">
        <v>141</v>
      </c>
      <c r="D129" s="176" t="s">
        <v>113</v>
      </c>
      <c r="E129" s="177" t="s">
        <v>142</v>
      </c>
      <c r="F129" s="178" t="s">
        <v>143</v>
      </c>
      <c r="G129" s="179" t="s">
        <v>139</v>
      </c>
      <c r="H129" s="180">
        <v>1</v>
      </c>
      <c r="I129" s="181">
        <v>8000</v>
      </c>
      <c r="J129" s="181">
        <f t="shared" si="0"/>
        <v>8000</v>
      </c>
      <c r="K129" s="182"/>
      <c r="L129" s="33"/>
      <c r="M129" s="183" t="s">
        <v>1</v>
      </c>
      <c r="N129" s="184" t="s">
        <v>39</v>
      </c>
      <c r="O129" s="185">
        <v>0</v>
      </c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87" t="s">
        <v>117</v>
      </c>
      <c r="AT129" s="187" t="s">
        <v>113</v>
      </c>
      <c r="AU129" s="187" t="s">
        <v>109</v>
      </c>
      <c r="AY129" s="14" t="s">
        <v>110</v>
      </c>
      <c r="BE129" s="188">
        <f t="shared" si="4"/>
        <v>0</v>
      </c>
      <c r="BF129" s="188">
        <f t="shared" si="5"/>
        <v>8000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4" t="s">
        <v>109</v>
      </c>
      <c r="BK129" s="188">
        <f t="shared" si="9"/>
        <v>8000</v>
      </c>
      <c r="BL129" s="14" t="s">
        <v>117</v>
      </c>
      <c r="BM129" s="187" t="s">
        <v>144</v>
      </c>
    </row>
    <row r="130" spans="1:65" s="2" customFormat="1" ht="24.2" customHeight="1">
      <c r="A130" s="28"/>
      <c r="B130" s="29"/>
      <c r="C130" s="176" t="s">
        <v>145</v>
      </c>
      <c r="D130" s="176" t="s">
        <v>113</v>
      </c>
      <c r="E130" s="177" t="s">
        <v>146</v>
      </c>
      <c r="F130" s="178" t="s">
        <v>147</v>
      </c>
      <c r="G130" s="179" t="s">
        <v>139</v>
      </c>
      <c r="H130" s="180">
        <v>1</v>
      </c>
      <c r="I130" s="181">
        <v>6000</v>
      </c>
      <c r="J130" s="181">
        <f t="shared" si="0"/>
        <v>6000</v>
      </c>
      <c r="K130" s="182"/>
      <c r="L130" s="33"/>
      <c r="M130" s="183" t="s">
        <v>1</v>
      </c>
      <c r="N130" s="184" t="s">
        <v>39</v>
      </c>
      <c r="O130" s="185">
        <v>0</v>
      </c>
      <c r="P130" s="185">
        <f t="shared" si="1"/>
        <v>0</v>
      </c>
      <c r="Q130" s="185">
        <v>0</v>
      </c>
      <c r="R130" s="185">
        <f t="shared" si="2"/>
        <v>0</v>
      </c>
      <c r="S130" s="185">
        <v>0</v>
      </c>
      <c r="T130" s="186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87" t="s">
        <v>117</v>
      </c>
      <c r="AT130" s="187" t="s">
        <v>113</v>
      </c>
      <c r="AU130" s="187" t="s">
        <v>109</v>
      </c>
      <c r="AY130" s="14" t="s">
        <v>110</v>
      </c>
      <c r="BE130" s="188">
        <f t="shared" si="4"/>
        <v>0</v>
      </c>
      <c r="BF130" s="188">
        <f t="shared" si="5"/>
        <v>6000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4" t="s">
        <v>109</v>
      </c>
      <c r="BK130" s="188">
        <f t="shared" si="9"/>
        <v>6000</v>
      </c>
      <c r="BL130" s="14" t="s">
        <v>117</v>
      </c>
      <c r="BM130" s="187" t="s">
        <v>148</v>
      </c>
    </row>
    <row r="131" spans="1:65" s="2" customFormat="1" ht="24.2" customHeight="1">
      <c r="A131" s="28"/>
      <c r="B131" s="29"/>
      <c r="C131" s="176" t="s">
        <v>149</v>
      </c>
      <c r="D131" s="176" t="s">
        <v>113</v>
      </c>
      <c r="E131" s="177" t="s">
        <v>150</v>
      </c>
      <c r="F131" s="178" t="s">
        <v>151</v>
      </c>
      <c r="G131" s="179" t="s">
        <v>139</v>
      </c>
      <c r="H131" s="180">
        <v>1</v>
      </c>
      <c r="I131" s="181">
        <v>4000</v>
      </c>
      <c r="J131" s="181">
        <f t="shared" si="0"/>
        <v>4000</v>
      </c>
      <c r="K131" s="182"/>
      <c r="L131" s="33"/>
      <c r="M131" s="183" t="s">
        <v>1</v>
      </c>
      <c r="N131" s="184" t="s">
        <v>39</v>
      </c>
      <c r="O131" s="185">
        <v>0</v>
      </c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87" t="s">
        <v>117</v>
      </c>
      <c r="AT131" s="187" t="s">
        <v>113</v>
      </c>
      <c r="AU131" s="187" t="s">
        <v>109</v>
      </c>
      <c r="AY131" s="14" t="s">
        <v>110</v>
      </c>
      <c r="BE131" s="188">
        <f t="shared" si="4"/>
        <v>0</v>
      </c>
      <c r="BF131" s="188">
        <f t="shared" si="5"/>
        <v>4000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4" t="s">
        <v>109</v>
      </c>
      <c r="BK131" s="188">
        <f t="shared" si="9"/>
        <v>4000</v>
      </c>
      <c r="BL131" s="14" t="s">
        <v>117</v>
      </c>
      <c r="BM131" s="187" t="s">
        <v>152</v>
      </c>
    </row>
    <row r="132" spans="1:65" s="2" customFormat="1" ht="24.2" customHeight="1">
      <c r="A132" s="28"/>
      <c r="B132" s="29"/>
      <c r="C132" s="176" t="s">
        <v>153</v>
      </c>
      <c r="D132" s="176" t="s">
        <v>113</v>
      </c>
      <c r="E132" s="177" t="s">
        <v>154</v>
      </c>
      <c r="F132" s="178" t="s">
        <v>155</v>
      </c>
      <c r="G132" s="179" t="s">
        <v>139</v>
      </c>
      <c r="H132" s="180">
        <v>1</v>
      </c>
      <c r="I132" s="181">
        <v>9000</v>
      </c>
      <c r="J132" s="181">
        <f t="shared" si="0"/>
        <v>9000</v>
      </c>
      <c r="K132" s="182"/>
      <c r="L132" s="33"/>
      <c r="M132" s="183" t="s">
        <v>1</v>
      </c>
      <c r="N132" s="184" t="s">
        <v>39</v>
      </c>
      <c r="O132" s="185">
        <v>0</v>
      </c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87" t="s">
        <v>117</v>
      </c>
      <c r="AT132" s="187" t="s">
        <v>113</v>
      </c>
      <c r="AU132" s="187" t="s">
        <v>109</v>
      </c>
      <c r="AY132" s="14" t="s">
        <v>110</v>
      </c>
      <c r="BE132" s="188">
        <f t="shared" si="4"/>
        <v>0</v>
      </c>
      <c r="BF132" s="188">
        <f t="shared" si="5"/>
        <v>9000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14" t="s">
        <v>109</v>
      </c>
      <c r="BK132" s="188">
        <f t="shared" si="9"/>
        <v>9000</v>
      </c>
      <c r="BL132" s="14" t="s">
        <v>117</v>
      </c>
      <c r="BM132" s="187" t="s">
        <v>156</v>
      </c>
    </row>
    <row r="133" spans="1:65" s="2" customFormat="1" ht="16.5" customHeight="1">
      <c r="A133" s="28"/>
      <c r="B133" s="29"/>
      <c r="C133" s="176" t="s">
        <v>157</v>
      </c>
      <c r="D133" s="176" t="s">
        <v>113</v>
      </c>
      <c r="E133" s="177" t="s">
        <v>158</v>
      </c>
      <c r="F133" s="178" t="s">
        <v>159</v>
      </c>
      <c r="G133" s="179" t="s">
        <v>139</v>
      </c>
      <c r="H133" s="180">
        <v>2</v>
      </c>
      <c r="I133" s="181">
        <v>1500</v>
      </c>
      <c r="J133" s="181">
        <f t="shared" si="0"/>
        <v>3000</v>
      </c>
      <c r="K133" s="182"/>
      <c r="L133" s="33"/>
      <c r="M133" s="189" t="s">
        <v>1</v>
      </c>
      <c r="N133" s="190" t="s">
        <v>39</v>
      </c>
      <c r="O133" s="191">
        <v>0</v>
      </c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87" t="s">
        <v>117</v>
      </c>
      <c r="AT133" s="187" t="s">
        <v>113</v>
      </c>
      <c r="AU133" s="187" t="s">
        <v>109</v>
      </c>
      <c r="AY133" s="14" t="s">
        <v>110</v>
      </c>
      <c r="BE133" s="188">
        <f t="shared" si="4"/>
        <v>0</v>
      </c>
      <c r="BF133" s="188">
        <f t="shared" si="5"/>
        <v>3000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14" t="s">
        <v>109</v>
      </c>
      <c r="BK133" s="188">
        <f t="shared" si="9"/>
        <v>3000</v>
      </c>
      <c r="BL133" s="14" t="s">
        <v>117</v>
      </c>
      <c r="BM133" s="187" t="s">
        <v>160</v>
      </c>
    </row>
    <row r="134" spans="1:65" s="2" customFormat="1" ht="6.95" customHeight="1">
      <c r="A134" s="28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33"/>
      <c r="M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</sheetData>
  <sheetProtection algorithmName="SHA-512" hashValue="YQ8QXbtM+QA3Ep3kYbEK7YqUrkFcPCkXE0Ob0MP0QOpcdCCcRl2fN/sUvBx+0BliHvQfYnryTP2BemLNTJP+EQ==" saltValue="kUEppUvpj204h8gIg+K5gZ2x++fdh/pk7e6xeLiAgv+Pz8WU5Vs32HNlAw2RnzS6QC7lDZfeuLtTdFs6eJPLzQ==" spinCount="100000" sheet="1" objects="1" scenarios="1" formatColumns="0" formatRows="0" autoFilter="0"/>
  <autoFilter ref="C118:K13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DOH0572 - SO 03 Garsonier...</vt:lpstr>
      <vt:lpstr>'DOH0572 - SO 03 Garsonier...'!Názvy_tisku</vt:lpstr>
      <vt:lpstr>'Rekapitulace stavby'!Názvy_tisku</vt:lpstr>
      <vt:lpstr>'DOH0572 - SO 03 Garsonier...'!Oblast_tisku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pc\počítač</dc:creator>
  <cp:lastModifiedBy>user</cp:lastModifiedBy>
  <dcterms:created xsi:type="dcterms:W3CDTF">2021-08-24T09:09:16Z</dcterms:created>
  <dcterms:modified xsi:type="dcterms:W3CDTF">2021-08-24T09:24:23Z</dcterms:modified>
</cp:coreProperties>
</file>