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1190" firstSheet="1" activeTab="1"/>
  </bookViews>
  <sheets>
    <sheet name="Rekapitulace stavby" sheetId="1" state="veryHidden" r:id="rId1"/>
    <sheet name="2.4. - Vzduchotechnika" sheetId="2" r:id="rId2"/>
  </sheets>
  <definedNames>
    <definedName name="_xlnm._FilterDatabase" localSheetId="1" hidden="1">'2.4. - Vzduchotechnika'!$C$121:$K$142</definedName>
    <definedName name="_xlnm.Print_Titles" localSheetId="1">'2.4. - Vzduchotechnika'!$121:$121</definedName>
    <definedName name="_xlnm.Print_Titles" localSheetId="0">'Rekapitulace stavby'!$92:$92</definedName>
    <definedName name="_xlnm.Print_Area" localSheetId="1">'2.4. - Vzduchotechnika'!$C$82:$J$101,'2.4. - Vzduchotechnika'!$C$107:$J$142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 s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J94" i="2"/>
  <c r="J93" i="2"/>
  <c r="F93" i="2"/>
  <c r="F91" i="2"/>
  <c r="J20" i="2"/>
  <c r="E20" i="2"/>
  <c r="F119" i="2"/>
  <c r="J19" i="2"/>
  <c r="J14" i="2"/>
  <c r="J116" i="2"/>
  <c r="E7" i="2"/>
  <c r="E110" i="2" s="1"/>
  <c r="L90" i="1"/>
  <c r="AM90" i="1"/>
  <c r="AM89" i="1"/>
  <c r="L89" i="1"/>
  <c r="AM87" i="1"/>
  <c r="L87" i="1"/>
  <c r="L85" i="1"/>
  <c r="L84" i="1"/>
  <c r="J141" i="2"/>
  <c r="J139" i="2"/>
  <c r="J136" i="2"/>
  <c r="BK134" i="2"/>
  <c r="J131" i="2"/>
  <c r="BK129" i="2"/>
  <c r="J127" i="2"/>
  <c r="BK125" i="2"/>
  <c r="BK141" i="2"/>
  <c r="BK139" i="2"/>
  <c r="BK136" i="2"/>
  <c r="J134" i="2"/>
  <c r="BK131" i="2"/>
  <c r="J129" i="2"/>
  <c r="BK127" i="2"/>
  <c r="J125" i="2"/>
  <c r="AS95" i="1"/>
  <c r="P124" i="2" l="1"/>
  <c r="P123" i="2"/>
  <c r="P122" i="2" s="1"/>
  <c r="AU96" i="1" s="1"/>
  <c r="AU95" i="1" s="1"/>
  <c r="AU94" i="1" s="1"/>
  <c r="BK124" i="2"/>
  <c r="J124" i="2" s="1"/>
  <c r="J100" i="2" s="1"/>
  <c r="R124" i="2"/>
  <c r="R123" i="2" s="1"/>
  <c r="R122" i="2" s="1"/>
  <c r="T124" i="2"/>
  <c r="T123" i="2"/>
  <c r="T122" i="2" s="1"/>
  <c r="J91" i="2"/>
  <c r="BE125" i="2"/>
  <c r="F94" i="2"/>
  <c r="BE127" i="2"/>
  <c r="BE136" i="2"/>
  <c r="BE139" i="2"/>
  <c r="E85" i="2"/>
  <c r="BE129" i="2"/>
  <c r="BE131" i="2"/>
  <c r="BE134" i="2"/>
  <c r="BE141" i="2"/>
  <c r="F37" i="2"/>
  <c r="BB96" i="1"/>
  <c r="BB95" i="1" s="1"/>
  <c r="AX95" i="1" s="1"/>
  <c r="F39" i="2"/>
  <c r="BD96" i="1"/>
  <c r="BD95" i="1" s="1"/>
  <c r="BD94" i="1" s="1"/>
  <c r="W33" i="1" s="1"/>
  <c r="AS94" i="1"/>
  <c r="F36" i="2"/>
  <c r="BA96" i="1"/>
  <c r="BA95" i="1" s="1"/>
  <c r="BA94" i="1" s="1"/>
  <c r="W30" i="1" s="1"/>
  <c r="J36" i="2"/>
  <c r="AW96" i="1" s="1"/>
  <c r="F38" i="2"/>
  <c r="BC96" i="1" s="1"/>
  <c r="BC95" i="1" s="1"/>
  <c r="AY95" i="1" s="1"/>
  <c r="BK123" i="2" l="1"/>
  <c r="J123" i="2"/>
  <c r="J99" i="2" s="1"/>
  <c r="AW94" i="1"/>
  <c r="AK30" i="1"/>
  <c r="BB94" i="1"/>
  <c r="AX94" i="1" s="1"/>
  <c r="AW95" i="1"/>
  <c r="BC94" i="1"/>
  <c r="W32" i="1"/>
  <c r="F35" i="2"/>
  <c r="AZ96" i="1" s="1"/>
  <c r="AZ95" i="1" s="1"/>
  <c r="AV95" i="1" s="1"/>
  <c r="J35" i="2"/>
  <c r="AV96" i="1" s="1"/>
  <c r="AT96" i="1" s="1"/>
  <c r="BK122" i="2" l="1"/>
  <c r="J122" i="2" s="1"/>
  <c r="J98" i="2" s="1"/>
  <c r="AT95" i="1"/>
  <c r="AY94" i="1"/>
  <c r="W31" i="1"/>
  <c r="AZ94" i="1"/>
  <c r="W29" i="1" s="1"/>
  <c r="AV94" i="1" l="1"/>
  <c r="AK29" i="1" s="1"/>
  <c r="J32" i="2"/>
  <c r="AG96" i="1"/>
  <c r="AG95" i="1"/>
  <c r="AN95" i="1"/>
  <c r="AN96" i="1" l="1"/>
  <c r="J41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<sst xmlns="http://schemas.openxmlformats.org/spreadsheetml/2006/main" count="432" uniqueCount="169">
  <si>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</si>
  <si>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</si>
  <si>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</si>
  <si>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</si>
  <si>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</si>
  <si>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</si>
  <si>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</si>
  <si>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</si>
  <si>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</si>
  <si>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</si>
  <si>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</si>
  <si>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</si>
  <si>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</si>
  <si>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</si>
  <si>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</si>
  <si>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</si>
  <si>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</si>
  <si>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</si>
  <si>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</si>
  <si>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</si>
  <si>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</si>
  <si>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</si>
  <si>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</si>
  <si>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</si>
  <si>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</si>
  <si>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</si>
  <si>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</si>
  <si>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</si>
  <si>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</si>
  <si>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</si>
  <si>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</si>
  <si>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</si>
  <si>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</si>
  <si>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</si>
  <si>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</si>
  <si>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</si>
  <si>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</si>
  <si>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</si>
  <si>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</si>
  <si>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</si>
  <si>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</si>
  <si>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</si>
  <si>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</si>
  <si>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</si>
  <si>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</si>
  <si>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</si>
  <si>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</si>
  <si>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</si>
  <si>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</si>
  <si>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</si>
  <si>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</si>
  <si>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</si>
  <si>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</si>
  <si>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</si>
  <si>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</si>
  <si>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</si>
  <si>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</si>
  <si>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</si>
  <si>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</si>
  <si>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</si>
  <si>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</si>
  <si>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</si>
  <si>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</si>
  <si>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</si>
  <si>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</si>
  <si>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</si>
  <si>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</si>
  <si>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</si>
  <si>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</si>
  <si>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</si>
  <si>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</si>
  <si>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</si>
  <si>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</si>
  <si>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</si>
  <si>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</si>
  <si>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</si>
  <si>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</si>
  <si>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</si>
  <si>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</si>
  <si>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Garsoniéra s jednořadou kuchyní</t>
  </si>
  <si>
    <t>STA</t>
  </si>
  <si>
    <t>1</t>
  </si>
  <si>
    <t>{e58753ee-d5f4-4401-a541-01dce168080b}</t>
  </si>
  <si>
    <t>2</t>
  </si>
  <si>
    <t>/</t>
  </si>
  <si>
    <t>2.4.</t>
  </si>
  <si>
    <t>Vzduchotechnika</t>
  </si>
  <si>
    <t>Soupis</t>
  </si>
  <si>
    <t>{34e39d07-14a2-4ec9-a7f4-a9c115a68591}</t>
  </si>
  <si>
    <t>KRYCÍ LIST SOUPISU PRACÍ</t>
  </si>
  <si>
    <t>Objekt:</t>
  </si>
  <si>
    <t>SO 02 - Garsoniéra s jednořadou kuchyní</t>
  </si>
  <si>
    <t>Soupis:</t>
  </si>
  <si>
    <t>2.4.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</si>
  <si>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</si>
  <si>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</si>
  <si>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</si>
  <si>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</si>
  <si>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</si>
  <si>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</si>
  <si>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</si>
  <si>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</si>
  <si>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</si>
  <si>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</si>
  <si>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</si>
  <si>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</si>
  <si>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</si>
  <si>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</si>
  <si>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</si>
  <si>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</si>
  <si>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</si>
  <si>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</si>
  <si>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</si>
  <si>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</si>
  <si>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</si>
  <si>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</si>
  <si>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</si>
  <si>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</si>
  <si>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</si>
  <si>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</si>
  <si>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</si>
  <si>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</si>
  <si>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</si>
  <si>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13555130</t>
  </si>
  <si>
    <t>PP</t>
  </si>
  <si>
    <t>Montáž talířových ventilů, anemostatů, dýz  talířového ventilu, průměru do 100 mm</t>
  </si>
  <si>
    <t>M</t>
  </si>
  <si>
    <t>R-4296180</t>
  </si>
  <si>
    <t>ks</t>
  </si>
  <si>
    <t>32</t>
  </si>
  <si>
    <t>2026432359</t>
  </si>
  <si>
    <t>2.1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</si>
  <si>
    <t>3</t>
  </si>
  <si>
    <t>751537071</t>
  </si>
  <si>
    <t>Mtž potrubí ohebného neizol z Al folie D do 100 mm</t>
  </si>
  <si>
    <t>m</t>
  </si>
  <si>
    <t>-1600160319</t>
  </si>
  <si>
    <t>Montáž potrubí ohebného kruhového neizolovaného z Al folie, průměru do 100 mm</t>
  </si>
  <si>
    <t>4</t>
  </si>
  <si>
    <t>ELD.KR501200030</t>
  </si>
  <si>
    <t>SEMIFLEX 100/3 STANDARD</t>
  </si>
  <si>
    <t>1596902264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</si>
  <si>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</si>
  <si>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</si>
  <si>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</si>
  <si>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</si>
  <si>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</si>
  <si>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634789786</t>
  </si>
  <si>
    <t>Materiál  spojovací a těsnící- kovové prvky zinkovány</t>
  </si>
  <si>
    <t>6</t>
  </si>
  <si>
    <t>R-4296181</t>
  </si>
  <si>
    <t>box pro talířový ventil 100/100</t>
  </si>
  <si>
    <t>-371471340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</si>
  <si>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</si>
  <si>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</si>
  <si>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7</t>
  </si>
  <si>
    <t>751691111</t>
  </si>
  <si>
    <t>Zaregulování systému vzduchotechnického zařízení - 1 koncový (distribuční) prvek</t>
  </si>
  <si>
    <t>-553452911</t>
  </si>
  <si>
    <t>Zaregulování systému vzduchotechnického zařízení za 1 koncový (distribuční) prvek</t>
  </si>
  <si>
    <t>8</t>
  </si>
  <si>
    <t>998751102</t>
  </si>
  <si>
    <t>Přesun hmot tonážní pro vzduchotechniku v objektech v do 24 m</t>
  </si>
  <si>
    <t>t</t>
  </si>
  <si>
    <t>6633379</t>
  </si>
  <si>
    <t>Přesun hmot pro vzduchotechniku stanovený z hmotnosti přesunovaného materiálu vodorovná dopravní vzdálenost do 100 m v objektech výšky přes 12 do 24 m</t>
  </si>
  <si>
    <t>SO 03 - Garsoniéra s dvouřadou kuchyní</t>
  </si>
  <si>
    <t>3.5 -Vzduchotechnika</t>
  </si>
  <si>
    <t xml:space="preserve">3.1 KEL 100 elektricky ovládaný talířový ventil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</si>
</sst>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4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2143.9699999999998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8" t="s">
        <v>35</v>
      </c>
      <c r="M28" s="178"/>
      <c r="N28" s="178"/>
      <c r="O28" s="178"/>
      <c r="P28" s="178"/>
      <c r="Q28" s="26"/>
      <c r="R28" s="26"/>
      <c r="S28" s="26"/>
      <c r="T28" s="26"/>
      <c r="U28" s="26"/>
      <c r="V28" s="26"/>
      <c r="W28" s="178" t="s">
        <v>36</v>
      </c>
      <c r="X28" s="178"/>
      <c r="Y28" s="178"/>
      <c r="Z28" s="178"/>
      <c r="AA28" s="178"/>
      <c r="AB28" s="178"/>
      <c r="AC28" s="178"/>
      <c r="AD28" s="178"/>
      <c r="AE28" s="178"/>
      <c r="AF28" s="26"/>
      <c r="AG28" s="26"/>
      <c r="AH28" s="26"/>
      <c r="AI28" s="26"/>
      <c r="AJ28" s="26"/>
      <c r="AK28" s="178" t="s">
        <v>37</v>
      </c>
      <c r="AL28" s="178"/>
      <c r="AM28" s="178"/>
      <c r="AN28" s="178"/>
      <c r="AO28" s="178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81">
        <v>0.21</v>
      </c>
      <c r="M29" s="180"/>
      <c r="N29" s="180"/>
      <c r="O29" s="180"/>
      <c r="P29" s="180"/>
      <c r="W29" s="179">
        <f>ROUND(AZ94, 2)</f>
        <v>2143.9699999999998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450.23</v>
      </c>
      <c r="AL29" s="180"/>
      <c r="AM29" s="180"/>
      <c r="AN29" s="180"/>
      <c r="AO29" s="180"/>
      <c r="AR29" s="31"/>
    </row>
    <row r="30" spans="1:71" s="3" customFormat="1" ht="14.45" customHeight="1">
      <c r="B30" s="31"/>
      <c r="F30" s="23" t="s">
        <v>40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1:71" s="3" customFormat="1" ht="14.45" hidden="1" customHeight="1">
      <c r="B31" s="31"/>
      <c r="F31" s="23" t="s">
        <v>41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1:71" s="3" customFormat="1" ht="14.45" hidden="1" customHeight="1">
      <c r="B32" s="31"/>
      <c r="F32" s="23" t="s">
        <v>42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1:57" s="3" customFormat="1" ht="14.45" hidden="1" customHeight="1">
      <c r="B33" s="31"/>
      <c r="F33" s="23" t="s">
        <v>43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2" t="s">
        <v>46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2594.1999999999998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6" t="str">
        <f>K6</f>
        <v>Oprava bytových jednotek a společných prostor budovy AYD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8" t="str">
        <f>IF(AN8= "","",AN8)</f>
        <v>8. 7. 2021</v>
      </c>
      <c r="AN87" s="188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89" t="str">
        <f>IF(E17="","",E17)</f>
        <v>Ing. arch. Jan Dohnal</v>
      </c>
      <c r="AN89" s="190"/>
      <c r="AO89" s="190"/>
      <c r="AP89" s="190"/>
      <c r="AQ89" s="26"/>
      <c r="AR89" s="27"/>
      <c r="AS89" s="191" t="s">
        <v>54</v>
      </c>
      <c r="AT89" s="19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9" t="str">
        <f>IF(E20="","",E20)</f>
        <v>Jan Mikeš</v>
      </c>
      <c r="AN90" s="190"/>
      <c r="AO90" s="190"/>
      <c r="AP90" s="190"/>
      <c r="AQ90" s="26"/>
      <c r="AR90" s="27"/>
      <c r="AS90" s="193"/>
      <c r="AT90" s="19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3"/>
      <c r="AT91" s="19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5" t="s">
        <v>55</v>
      </c>
      <c r="D92" s="196"/>
      <c r="E92" s="196"/>
      <c r="F92" s="196"/>
      <c r="G92" s="196"/>
      <c r="H92" s="54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ROUND(AG95,2)</f>
        <v>2143.9699999999998</v>
      </c>
      <c r="AH94" s="207"/>
      <c r="AI94" s="207"/>
      <c r="AJ94" s="207"/>
      <c r="AK94" s="207"/>
      <c r="AL94" s="207"/>
      <c r="AM94" s="207"/>
      <c r="AN94" s="208">
        <f>SUM(AG94,AT94)</f>
        <v>2594.1999999999998</v>
      </c>
      <c r="AO94" s="208"/>
      <c r="AP94" s="208"/>
      <c r="AQ94" s="66" t="s">
        <v>1</v>
      </c>
      <c r="AR94" s="62"/>
      <c r="AS94" s="67">
        <f>ROUND(AS95,2)</f>
        <v>0</v>
      </c>
      <c r="AT94" s="68">
        <f>ROUND(SUM(AV94:AW94),2)</f>
        <v>450.23</v>
      </c>
      <c r="AU94" s="69">
        <f>ROUND(AU95,5)</f>
        <v>0.72031000000000001</v>
      </c>
      <c r="AV94" s="68">
        <f>ROUND(AZ94*L29,2)</f>
        <v>450.23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2143.9699999999998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203" t="s">
        <v>78</v>
      </c>
      <c r="E95" s="203"/>
      <c r="F95" s="203"/>
      <c r="G95" s="203"/>
      <c r="H95" s="203"/>
      <c r="I95" s="75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2">
        <f>ROUND(AG96,2)</f>
        <v>2143.9699999999998</v>
      </c>
      <c r="AH95" s="201"/>
      <c r="AI95" s="201"/>
      <c r="AJ95" s="201"/>
      <c r="AK95" s="201"/>
      <c r="AL95" s="201"/>
      <c r="AM95" s="201"/>
      <c r="AN95" s="200">
        <f>SUM(AG95,AT95)</f>
        <v>2594.1999999999998</v>
      </c>
      <c r="AO95" s="201"/>
      <c r="AP95" s="201"/>
      <c r="AQ95" s="76" t="s">
        <v>80</v>
      </c>
      <c r="AR95" s="73"/>
      <c r="AS95" s="77">
        <f>ROUND(AS96,2)</f>
        <v>0</v>
      </c>
      <c r="AT95" s="78">
        <f>ROUND(SUM(AV95:AW95),2)</f>
        <v>450.23</v>
      </c>
      <c r="AU95" s="79">
        <f>ROUND(AU96,5)</f>
        <v>0.72031000000000001</v>
      </c>
      <c r="AV95" s="78">
        <f>ROUND(AZ95*L29,2)</f>
        <v>450.23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2143.9699999999998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206" t="s">
        <v>85</v>
      </c>
      <c r="F96" s="206"/>
      <c r="G96" s="206"/>
      <c r="H96" s="206"/>
      <c r="I96" s="206"/>
      <c r="J96" s="10"/>
      <c r="K96" s="206" t="s">
        <v>86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'2.4. - Vzduchotechnika'!J32</f>
        <v>2143.9699999999998</v>
      </c>
      <c r="AH96" s="205"/>
      <c r="AI96" s="205"/>
      <c r="AJ96" s="205"/>
      <c r="AK96" s="205"/>
      <c r="AL96" s="205"/>
      <c r="AM96" s="205"/>
      <c r="AN96" s="204">
        <f>SUM(AG96,AT96)</f>
        <v>2594.1999999999998</v>
      </c>
      <c r="AO96" s="205"/>
      <c r="AP96" s="205"/>
      <c r="AQ96" s="83" t="s">
        <v>87</v>
      </c>
      <c r="AR96" s="45"/>
      <c r="AS96" s="84">
        <v>0</v>
      </c>
      <c r="AT96" s="85">
        <f>ROUND(SUM(AV96:AW96),2)</f>
        <v>450.23</v>
      </c>
      <c r="AU96" s="86">
        <f>'2.4. - Vzduchotechnika'!P122</f>
        <v>0.72031199999999995</v>
      </c>
      <c r="AV96" s="85">
        <f>'2.4. - Vzduchotechnika'!J35</f>
        <v>450.23</v>
      </c>
      <c r="AW96" s="85">
        <f>'2.4. - Vzduchotechnika'!J36</f>
        <v>0</v>
      </c>
      <c r="AX96" s="85">
        <f>'2.4. - Vzduchotechnika'!J37</f>
        <v>0</v>
      </c>
      <c r="AY96" s="85">
        <f>'2.4. - Vzduchotechnika'!J38</f>
        <v>0</v>
      </c>
      <c r="AZ96" s="85">
        <f>'2.4. - Vzduchotechnika'!F35</f>
        <v>2143.9699999999998</v>
      </c>
      <c r="BA96" s="85">
        <f>'2.4. - Vzduchotechnika'!F36</f>
        <v>0</v>
      </c>
      <c r="BB96" s="85">
        <f>'2.4. - Vzduchotechnika'!F37</f>
        <v>0</v>
      </c>
      <c r="BC96" s="85">
        <f>'2.4. - Vzduchotechnika'!F38</f>
        <v>0</v>
      </c>
      <c r="BD96" s="87">
        <f>'2.4.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2.4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tabSelected="1" topLeftCell="A2" workbookViewId="0">
      <selection activeCell="F145" sqref="F14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09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0" t="str">
        <f>'Rekapitulace stavby'!K6</f>
        <v>Oprava bytových jednotek a společných prostor budovy AYD</v>
      </c>
      <c r="F7" s="211"/>
      <c r="G7" s="211"/>
      <c r="H7" s="211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0" t="s">
        <v>91</v>
      </c>
      <c r="F9" s="212"/>
      <c r="G9" s="212"/>
      <c r="H9" s="21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6" t="s">
        <v>93</v>
      </c>
      <c r="F11" s="212"/>
      <c r="G11" s="212"/>
      <c r="H11" s="212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1.25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72" t="str">
        <f>'Rekapitulace stavby'!E14</f>
        <v xml:space="preserve"> </v>
      </c>
      <c r="F20" s="172"/>
      <c r="G20" s="172"/>
      <c r="H20" s="172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175" t="s">
        <v>1</v>
      </c>
      <c r="F29" s="175"/>
      <c r="G29" s="175"/>
      <c r="H29" s="175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2143.9699999999998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ROUND((SUM(BE122:BE142)),  2)</f>
        <v>2143.9699999999998</v>
      </c>
      <c r="G35" s="26"/>
      <c r="H35" s="26"/>
      <c r="I35" s="96">
        <v>0.21</v>
      </c>
      <c r="J35" s="95">
        <f>ROUND(((SUM(BE122:BE142))*I35),  2)</f>
        <v>450.23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ROUND((SUM(BF122:BF142)),  2)</f>
        <v>0</v>
      </c>
      <c r="G36" s="26"/>
      <c r="H36" s="26"/>
      <c r="I36" s="96">
        <v>0.15</v>
      </c>
      <c r="J36" s="95">
        <f>ROUND(((SUM(BF122:BF142))*I36),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ROUND((SUM(BG122:BG142)),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ROUND((SUM(BH122:BH142)),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ROUND((SUM(BI122:BI142)),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2594.1999999999998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hidden="1"/>
    <row r="79" spans="1:31" ht="11.25" hidden="1"/>
    <row r="80" spans="1:31" ht="11.25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0" t="str">
        <f>E7</f>
        <v>Oprava bytových jednotek a společných prostor budovy AYD</v>
      </c>
      <c r="F85" s="211"/>
      <c r="G85" s="211"/>
      <c r="H85" s="21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0" t="s">
        <v>166</v>
      </c>
      <c r="F87" s="212"/>
      <c r="G87" s="212"/>
      <c r="H87" s="21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13" t="s">
        <v>167</v>
      </c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6"/>
      <c r="F89" s="212"/>
      <c r="G89" s="212"/>
      <c r="H89" s="212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2143.9699999999998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2143.9699999999998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2143.9699999999998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101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0" t="str">
        <f>E7</f>
        <v>Oprava bytových jednotek a společných prostor budovy AYD</v>
      </c>
      <c r="F110" s="211"/>
      <c r="G110" s="211"/>
      <c r="H110" s="21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0" t="s">
        <v>166</v>
      </c>
      <c r="F112" s="212"/>
      <c r="G112" s="212"/>
      <c r="H112" s="212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13" t="s">
        <v>167</v>
      </c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6"/>
      <c r="F114" s="212"/>
      <c r="G114" s="212"/>
      <c r="H114" s="21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102</v>
      </c>
      <c r="D121" s="119" t="s">
        <v>59</v>
      </c>
      <c r="E121" s="119" t="s">
        <v>55</v>
      </c>
      <c r="F121" s="119" t="s">
        <v>56</v>
      </c>
      <c r="G121" s="119" t="s">
        <v>103</v>
      </c>
      <c r="H121" s="119" t="s">
        <v>104</v>
      </c>
      <c r="I121" s="119" t="s">
        <v>105</v>
      </c>
      <c r="J121" s="120" t="s">
        <v>96</v>
      </c>
      <c r="K121" s="121" t="s">
        <v>106</v>
      </c>
      <c r="L121" s="122"/>
      <c r="M121" s="56" t="s">
        <v>1</v>
      </c>
      <c r="N121" s="57" t="s">
        <v>38</v>
      </c>
      <c r="O121" s="57" t="s">
        <v>107</v>
      </c>
      <c r="P121" s="57" t="s">
        <v>108</v>
      </c>
      <c r="Q121" s="57" t="s">
        <v>109</v>
      </c>
      <c r="R121" s="57" t="s">
        <v>110</v>
      </c>
      <c r="S121" s="57" t="s">
        <v>111</v>
      </c>
      <c r="T121" s="58" t="s">
        <v>112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113</v>
      </c>
      <c r="D122" s="26"/>
      <c r="E122" s="26"/>
      <c r="F122" s="26"/>
      <c r="G122" s="26"/>
      <c r="H122" s="26"/>
      <c r="I122" s="26"/>
      <c r="J122" s="123">
        <f>BK122</f>
        <v>2143.9699999999998</v>
      </c>
      <c r="K122" s="26"/>
      <c r="L122" s="27"/>
      <c r="M122" s="59"/>
      <c r="N122" s="50"/>
      <c r="O122" s="60"/>
      <c r="P122" s="124">
        <f>P123</f>
        <v>0.72031199999999995</v>
      </c>
      <c r="Q122" s="60"/>
      <c r="R122" s="124">
        <f>R123</f>
        <v>2.9880000000000002E-3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2143.9699999999998</v>
      </c>
    </row>
    <row r="123" spans="1:65" s="12" customFormat="1" ht="25.9" customHeight="1">
      <c r="B123" s="127"/>
      <c r="D123" s="128" t="s">
        <v>73</v>
      </c>
      <c r="E123" s="129" t="s">
        <v>114</v>
      </c>
      <c r="F123" s="129" t="s">
        <v>115</v>
      </c>
      <c r="J123" s="130">
        <f>BK123</f>
        <v>2143.9699999999998</v>
      </c>
      <c r="L123" s="127"/>
      <c r="M123" s="131"/>
      <c r="N123" s="132"/>
      <c r="O123" s="132"/>
      <c r="P123" s="133">
        <f>P124</f>
        <v>0.72031199999999995</v>
      </c>
      <c r="Q123" s="132"/>
      <c r="R123" s="133">
        <f>R124</f>
        <v>2.9880000000000002E-3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116</v>
      </c>
      <c r="BK123" s="136">
        <f>BK124</f>
        <v>2143.9699999999998</v>
      </c>
    </row>
    <row r="124" spans="1:65" s="12" customFormat="1" ht="22.9" customHeight="1">
      <c r="B124" s="127"/>
      <c r="D124" s="128" t="s">
        <v>73</v>
      </c>
      <c r="E124" s="137" t="s">
        <v>117</v>
      </c>
      <c r="F124" s="137" t="s">
        <v>86</v>
      </c>
      <c r="J124" s="138">
        <f>BK124</f>
        <v>2143.9699999999998</v>
      </c>
      <c r="L124" s="127"/>
      <c r="M124" s="131"/>
      <c r="N124" s="132"/>
      <c r="O124" s="132"/>
      <c r="P124" s="133">
        <f>SUM(P125:P142)</f>
        <v>0.72031199999999995</v>
      </c>
      <c r="Q124" s="132"/>
      <c r="R124" s="133">
        <f>SUM(R125:R142)</f>
        <v>2.9880000000000002E-3</v>
      </c>
      <c r="S124" s="132"/>
      <c r="T124" s="134">
        <f>SUM(T125:T142)</f>
        <v>0</v>
      </c>
      <c r="AR124" s="128" t="s">
        <v>83</v>
      </c>
      <c r="AT124" s="135" t="s">
        <v>73</v>
      </c>
      <c r="AU124" s="135" t="s">
        <v>81</v>
      </c>
      <c r="AY124" s="128" t="s">
        <v>116</v>
      </c>
      <c r="BK124" s="136">
        <f>SUM(BK125:BK142)</f>
        <v>2143.9699999999998</v>
      </c>
    </row>
    <row r="125" spans="1:65" s="2" customFormat="1" ht="16.5" customHeight="1">
      <c r="A125" s="26"/>
      <c r="B125" s="139"/>
      <c r="C125" s="140" t="s">
        <v>81</v>
      </c>
      <c r="D125" s="140" t="s">
        <v>118</v>
      </c>
      <c r="E125" s="141" t="s">
        <v>119</v>
      </c>
      <c r="F125" s="142" t="s">
        <v>120</v>
      </c>
      <c r="G125" s="143" t="s">
        <v>121</v>
      </c>
      <c r="H125" s="144">
        <v>1</v>
      </c>
      <c r="I125" s="145">
        <v>128</v>
      </c>
      <c r="J125" s="145">
        <f>ROUND(I125*H125,2)</f>
        <v>128</v>
      </c>
      <c r="K125" s="146"/>
      <c r="L125" s="27"/>
      <c r="M125" s="147" t="s">
        <v>1</v>
      </c>
      <c r="N125" s="148" t="s">
        <v>39</v>
      </c>
      <c r="O125" s="149">
        <v>0.33800000000000002</v>
      </c>
      <c r="P125" s="149">
        <f>O125*H125</f>
        <v>0.33800000000000002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122</v>
      </c>
      <c r="AT125" s="151" t="s">
        <v>118</v>
      </c>
      <c r="AU125" s="151" t="s">
        <v>83</v>
      </c>
      <c r="AY125" s="14" t="s">
        <v>116</v>
      </c>
      <c r="BE125" s="152">
        <f>IF(N125="základní",J125,0)</f>
        <v>128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128</v>
      </c>
      <c r="BL125" s="14" t="s">
        <v>122</v>
      </c>
      <c r="BM125" s="151" t="s">
        <v>123</v>
      </c>
    </row>
    <row r="126" spans="1:65" s="2" customFormat="1" ht="11.25">
      <c r="A126" s="26"/>
      <c r="B126" s="27"/>
      <c r="C126" s="26"/>
      <c r="D126" s="153" t="s">
        <v>124</v>
      </c>
      <c r="E126" s="26"/>
      <c r="F126" s="154" t="s">
        <v>125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124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126</v>
      </c>
      <c r="E127" s="158" t="s">
        <v>127</v>
      </c>
      <c r="F127" s="214" t="s">
        <v>168</v>
      </c>
      <c r="G127" s="160" t="s">
        <v>128</v>
      </c>
      <c r="H127" s="161">
        <v>1</v>
      </c>
      <c r="I127" s="162">
        <v>976.95</v>
      </c>
      <c r="J127" s="162">
        <f>ROUND(I127*H127,2)</f>
        <v>976.95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5.0000000000000001E-4</v>
      </c>
      <c r="R127" s="149">
        <f>Q127*H127</f>
        <v>5.0000000000000001E-4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129</v>
      </c>
      <c r="AT127" s="151" t="s">
        <v>126</v>
      </c>
      <c r="AU127" s="151" t="s">
        <v>83</v>
      </c>
      <c r="AY127" s="14" t="s">
        <v>116</v>
      </c>
      <c r="BE127" s="152">
        <f>IF(N127="základní",J127,0)</f>
        <v>976.95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976.95</v>
      </c>
      <c r="BL127" s="14" t="s">
        <v>122</v>
      </c>
      <c r="BM127" s="151" t="s">
        <v>130</v>
      </c>
    </row>
    <row r="128" spans="1:65" s="2" customFormat="1" ht="107.25">
      <c r="A128" s="26"/>
      <c r="B128" s="27"/>
      <c r="C128" s="26"/>
      <c r="D128" s="153" t="s">
        <v>124</v>
      </c>
      <c r="E128" s="26"/>
      <c r="F128" s="154" t="s">
        <v>131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124</v>
      </c>
      <c r="AU128" s="14" t="s">
        <v>83</v>
      </c>
    </row>
    <row r="129" spans="1:65" s="2" customFormat="1" ht="16.5" customHeight="1">
      <c r="A129" s="26"/>
      <c r="B129" s="139"/>
      <c r="C129" s="140" t="s">
        <v>132</v>
      </c>
      <c r="D129" s="140" t="s">
        <v>118</v>
      </c>
      <c r="E129" s="141" t="s">
        <v>133</v>
      </c>
      <c r="F129" s="142" t="s">
        <v>134</v>
      </c>
      <c r="G129" s="143" t="s">
        <v>135</v>
      </c>
      <c r="H129" s="144">
        <v>0.8</v>
      </c>
      <c r="I129" s="145">
        <v>117</v>
      </c>
      <c r="J129" s="145">
        <f>ROUND(I129*H129,2)</f>
        <v>93.6</v>
      </c>
      <c r="K129" s="146"/>
      <c r="L129" s="27"/>
      <c r="M129" s="147" t="s">
        <v>1</v>
      </c>
      <c r="N129" s="148" t="s">
        <v>39</v>
      </c>
      <c r="O129" s="149">
        <v>0.307</v>
      </c>
      <c r="P129" s="149">
        <f>O129*H129</f>
        <v>0.24560000000000001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122</v>
      </c>
      <c r="AT129" s="151" t="s">
        <v>118</v>
      </c>
      <c r="AU129" s="151" t="s">
        <v>83</v>
      </c>
      <c r="AY129" s="14" t="s">
        <v>116</v>
      </c>
      <c r="BE129" s="152">
        <f>IF(N129="základní",J129,0)</f>
        <v>93.6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93.6</v>
      </c>
      <c r="BL129" s="14" t="s">
        <v>122</v>
      </c>
      <c r="BM129" s="151" t="s">
        <v>136</v>
      </c>
    </row>
    <row r="130" spans="1:65" s="2" customFormat="1" ht="11.25">
      <c r="A130" s="26"/>
      <c r="B130" s="27"/>
      <c r="C130" s="26"/>
      <c r="D130" s="153" t="s">
        <v>124</v>
      </c>
      <c r="E130" s="26"/>
      <c r="F130" s="154" t="s">
        <v>137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124</v>
      </c>
      <c r="AU130" s="14" t="s">
        <v>83</v>
      </c>
    </row>
    <row r="131" spans="1:65" s="2" customFormat="1" ht="16.5" customHeight="1">
      <c r="A131" s="26"/>
      <c r="B131" s="139"/>
      <c r="C131" s="157" t="s">
        <v>138</v>
      </c>
      <c r="D131" s="157" t="s">
        <v>126</v>
      </c>
      <c r="E131" s="158" t="s">
        <v>139</v>
      </c>
      <c r="F131" s="159" t="s">
        <v>140</v>
      </c>
      <c r="G131" s="160" t="s">
        <v>135</v>
      </c>
      <c r="H131" s="161">
        <v>0.96</v>
      </c>
      <c r="I131" s="162">
        <v>56.34</v>
      </c>
      <c r="J131" s="162">
        <f>ROUND(I131*H131,2)</f>
        <v>54.09</v>
      </c>
      <c r="K131" s="163"/>
      <c r="L131" s="164"/>
      <c r="M131" s="165" t="s">
        <v>1</v>
      </c>
      <c r="N131" s="166" t="s">
        <v>39</v>
      </c>
      <c r="O131" s="149">
        <v>0</v>
      </c>
      <c r="P131" s="149">
        <f>O131*H131</f>
        <v>0</v>
      </c>
      <c r="Q131" s="149">
        <v>2.9999999999999997E-4</v>
      </c>
      <c r="R131" s="149">
        <f>Q131*H131</f>
        <v>2.8799999999999995E-4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129</v>
      </c>
      <c r="AT131" s="151" t="s">
        <v>126</v>
      </c>
      <c r="AU131" s="151" t="s">
        <v>83</v>
      </c>
      <c r="AY131" s="14" t="s">
        <v>116</v>
      </c>
      <c r="BE131" s="152">
        <f>IF(N131="základní",J131,0)</f>
        <v>54.09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54.09</v>
      </c>
      <c r="BL131" s="14" t="s">
        <v>122</v>
      </c>
      <c r="BM131" s="151" t="s">
        <v>141</v>
      </c>
    </row>
    <row r="132" spans="1:65" s="2" customFormat="1" ht="11.25">
      <c r="A132" s="26"/>
      <c r="B132" s="27"/>
      <c r="C132" s="26"/>
      <c r="D132" s="153" t="s">
        <v>124</v>
      </c>
      <c r="E132" s="26"/>
      <c r="F132" s="154" t="s">
        <v>140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124</v>
      </c>
      <c r="AU132" s="14" t="s">
        <v>83</v>
      </c>
    </row>
    <row r="133" spans="1:65" s="2" customFormat="1" ht="19.5">
      <c r="A133" s="26"/>
      <c r="B133" s="27"/>
      <c r="C133" s="26"/>
      <c r="D133" s="153" t="s">
        <v>142</v>
      </c>
      <c r="E133" s="26"/>
      <c r="F133" s="167" t="s">
        <v>143</v>
      </c>
      <c r="G133" s="26"/>
      <c r="H133" s="26"/>
      <c r="I133" s="26"/>
      <c r="J133" s="26"/>
      <c r="K133" s="26"/>
      <c r="L133" s="27"/>
      <c r="M133" s="155"/>
      <c r="N133" s="156"/>
      <c r="O133" s="52"/>
      <c r="P133" s="52"/>
      <c r="Q133" s="52"/>
      <c r="R133" s="52"/>
      <c r="S133" s="52"/>
      <c r="T133" s="53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142</v>
      </c>
      <c r="AU133" s="14" t="s">
        <v>83</v>
      </c>
    </row>
    <row r="134" spans="1:65" s="2" customFormat="1" ht="16.5" customHeight="1">
      <c r="A134" s="26"/>
      <c r="B134" s="139"/>
      <c r="C134" s="157" t="s">
        <v>144</v>
      </c>
      <c r="D134" s="157" t="s">
        <v>126</v>
      </c>
      <c r="E134" s="158" t="s">
        <v>145</v>
      </c>
      <c r="F134" s="159" t="s">
        <v>146</v>
      </c>
      <c r="G134" s="160" t="s">
        <v>128</v>
      </c>
      <c r="H134" s="161">
        <v>2</v>
      </c>
      <c r="I134" s="162">
        <v>22</v>
      </c>
      <c r="J134" s="162">
        <f>ROUND(I134*H134,2)</f>
        <v>44</v>
      </c>
      <c r="K134" s="163"/>
      <c r="L134" s="164"/>
      <c r="M134" s="165" t="s">
        <v>1</v>
      </c>
      <c r="N134" s="166" t="s">
        <v>39</v>
      </c>
      <c r="O134" s="149">
        <v>0</v>
      </c>
      <c r="P134" s="149">
        <f>O134*H134</f>
        <v>0</v>
      </c>
      <c r="Q134" s="149">
        <v>1E-4</v>
      </c>
      <c r="R134" s="149">
        <f>Q134*H134</f>
        <v>2.0000000000000001E-4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129</v>
      </c>
      <c r="AT134" s="151" t="s">
        <v>126</v>
      </c>
      <c r="AU134" s="151" t="s">
        <v>83</v>
      </c>
      <c r="AY134" s="14" t="s">
        <v>116</v>
      </c>
      <c r="BE134" s="152">
        <f>IF(N134="základní",J134,0)</f>
        <v>44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4" t="s">
        <v>81</v>
      </c>
      <c r="BK134" s="152">
        <f>ROUND(I134*H134,2)</f>
        <v>44</v>
      </c>
      <c r="BL134" s="14" t="s">
        <v>122</v>
      </c>
      <c r="BM134" s="151" t="s">
        <v>147</v>
      </c>
    </row>
    <row r="135" spans="1:65" s="2" customFormat="1" ht="11.25">
      <c r="A135" s="26"/>
      <c r="B135" s="27"/>
      <c r="C135" s="26"/>
      <c r="D135" s="153" t="s">
        <v>124</v>
      </c>
      <c r="E135" s="26"/>
      <c r="F135" s="154" t="s">
        <v>148</v>
      </c>
      <c r="G135" s="26"/>
      <c r="H135" s="26"/>
      <c r="I135" s="26"/>
      <c r="J135" s="26"/>
      <c r="K135" s="26"/>
      <c r="L135" s="27"/>
      <c r="M135" s="155"/>
      <c r="N135" s="156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124</v>
      </c>
      <c r="AU135" s="14" t="s">
        <v>83</v>
      </c>
    </row>
    <row r="136" spans="1:65" s="2" customFormat="1" ht="16.5" customHeight="1">
      <c r="A136" s="26"/>
      <c r="B136" s="139"/>
      <c r="C136" s="157" t="s">
        <v>149</v>
      </c>
      <c r="D136" s="157" t="s">
        <v>126</v>
      </c>
      <c r="E136" s="158" t="s">
        <v>150</v>
      </c>
      <c r="F136" s="159" t="s">
        <v>151</v>
      </c>
      <c r="G136" s="160" t="s">
        <v>128</v>
      </c>
      <c r="H136" s="161">
        <v>1</v>
      </c>
      <c r="I136" s="162">
        <v>777</v>
      </c>
      <c r="J136" s="162">
        <f>ROUND(I136*H136,2)</f>
        <v>777</v>
      </c>
      <c r="K136" s="163"/>
      <c r="L136" s="164"/>
      <c r="M136" s="165" t="s">
        <v>1</v>
      </c>
      <c r="N136" s="166" t="s">
        <v>39</v>
      </c>
      <c r="O136" s="149">
        <v>0</v>
      </c>
      <c r="P136" s="149">
        <f>O136*H136</f>
        <v>0</v>
      </c>
      <c r="Q136" s="149">
        <v>2E-3</v>
      </c>
      <c r="R136" s="149">
        <f>Q136*H136</f>
        <v>2E-3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129</v>
      </c>
      <c r="AT136" s="151" t="s">
        <v>126</v>
      </c>
      <c r="AU136" s="151" t="s">
        <v>83</v>
      </c>
      <c r="AY136" s="14" t="s">
        <v>116</v>
      </c>
      <c r="BE136" s="152">
        <f>IF(N136="základní",J136,0)</f>
        <v>777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4" t="s">
        <v>81</v>
      </c>
      <c r="BK136" s="152">
        <f>ROUND(I136*H136,2)</f>
        <v>777</v>
      </c>
      <c r="BL136" s="14" t="s">
        <v>122</v>
      </c>
      <c r="BM136" s="151" t="s">
        <v>152</v>
      </c>
    </row>
    <row r="137" spans="1:65" s="2" customFormat="1" ht="29.25">
      <c r="A137" s="26"/>
      <c r="B137" s="27"/>
      <c r="C137" s="26"/>
      <c r="D137" s="153" t="s">
        <v>124</v>
      </c>
      <c r="E137" s="26"/>
      <c r="F137" s="154" t="s">
        <v>153</v>
      </c>
      <c r="G137" s="26"/>
      <c r="H137" s="26"/>
      <c r="I137" s="26"/>
      <c r="J137" s="26"/>
      <c r="K137" s="26"/>
      <c r="L137" s="27"/>
      <c r="M137" s="155"/>
      <c r="N137" s="156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124</v>
      </c>
      <c r="AU137" s="14" t="s">
        <v>83</v>
      </c>
    </row>
    <row r="138" spans="1:65" s="2" customFormat="1" ht="19.5">
      <c r="A138" s="26"/>
      <c r="B138" s="27"/>
      <c r="C138" s="26"/>
      <c r="D138" s="153" t="s">
        <v>142</v>
      </c>
      <c r="E138" s="26"/>
      <c r="F138" s="167" t="s">
        <v>154</v>
      </c>
      <c r="G138" s="26"/>
      <c r="H138" s="26"/>
      <c r="I138" s="26"/>
      <c r="J138" s="26"/>
      <c r="K138" s="26"/>
      <c r="L138" s="27"/>
      <c r="M138" s="155"/>
      <c r="N138" s="156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142</v>
      </c>
      <c r="AU138" s="14" t="s">
        <v>83</v>
      </c>
    </row>
    <row r="139" spans="1:65" s="2" customFormat="1" ht="16.5" customHeight="1">
      <c r="A139" s="26"/>
      <c r="B139" s="139"/>
      <c r="C139" s="140" t="s">
        <v>155</v>
      </c>
      <c r="D139" s="140" t="s">
        <v>118</v>
      </c>
      <c r="E139" s="141" t="s">
        <v>156</v>
      </c>
      <c r="F139" s="142" t="s">
        <v>157</v>
      </c>
      <c r="G139" s="143" t="s">
        <v>121</v>
      </c>
      <c r="H139" s="144">
        <v>1</v>
      </c>
      <c r="I139" s="145">
        <v>58.6</v>
      </c>
      <c r="J139" s="145">
        <f>ROUND(I139*H139,2)</f>
        <v>58.6</v>
      </c>
      <c r="K139" s="146"/>
      <c r="L139" s="27"/>
      <c r="M139" s="147" t="s">
        <v>1</v>
      </c>
      <c r="N139" s="148" t="s">
        <v>39</v>
      </c>
      <c r="O139" s="149">
        <v>0.11</v>
      </c>
      <c r="P139" s="149">
        <f>O139*H139</f>
        <v>0.11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122</v>
      </c>
      <c r="AT139" s="151" t="s">
        <v>118</v>
      </c>
      <c r="AU139" s="151" t="s">
        <v>83</v>
      </c>
      <c r="AY139" s="14" t="s">
        <v>116</v>
      </c>
      <c r="BE139" s="152">
        <f>IF(N139="základní",J139,0)</f>
        <v>58.6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4" t="s">
        <v>81</v>
      </c>
      <c r="BK139" s="152">
        <f>ROUND(I139*H139,2)</f>
        <v>58.6</v>
      </c>
      <c r="BL139" s="14" t="s">
        <v>122</v>
      </c>
      <c r="BM139" s="151" t="s">
        <v>158</v>
      </c>
    </row>
    <row r="140" spans="1:65" s="2" customFormat="1" ht="11.25">
      <c r="A140" s="26"/>
      <c r="B140" s="27"/>
      <c r="C140" s="26"/>
      <c r="D140" s="153" t="s">
        <v>124</v>
      </c>
      <c r="E140" s="26"/>
      <c r="F140" s="154" t="s">
        <v>159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124</v>
      </c>
      <c r="AU140" s="14" t="s">
        <v>83</v>
      </c>
    </row>
    <row r="141" spans="1:65" s="2" customFormat="1" ht="16.5" customHeight="1">
      <c r="A141" s="26"/>
      <c r="B141" s="139"/>
      <c r="C141" s="140" t="s">
        <v>160</v>
      </c>
      <c r="D141" s="140" t="s">
        <v>118</v>
      </c>
      <c r="E141" s="141" t="s">
        <v>161</v>
      </c>
      <c r="F141" s="142" t="s">
        <v>162</v>
      </c>
      <c r="G141" s="143" t="s">
        <v>163</v>
      </c>
      <c r="H141" s="144">
        <v>3.0000000000000001E-3</v>
      </c>
      <c r="I141" s="145">
        <v>3910</v>
      </c>
      <c r="J141" s="145">
        <f>ROUND(I141*H141,2)</f>
        <v>11.73</v>
      </c>
      <c r="K141" s="146"/>
      <c r="L141" s="27"/>
      <c r="M141" s="147" t="s">
        <v>1</v>
      </c>
      <c r="N141" s="148" t="s">
        <v>39</v>
      </c>
      <c r="O141" s="149">
        <v>8.9039999999999999</v>
      </c>
      <c r="P141" s="149">
        <f>O141*H141</f>
        <v>2.6712E-2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122</v>
      </c>
      <c r="AT141" s="151" t="s">
        <v>118</v>
      </c>
      <c r="AU141" s="151" t="s">
        <v>83</v>
      </c>
      <c r="AY141" s="14" t="s">
        <v>116</v>
      </c>
      <c r="BE141" s="152">
        <f>IF(N141="základní",J141,0)</f>
        <v>11.73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11.73</v>
      </c>
      <c r="BL141" s="14" t="s">
        <v>122</v>
      </c>
      <c r="BM141" s="151" t="s">
        <v>164</v>
      </c>
    </row>
    <row r="142" spans="1:65" s="2" customFormat="1" ht="19.5">
      <c r="A142" s="26"/>
      <c r="B142" s="27"/>
      <c r="C142" s="26"/>
      <c r="D142" s="153" t="s">
        <v>124</v>
      </c>
      <c r="E142" s="26"/>
      <c r="F142" s="154" t="s">
        <v>165</v>
      </c>
      <c r="G142" s="26"/>
      <c r="H142" s="26"/>
      <c r="I142" s="26"/>
      <c r="J142" s="26"/>
      <c r="K142" s="26"/>
      <c r="L142" s="27"/>
      <c r="M142" s="168"/>
      <c r="N142" s="169"/>
      <c r="O142" s="170"/>
      <c r="P142" s="170"/>
      <c r="Q142" s="170"/>
      <c r="R142" s="170"/>
      <c r="S142" s="170"/>
      <c r="T142" s="171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124</v>
      </c>
      <c r="AU142" s="14" t="s">
        <v>83</v>
      </c>
    </row>
    <row r="143" spans="1:65" s="2" customFormat="1" ht="6.95" customHeight="1">
      <c r="A143" s="26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2.4. - Vzduchotechnika</vt:lpstr>
      <vt:lpstr>'2.4. - Vzduchotechnika'!Názvy_tisku</vt:lpstr>
      <vt:lpstr>'Rekapitulace stavby'!Názvy_tisku</vt:lpstr>
      <vt:lpstr>'2.4. - Vzduchotechnika'!Oblast_tisku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dcterms:created xsi:type="dcterms:W3CDTF">2021-07-09T09:52:11Z</dcterms:created>
  <dcterms:modified xsi:type="dcterms:W3CDTF">2021-07-26T09:58:46Z</dcterms:modified>
</cp:coreProperties>
</file>