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601 - SO 04 Dvoupokoj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'DOH0601 - SO 04 Dvoupokoj...'!$C$138:$K$375</definedName>
    <definedName name="_xlnm.Print_Area" localSheetId="1">'DOH0601 - SO 04 Dvoupokoj...'!$C$4:$J$76,'DOH0601 - SO 04 Dvoupokoj...'!$C$82:$J$120,'DOH0601 - SO 04 Dvoupokoj...'!$C$126:$J$375</definedName>
    <definedName name="_xlnm.Print_Titles" localSheetId="1">'DOH0601 - SO 04 Dvoupokoj...'!$138:$138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64"/>
  <c r="BH364"/>
  <c r="BG364"/>
  <c r="BE364"/>
  <c r="T364"/>
  <c r="T355"/>
  <c r="R364"/>
  <c r="R355"/>
  <c r="P364"/>
  <c r="P355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48"/>
  <c r="BH348"/>
  <c r="BG348"/>
  <c r="BE348"/>
  <c r="T348"/>
  <c r="R348"/>
  <c r="P348"/>
  <c r="BI346"/>
  <c r="BH346"/>
  <c r="BG346"/>
  <c r="BE346"/>
  <c r="T346"/>
  <c r="R346"/>
  <c r="P346"/>
  <c r="BI344"/>
  <c r="BH344"/>
  <c r="BG344"/>
  <c r="BE344"/>
  <c r="T344"/>
  <c r="R344"/>
  <c r="P344"/>
  <c r="BI342"/>
  <c r="BH342"/>
  <c r="BG342"/>
  <c r="BE342"/>
  <c r="T342"/>
  <c r="R342"/>
  <c r="P342"/>
  <c r="BI341"/>
  <c r="BH341"/>
  <c r="BG341"/>
  <c r="BE341"/>
  <c r="T341"/>
  <c r="R341"/>
  <c r="P341"/>
  <c r="BI334"/>
  <c r="BH334"/>
  <c r="BG334"/>
  <c r="BE334"/>
  <c r="T334"/>
  <c r="R334"/>
  <c r="P334"/>
  <c r="BI332"/>
  <c r="BH332"/>
  <c r="BG332"/>
  <c r="BE332"/>
  <c r="T332"/>
  <c r="R332"/>
  <c r="P332"/>
  <c r="BI330"/>
  <c r="BH330"/>
  <c r="BG330"/>
  <c r="BE330"/>
  <c r="T330"/>
  <c r="R330"/>
  <c r="P330"/>
  <c r="BI328"/>
  <c r="BH328"/>
  <c r="BG328"/>
  <c r="BE328"/>
  <c r="T328"/>
  <c r="R328"/>
  <c r="P328"/>
  <c r="BI326"/>
  <c r="BH326"/>
  <c r="BG326"/>
  <c r="BE326"/>
  <c r="T326"/>
  <c r="R326"/>
  <c r="P326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5"/>
  <c r="BH315"/>
  <c r="BG315"/>
  <c r="BE315"/>
  <c r="T315"/>
  <c r="R315"/>
  <c r="P315"/>
  <c r="BI313"/>
  <c r="BH313"/>
  <c r="BG313"/>
  <c r="BE313"/>
  <c r="T313"/>
  <c r="R313"/>
  <c r="P313"/>
  <c r="BI307"/>
  <c r="BH307"/>
  <c r="BG307"/>
  <c r="BE307"/>
  <c r="T307"/>
  <c r="R307"/>
  <c r="P307"/>
  <c r="BI305"/>
  <c r="BH305"/>
  <c r="BG305"/>
  <c r="BE305"/>
  <c r="T305"/>
  <c r="R305"/>
  <c r="P305"/>
  <c r="BI302"/>
  <c r="BH302"/>
  <c r="BG302"/>
  <c r="BE302"/>
  <c r="T302"/>
  <c r="R302"/>
  <c r="P302"/>
  <c r="BI301"/>
  <c r="BH301"/>
  <c r="BG301"/>
  <c r="BE301"/>
  <c r="T301"/>
  <c r="R301"/>
  <c r="P301"/>
  <c r="BI298"/>
  <c r="BH298"/>
  <c r="BG298"/>
  <c r="BE298"/>
  <c r="T298"/>
  <c r="R298"/>
  <c r="P298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5"/>
  <c r="BH285"/>
  <c r="BG285"/>
  <c r="BE285"/>
  <c r="T285"/>
  <c r="R285"/>
  <c r="P285"/>
  <c r="BI282"/>
  <c r="BH282"/>
  <c r="BG282"/>
  <c r="BE282"/>
  <c r="T282"/>
  <c r="R282"/>
  <c r="P282"/>
  <c r="BI279"/>
  <c r="BH279"/>
  <c r="BG279"/>
  <c r="BE279"/>
  <c r="T279"/>
  <c r="R279"/>
  <c r="P279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T252"/>
  <c r="R253"/>
  <c r="R252"/>
  <c r="P253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4"/>
  <c r="BH244"/>
  <c r="BG244"/>
  <c r="BE244"/>
  <c r="T244"/>
  <c r="R244"/>
  <c r="P244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1"/>
  <c r="BH231"/>
  <c r="BG231"/>
  <c r="BE231"/>
  <c r="T231"/>
  <c r="R231"/>
  <c r="P231"/>
  <c r="BI229"/>
  <c r="BH229"/>
  <c r="BG229"/>
  <c r="BE229"/>
  <c r="T229"/>
  <c r="T228"/>
  <c r="R229"/>
  <c r="R228"/>
  <c r="P229"/>
  <c r="P228"/>
  <c r="BI226"/>
  <c r="BH226"/>
  <c r="BG226"/>
  <c r="BE226"/>
  <c r="T226"/>
  <c r="T225"/>
  <c r="R226"/>
  <c r="R225"/>
  <c r="P226"/>
  <c r="P225"/>
  <c r="BI224"/>
  <c r="BH224"/>
  <c r="BG224"/>
  <c r="BE224"/>
  <c r="T224"/>
  <c r="R224"/>
  <c r="P224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2"/>
  <c r="BH192"/>
  <c r="BG192"/>
  <c r="BE192"/>
  <c r="T192"/>
  <c r="R192"/>
  <c r="P192"/>
  <c r="BI189"/>
  <c r="BH189"/>
  <c r="BG189"/>
  <c r="BE189"/>
  <c r="T189"/>
  <c r="R189"/>
  <c r="P189"/>
  <c r="BI188"/>
  <c r="BH188"/>
  <c r="BG188"/>
  <c r="BE188"/>
  <c r="T188"/>
  <c r="R188"/>
  <c r="P188"/>
  <c r="BI185"/>
  <c r="BH185"/>
  <c r="BG185"/>
  <c r="BE185"/>
  <c r="T185"/>
  <c r="R185"/>
  <c r="P185"/>
  <c r="BI180"/>
  <c r="BH180"/>
  <c r="BG180"/>
  <c r="BE180"/>
  <c r="T180"/>
  <c r="R180"/>
  <c r="P180"/>
  <c r="BI171"/>
  <c r="BH171"/>
  <c r="BG171"/>
  <c r="BE171"/>
  <c r="T171"/>
  <c r="R171"/>
  <c r="P171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R161"/>
  <c r="P161"/>
  <c r="BI154"/>
  <c r="BH154"/>
  <c r="BG154"/>
  <c r="BE154"/>
  <c r="T154"/>
  <c r="R154"/>
  <c r="P154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92"/>
  <c r="J23"/>
  <c r="J18"/>
  <c r="E18"/>
  <c r="F136"/>
  <c r="J17"/>
  <c r="J12"/>
  <c r="J133"/>
  <c r="E7"/>
  <c r="E85"/>
  <c i="1" r="L90"/>
  <c r="AM90"/>
  <c r="AM89"/>
  <c r="L89"/>
  <c r="AM87"/>
  <c r="L87"/>
  <c r="L85"/>
  <c r="L84"/>
  <c i="2" r="J375"/>
  <c r="J353"/>
  <c r="BK351"/>
  <c r="BK322"/>
  <c r="J318"/>
  <c r="J293"/>
  <c r="J287"/>
  <c r="J274"/>
  <c r="J262"/>
  <c r="BK257"/>
  <c r="BK249"/>
  <c r="J236"/>
  <c r="BK220"/>
  <c r="J207"/>
  <c r="BK202"/>
  <c r="BK197"/>
  <c r="J180"/>
  <c r="BK161"/>
  <c r="BK142"/>
  <c r="BK374"/>
  <c r="J356"/>
  <c r="BK348"/>
  <c r="J341"/>
  <c r="BK324"/>
  <c r="BK318"/>
  <c r="BK302"/>
  <c r="J285"/>
  <c r="BK274"/>
  <c r="J267"/>
  <c r="J261"/>
  <c r="J255"/>
  <c r="J244"/>
  <c r="J229"/>
  <c r="BK209"/>
  <c r="J199"/>
  <c r="BK165"/>
  <c r="J344"/>
  <c r="BK328"/>
  <c r="J313"/>
  <c r="BK301"/>
  <c r="BK292"/>
  <c r="J288"/>
  <c r="J273"/>
  <c r="BK268"/>
  <c r="J257"/>
  <c r="J248"/>
  <c r="J226"/>
  <c r="J220"/>
  <c r="J211"/>
  <c r="J202"/>
  <c r="J198"/>
  <c r="J185"/>
  <c r="J143"/>
  <c r="BK373"/>
  <c r="J354"/>
  <c r="J330"/>
  <c r="J323"/>
  <c r="BK317"/>
  <c r="J291"/>
  <c r="BK288"/>
  <c r="BK273"/>
  <c r="BK261"/>
  <c r="BK255"/>
  <c r="BK248"/>
  <c r="BK231"/>
  <c r="BK224"/>
  <c r="J209"/>
  <c r="BK204"/>
  <c r="BK198"/>
  <c r="BK185"/>
  <c r="BK164"/>
  <c r="BK143"/>
  <c r="J373"/>
  <c r="BK353"/>
  <c r="J346"/>
  <c r="BK334"/>
  <c r="BK323"/>
  <c r="J317"/>
  <c r="J307"/>
  <c r="J292"/>
  <c r="BK276"/>
  <c r="J268"/>
  <c r="BK262"/>
  <c r="J256"/>
  <c r="J238"/>
  <c r="BK222"/>
  <c r="BK207"/>
  <c r="BK196"/>
  <c r="J189"/>
  <c r="J348"/>
  <c r="J342"/>
  <c r="J322"/>
  <c r="BK305"/>
  <c r="J295"/>
  <c r="BK290"/>
  <c r="BK287"/>
  <c r="J272"/>
  <c r="BK267"/>
  <c r="BK264"/>
  <c r="J249"/>
  <c r="J231"/>
  <c r="BK221"/>
  <c r="BK205"/>
  <c r="J200"/>
  <c r="J197"/>
  <c r="J171"/>
  <c r="BK144"/>
  <c r="BK364"/>
  <c r="J352"/>
  <c r="J332"/>
  <c r="J326"/>
  <c r="BK319"/>
  <c r="J298"/>
  <c r="J289"/>
  <c r="J276"/>
  <c r="J265"/>
  <c r="BK259"/>
  <c r="J251"/>
  <c r="BK244"/>
  <c r="BK226"/>
  <c r="BK214"/>
  <c r="J205"/>
  <c r="BK201"/>
  <c r="J196"/>
  <c r="BK171"/>
  <c r="J154"/>
  <c r="BK375"/>
  <c r="BK354"/>
  <c r="J351"/>
  <c r="BK342"/>
  <c r="BK330"/>
  <c r="J319"/>
  <c r="J305"/>
  <c r="BK295"/>
  <c r="J279"/>
  <c r="J269"/>
  <c r="J264"/>
  <c r="J259"/>
  <c r="BK246"/>
  <c r="J234"/>
  <c r="J221"/>
  <c r="J206"/>
  <c r="BK189"/>
  <c r="BK154"/>
  <c r="BK341"/>
  <c r="BK326"/>
  <c r="BK307"/>
  <c r="BK298"/>
  <c r="BK291"/>
  <c r="J282"/>
  <c r="BK270"/>
  <c r="J266"/>
  <c r="BK256"/>
  <c r="BK238"/>
  <c r="J224"/>
  <c r="BK217"/>
  <c r="BK203"/>
  <c r="BK199"/>
  <c r="BK192"/>
  <c r="J164"/>
  <c r="J142"/>
  <c r="J374"/>
  <c r="BK356"/>
  <c r="J328"/>
  <c r="J324"/>
  <c r="J320"/>
  <c r="J315"/>
  <c r="J290"/>
  <c r="BK285"/>
  <c r="J270"/>
  <c r="BK260"/>
  <c r="BK253"/>
  <c r="J246"/>
  <c r="BK229"/>
  <c r="J217"/>
  <c r="BK206"/>
  <c r="BK200"/>
  <c r="BK188"/>
  <c r="J165"/>
  <c r="J144"/>
  <c i="1" r="AS94"/>
  <c i="2" r="J364"/>
  <c r="BK352"/>
  <c r="BK344"/>
  <c r="BK332"/>
  <c r="BK320"/>
  <c r="BK313"/>
  <c r="J301"/>
  <c r="BK282"/>
  <c r="BK272"/>
  <c r="BK266"/>
  <c r="J260"/>
  <c r="J253"/>
  <c r="BK236"/>
  <c r="BK211"/>
  <c r="J203"/>
  <c r="J192"/>
  <c r="BK180"/>
  <c r="BK346"/>
  <c r="J334"/>
  <c r="BK315"/>
  <c r="J302"/>
  <c r="BK293"/>
  <c r="BK289"/>
  <c r="BK279"/>
  <c r="BK269"/>
  <c r="BK265"/>
  <c r="BK251"/>
  <c r="BK234"/>
  <c r="J222"/>
  <c r="J214"/>
  <c r="J204"/>
  <c r="J201"/>
  <c r="J188"/>
  <c r="J161"/>
  <c l="1" r="BK141"/>
  <c r="BK160"/>
  <c r="J160"/>
  <c r="J99"/>
  <c r="BK195"/>
  <c r="J195"/>
  <c r="J100"/>
  <c r="BK219"/>
  <c r="J219"/>
  <c r="J101"/>
  <c r="BK235"/>
  <c r="J235"/>
  <c r="J106"/>
  <c r="P141"/>
  <c r="R160"/>
  <c r="T195"/>
  <c r="R219"/>
  <c r="R230"/>
  <c r="R227"/>
  <c r="P235"/>
  <c r="R254"/>
  <c r="P258"/>
  <c r="BK263"/>
  <c r="J263"/>
  <c r="J110"/>
  <c r="R263"/>
  <c r="P271"/>
  <c r="BK275"/>
  <c r="J275"/>
  <c r="J112"/>
  <c r="R275"/>
  <c r="P286"/>
  <c r="T286"/>
  <c r="R294"/>
  <c r="P314"/>
  <c r="BK333"/>
  <c r="J333"/>
  <c r="J116"/>
  <c r="T333"/>
  <c r="T347"/>
  <c r="T141"/>
  <c r="P160"/>
  <c r="R195"/>
  <c r="T219"/>
  <c r="BK230"/>
  <c r="J230"/>
  <c r="J105"/>
  <c r="P230"/>
  <c r="P227"/>
  <c r="T235"/>
  <c r="P254"/>
  <c r="T254"/>
  <c r="R258"/>
  <c r="P263"/>
  <c r="BK271"/>
  <c r="J271"/>
  <c r="J111"/>
  <c r="T271"/>
  <c r="T275"/>
  <c r="R286"/>
  <c r="P294"/>
  <c r="BK314"/>
  <c r="J314"/>
  <c r="J115"/>
  <c r="R314"/>
  <c r="P333"/>
  <c r="BK347"/>
  <c r="J347"/>
  <c r="J117"/>
  <c r="P347"/>
  <c r="R141"/>
  <c r="R140"/>
  <c r="T160"/>
  <c r="P195"/>
  <c r="P219"/>
  <c r="T230"/>
  <c r="T227"/>
  <c r="R235"/>
  <c r="BK254"/>
  <c r="J254"/>
  <c r="J108"/>
  <c r="BK258"/>
  <c r="J258"/>
  <c r="J109"/>
  <c r="T258"/>
  <c r="T263"/>
  <c r="R271"/>
  <c r="P275"/>
  <c r="BK286"/>
  <c r="J286"/>
  <c r="J113"/>
  <c r="BK294"/>
  <c r="J294"/>
  <c r="J114"/>
  <c r="T294"/>
  <c r="T314"/>
  <c r="R333"/>
  <c r="R347"/>
  <c r="BK372"/>
  <c r="J372"/>
  <c r="J119"/>
  <c r="P372"/>
  <c r="R372"/>
  <c r="T372"/>
  <c r="BK225"/>
  <c r="J225"/>
  <c r="J102"/>
  <c r="BK228"/>
  <c r="BK252"/>
  <c r="J252"/>
  <c r="J107"/>
  <c r="BK355"/>
  <c r="J355"/>
  <c r="J118"/>
  <c r="J89"/>
  <c r="E129"/>
  <c r="J136"/>
  <c r="BF144"/>
  <c r="BF154"/>
  <c r="BF164"/>
  <c r="BF171"/>
  <c r="BF188"/>
  <c r="BF189"/>
  <c r="BF192"/>
  <c r="BF198"/>
  <c r="BF205"/>
  <c r="BF206"/>
  <c r="BF207"/>
  <c r="BF224"/>
  <c r="BF234"/>
  <c r="BF238"/>
  <c r="BF244"/>
  <c r="BF251"/>
  <c r="BF253"/>
  <c r="BF257"/>
  <c r="BF259"/>
  <c r="BF260"/>
  <c r="BF261"/>
  <c r="BF262"/>
  <c r="BF265"/>
  <c r="BF273"/>
  <c r="BF274"/>
  <c r="BF282"/>
  <c r="BF288"/>
  <c r="BF295"/>
  <c r="BF315"/>
  <c r="BF317"/>
  <c r="BF318"/>
  <c r="BF319"/>
  <c r="BF322"/>
  <c r="BF323"/>
  <c r="F92"/>
  <c r="BF142"/>
  <c r="BF143"/>
  <c r="BF161"/>
  <c r="BF165"/>
  <c r="BF180"/>
  <c r="BF185"/>
  <c r="BF196"/>
  <c r="BF197"/>
  <c r="BF199"/>
  <c r="BF200"/>
  <c r="BF201"/>
  <c r="BF203"/>
  <c r="BF204"/>
  <c r="BF214"/>
  <c r="BF217"/>
  <c r="BF222"/>
  <c r="BF226"/>
  <c r="BF248"/>
  <c r="BF249"/>
  <c r="BF256"/>
  <c r="BF264"/>
  <c r="BF266"/>
  <c r="BF267"/>
  <c r="BF268"/>
  <c r="BF269"/>
  <c r="BF270"/>
  <c r="BF272"/>
  <c r="BF287"/>
  <c r="BF289"/>
  <c r="BF290"/>
  <c r="BF292"/>
  <c r="BF298"/>
  <c r="BF305"/>
  <c r="BF313"/>
  <c r="BF320"/>
  <c r="BF324"/>
  <c r="BF326"/>
  <c r="BF348"/>
  <c r="BF351"/>
  <c r="BF373"/>
  <c r="BF202"/>
  <c r="BF209"/>
  <c r="BF211"/>
  <c r="BF220"/>
  <c r="BF221"/>
  <c r="BF229"/>
  <c r="BF231"/>
  <c r="BF236"/>
  <c r="BF246"/>
  <c r="BF255"/>
  <c r="BF276"/>
  <c r="BF279"/>
  <c r="BF285"/>
  <c r="BF291"/>
  <c r="BF293"/>
  <c r="BF301"/>
  <c r="BF302"/>
  <c r="BF307"/>
  <c r="BF328"/>
  <c r="BF330"/>
  <c r="BF332"/>
  <c r="BF334"/>
  <c r="BF341"/>
  <c r="BF342"/>
  <c r="BF344"/>
  <c r="BF346"/>
  <c r="BF352"/>
  <c r="BF353"/>
  <c r="BF354"/>
  <c r="BF356"/>
  <c r="BF364"/>
  <c r="BF374"/>
  <c r="BF375"/>
  <c r="F35"/>
  <c i="1" r="BB95"/>
  <c r="BB94"/>
  <c r="W31"/>
  <c i="2" r="F37"/>
  <c i="1" r="BD95"/>
  <c r="BD94"/>
  <c r="W33"/>
  <c i="2" r="F33"/>
  <c i="1" r="AZ95"/>
  <c r="AZ94"/>
  <c r="W29"/>
  <c i="2" r="F36"/>
  <c i="1" r="BC95"/>
  <c r="BC94"/>
  <c r="AY94"/>
  <c i="2" r="J33"/>
  <c i="1" r="AV95"/>
  <c i="2" l="1" r="T140"/>
  <c r="T139"/>
  <c r="BK227"/>
  <c r="J227"/>
  <c r="J103"/>
  <c r="R139"/>
  <c r="P140"/>
  <c r="P139"/>
  <c i="1" r="AU95"/>
  <c i="2" r="BK140"/>
  <c r="J140"/>
  <c r="J97"/>
  <c r="J141"/>
  <c r="J98"/>
  <c r="J228"/>
  <c r="J104"/>
  <c i="1" r="AU94"/>
  <c r="AV94"/>
  <c r="AK29"/>
  <c r="W32"/>
  <c i="2" r="J34"/>
  <c i="1" r="AW95"/>
  <c r="AT95"/>
  <c r="AX94"/>
  <c i="2" r="F34"/>
  <c i="1" r="BA95"/>
  <c r="BA94"/>
  <c r="W30"/>
  <c i="2" l="1" r="BK139"/>
  <c r="J139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<sst xmlns="http://schemas.openxmlformats.org/spreadsheetml/2006/main">
  <si>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</si>
  <si>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</si>
  <si>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</si>
  <si>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</si>
  <si>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</si>
  <si>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{e49574eb-00f5-4ada-8825-53d34d91b6a0}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</si>
  <si>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</si>
  <si>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</si>
  <si>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</si>
  <si>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</si>
  <si>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</si>
  <si>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</si>
  <si>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</si>
  <si>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DOH060a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</si>
  <si>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</si>
  <si>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</si>
  <si>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</si>
  <si>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</si>
  <si>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</si>
  <si>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</si>
  <si>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</si>
  <si>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9. 8. 2021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</si>
  <si>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</si>
  <si>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</si>
  <si>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</si>
  <si>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</si>
  <si>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</si>
  <si>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</si>
  <si>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</si>
  <si>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</si>
  <si>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</si>
  <si>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</si>
  <si>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</si>
  <si>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</si>
  <si>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</si>
  <si>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</si>
  <si>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</si>
  <si>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</si>
  <si>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</si>
  <si>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</si>
  <si>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</si>
  <si>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</si>
  <si>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</si>
  <si>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</si>
  <si>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</si>
  <si>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</si>
  <si>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</si>
  <si>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</si>
  <si>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</si>
  <si>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</si>
  <si>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</si>
  <si>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</si>
  <si>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</si>
  <si>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</si>
  <si>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</si>
  <si>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</si>
  <si>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</si>
  <si>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</si>
  <si>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</si>
  <si>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</si>
  <si>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</si>
  <si>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</si>
  <si>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</si>
  <si>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</si>
  <si>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</si>
  <si>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</si>
  <si>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</si>
  <si>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</si>
  <si>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</si>
  <si>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</si>
  <si>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</si>
  <si>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</si>
  <si>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</si>
  <si>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</si>
  <si>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</si>
  <si>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</si>
  <si>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</si>
  <si>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</si>
  <si>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DOH0601</t>
  </si>
  <si>
    <t>SO 04 Dvoupokojový byt - levá dispozice</t>
  </si>
  <si>
    <t>STA</t>
  </si>
  <si>
    <t>1</t>
  </si>
  <si>
    <t>{070a0158-fd14-42ed-8654-d35023fcbc76}</t>
  </si>
  <si>
    <t>KRYCÍ LIST SOUPISU PRACÍ</t>
  </si>
  <si>
    <t>Objekt:</t>
  </si>
  <si>
    <t>DOH0601 - SO 04 Dvoupokojový byt - levá dispozice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</si>
  <si>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</si>
  <si>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</si>
  <si>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</si>
  <si>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</si>
  <si>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</si>
  <si>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</si>
  <si>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</si>
  <si>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</si>
  <si>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</si>
  <si>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</si>
  <si>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</si>
  <si>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</si>
  <si>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</si>
  <si>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</si>
  <si>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</si>
  <si>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</si>
  <si>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</si>
  <si>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</si>
  <si>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</si>
  <si>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</si>
  <si>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</si>
  <si>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</si>
  <si>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</si>
  <si>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</si>
  <si>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</si>
  <si>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</si>
  <si>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</si>
  <si>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</si>
  <si>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</si>
  <si>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</si>
  <si>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</si>
  <si>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</si>
  <si>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</si>
  <si>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</si>
  <si>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</si>
  <si>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</si>
  <si>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</si>
  <si>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</si>
  <si>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</si>
  <si>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</si>
  <si>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</si>
  <si>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</si>
  <si>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</si>
  <si>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</si>
  <si>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</si>
  <si>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</si>
  <si>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</si>
  <si>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</si>
  <si>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</si>
  <si>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</si>
  <si>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</si>
  <si>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</si>
  <si>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1298247395</t>
  </si>
  <si>
    <t>317142422</t>
  </si>
  <si>
    <t>Překlad nenosný pórobetonový š 100 mm v do 250 mm na tenkovrstvou maltu dl do 1250 mm</t>
  </si>
  <si>
    <t>354257805</t>
  </si>
  <si>
    <t>342272225</t>
  </si>
  <si>
    <t>Příčka z pórobetonových hladkých tvárnic na tenkovrstvou maltu tl 100 mm</t>
  </si>
  <si>
    <t>m2</t>
  </si>
  <si>
    <t>-343293776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</si>
  <si>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</si>
  <si>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</si>
  <si>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</si>
  <si>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</si>
  <si>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</si>
  <si>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</si>
  <si>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</si>
  <si>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</si>
  <si>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</si>
  <si>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Součet</t>
  </si>
  <si>
    <t>342272245</t>
  </si>
  <si>
    <t>Příčka z pórobetonových hladkých tvárnic na tenkovrstvou maltu tl 150 mm</t>
  </si>
  <si>
    <t>-1622604364</t>
  </si>
  <si>
    <t>1*1,26</t>
  </si>
  <si>
    <t>" zazdívka dveřního otvoru "</t>
  </si>
  <si>
    <t>0,9*2,05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</si>
  <si>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</si>
  <si>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</si>
  <si>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</si>
  <si>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</si>
  <si>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</si>
  <si>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81240373</t>
  </si>
  <si>
    <t>" m.č.03,04 "</t>
  </si>
  <si>
    <t>20,5+27,3</t>
  </si>
  <si>
    <t>611325411</t>
  </si>
  <si>
    <t>Oprava vnitřní vápenocementové hladké omítky stropů v rozsahu plochy do 10 %</t>
  </si>
  <si>
    <t>-1619919413</t>
  </si>
  <si>
    <t>7</t>
  </si>
  <si>
    <t>612142001</t>
  </si>
  <si>
    <t>Potažení vnitřních stěn sklovláknitým pletivem vtlačeným do tenkovrstvé hmoty</t>
  </si>
  <si>
    <t>715321678</t>
  </si>
  <si>
    <t>" příčky Ytong "</t>
  </si>
  <si>
    <t>22,363*2</t>
  </si>
  <si>
    <t>0,9*2,05*2</t>
  </si>
  <si>
    <t>8</t>
  </si>
  <si>
    <t>612321131</t>
  </si>
  <si>
    <t>Potažení vnitřních stěn vápenocementovým štukem tloušťky do 3 mm</t>
  </si>
  <si>
    <t>-929565819</t>
  </si>
  <si>
    <t>" nové příčky "</t>
  </si>
  <si>
    <t>2,6*(3,45+1,35+1,9+0,3*2)+0,9*2,05*2</t>
  </si>
  <si>
    <t>" stáv. stěny "</t>
  </si>
  <si>
    <t>2,6*(5,92+3,45+5,92+1,9+1,35)</t>
  </si>
  <si>
    <t>2,6*(7,92+3,45)*2</t>
  </si>
  <si>
    <t>9</t>
  </si>
  <si>
    <t>612325411</t>
  </si>
  <si>
    <t>Oprava vnitřní vápenocementové hladké omítky stěn v rozsahu plochy do 10 %</t>
  </si>
  <si>
    <t>-2075166551</t>
  </si>
  <si>
    <t>10</t>
  </si>
  <si>
    <t>631311115</t>
  </si>
  <si>
    <t>Mazanina tl do 80 mm z betonu prostého bez zvýšených nároků na prostředí tř. C 20/25</t>
  </si>
  <si>
    <t>m3</t>
  </si>
  <si>
    <t>376065478</t>
  </si>
  <si>
    <t>" sprcha - skl. 03 "</t>
  </si>
  <si>
    <t>0,9*0,06</t>
  </si>
  <si>
    <t>11</t>
  </si>
  <si>
    <t>631319171</t>
  </si>
  <si>
    <t>Příplatek k mazanině tl do 80 mm za stržení povrchu spodní vrstvy před vložením výztuže</t>
  </si>
  <si>
    <t>-511399873</t>
  </si>
  <si>
    <t>12</t>
  </si>
  <si>
    <t>631362021</t>
  </si>
  <si>
    <t>Výztuž mazanin svařovanými sítěmi Kari</t>
  </si>
  <si>
    <t>t</t>
  </si>
  <si>
    <t>1726044427</t>
  </si>
  <si>
    <t>" skl. 02 ,03"</t>
  </si>
  <si>
    <t>2,9*4,44*1,2*0,001</t>
  </si>
  <si>
    <t>13</t>
  </si>
  <si>
    <t>632451456</t>
  </si>
  <si>
    <t>Potěr pískocementový tl do 50 mm tř. C 25 běžný</t>
  </si>
  <si>
    <t>-331045460</t>
  </si>
  <si>
    <t xml:space="preserve">" sociálka -  skl. 02 "</t>
  </si>
  <si>
    <t>1,9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</si>
  <si>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</si>
  <si>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</si>
  <si>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</si>
  <si>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</si>
  <si>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</si>
  <si>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2002375346</t>
  </si>
  <si>
    <t>902(R)</t>
  </si>
  <si>
    <t>X/02 - D+M el. přímotop. trubkového tělesa vč. regulátoru a upevňovací sady - viz výpis prvků</t>
  </si>
  <si>
    <t>-35155308</t>
  </si>
  <si>
    <t>16</t>
  </si>
  <si>
    <t>903(R)</t>
  </si>
  <si>
    <t xml:space="preserve">X/03 - D+M skleněných sprchových  otočných dveří 600/1850, tvrzené sklo tl.6mm - viz výpis prvků </t>
  </si>
  <si>
    <t>-1921565386</t>
  </si>
  <si>
    <t>17</t>
  </si>
  <si>
    <t>904(R)</t>
  </si>
  <si>
    <t xml:space="preserve">X/03 - D+M držáku na toalet. papír, nerez - viz výpis prvků </t>
  </si>
  <si>
    <t>998661191</t>
  </si>
  <si>
    <t>18</t>
  </si>
  <si>
    <t>905(R)</t>
  </si>
  <si>
    <t xml:space="preserve">X/03 - D+M držáku na mýdlo, nerez matná - viz výpis prvků </t>
  </si>
  <si>
    <t>-226474902</t>
  </si>
  <si>
    <t>19</t>
  </si>
  <si>
    <t>906(R)</t>
  </si>
  <si>
    <t xml:space="preserve">X/03 - D+M WC kartáče s kyblem - viz výpis prvků </t>
  </si>
  <si>
    <t>1865995087</t>
  </si>
  <si>
    <t>20</t>
  </si>
  <si>
    <t>907(R)</t>
  </si>
  <si>
    <t xml:space="preserve">X/03 - D+M věšáku - viz výpis prvků </t>
  </si>
  <si>
    <t>-857385312</t>
  </si>
  <si>
    <t>908(R)</t>
  </si>
  <si>
    <t>X/04 - D+M závěsného systému - viz výpis prvků</t>
  </si>
  <si>
    <t>1807409792</t>
  </si>
  <si>
    <t>22</t>
  </si>
  <si>
    <t>909(R)</t>
  </si>
  <si>
    <t xml:space="preserve">X/05 - D+M držáku na TV - viz výpis prvků </t>
  </si>
  <si>
    <t>-1454225206</t>
  </si>
  <si>
    <t>23</t>
  </si>
  <si>
    <t>949101111</t>
  </si>
  <si>
    <t>Lešení pomocné pro objekty pozemních staveb s lešeňovou podlahou v do 1,9 m zatížení do 150 kg/m2</t>
  </si>
  <si>
    <t>937097892</t>
  </si>
  <si>
    <t>24</t>
  </si>
  <si>
    <t>952901111</t>
  </si>
  <si>
    <t>Vyčištění budov bytové a občanské výstavby při výšce podlaží do 4 m</t>
  </si>
  <si>
    <t>1814053104</t>
  </si>
  <si>
    <t>25</t>
  </si>
  <si>
    <t>965045112</t>
  </si>
  <si>
    <t>Bourání potěrů cementových nebo pískocementových tl do 50 mm pl do 4 m2</t>
  </si>
  <si>
    <t>-1148495187</t>
  </si>
  <si>
    <t>1,9*2,1</t>
  </si>
  <si>
    <t>26</t>
  </si>
  <si>
    <t>968072455</t>
  </si>
  <si>
    <t>Vybourání kovových dveřních zárubní pl do 2 m2</t>
  </si>
  <si>
    <t>-1099518997</t>
  </si>
  <si>
    <t>0,9*2*2</t>
  </si>
  <si>
    <t>27</t>
  </si>
  <si>
    <t>977211111</t>
  </si>
  <si>
    <t>Řezání stěnovou pilou ŽB kcí s výztuží průměru do 16 mm hl do 200 mm</t>
  </si>
  <si>
    <t>m</t>
  </si>
  <si>
    <t>-65074719</t>
  </si>
  <si>
    <t>" dveřní otvor "</t>
  </si>
  <si>
    <t>0,9+2*2,05</t>
  </si>
  <si>
    <t>28</t>
  </si>
  <si>
    <t>981511114</t>
  </si>
  <si>
    <t>Demolice konstrukcí objektů z betonu železového postupným rozebíráním</t>
  </si>
  <si>
    <t>481098137</t>
  </si>
  <si>
    <t>0,15*0,9*2,05</t>
  </si>
  <si>
    <t>29</t>
  </si>
  <si>
    <t>985341101</t>
  </si>
  <si>
    <t>Uhlíkové lamely pro zesílení ŽB stěn tl 1,2 mm modul pružnosti 170 kN/mm2 š 50 mm</t>
  </si>
  <si>
    <t>1516645945</t>
  </si>
  <si>
    <t>(2,15+1+2,15)*2</t>
  </si>
  <si>
    <t>997</t>
  </si>
  <si>
    <t>Přesun sutě</t>
  </si>
  <si>
    <t>30</t>
  </si>
  <si>
    <t>997013217</t>
  </si>
  <si>
    <t>Vnitrostaveništní doprava suti a vybouraných hmot pro budovy v do 24 m ručně</t>
  </si>
  <si>
    <t>-1612403265</t>
  </si>
  <si>
    <t>31</t>
  </si>
  <si>
    <t>997013501</t>
  </si>
  <si>
    <t>Odvoz suti a vybouraných hmot na skládku nebo meziskládku do 1 km se složením</t>
  </si>
  <si>
    <t>-618918972</t>
  </si>
  <si>
    <t>32</t>
  </si>
  <si>
    <t>997013509</t>
  </si>
  <si>
    <t>Příplatek k odvozu suti a vybouraných hmot na skládku ZKD 1 km přes 1 km</t>
  </si>
  <si>
    <t>1873939854</t>
  </si>
  <si>
    <t>2,872*19</t>
  </si>
  <si>
    <t>33</t>
  </si>
  <si>
    <t>997013631</t>
  </si>
  <si>
    <t>Poplatek za uložení na skládce (skládkovné) stavebního odpadu směsného kód odpadu 17 09 04</t>
  </si>
  <si>
    <t>-1253055411</t>
  </si>
  <si>
    <t>998</t>
  </si>
  <si>
    <t>Přesun hmot</t>
  </si>
  <si>
    <t>34</t>
  </si>
  <si>
    <t>998018003</t>
  </si>
  <si>
    <t>Přesun hmot ruční pro budovy v do 24 m</t>
  </si>
  <si>
    <t>-213887039</t>
  </si>
  <si>
    <t>PSV</t>
  </si>
  <si>
    <t>Práce a dodávky PSV</t>
  </si>
  <si>
    <t>700</t>
  </si>
  <si>
    <t>Vybavení nábytkem</t>
  </si>
  <si>
    <t>35</t>
  </si>
  <si>
    <t>701(R)</t>
  </si>
  <si>
    <t>vybavení nábytkem - viz samostatný rozpočet</t>
  </si>
  <si>
    <t>kpl</t>
  </si>
  <si>
    <t>-1626257859</t>
  </si>
  <si>
    <t>711</t>
  </si>
  <si>
    <t>Izolace proti vodě, vlhkosti a plynům</t>
  </si>
  <si>
    <t>36</t>
  </si>
  <si>
    <t>71101(R)</t>
  </si>
  <si>
    <t>izolace minerální stěrkou vč. systémového řešení styku podlaha-stěna, stěna-stěna</t>
  </si>
  <si>
    <t>1940117281</t>
  </si>
  <si>
    <t>" sprcha "</t>
  </si>
  <si>
    <t>0,9*(1+1+0,9+0,5)*2</t>
  </si>
  <si>
    <t>37</t>
  </si>
  <si>
    <t>998711203</t>
  </si>
  <si>
    <t>Přesun hmot procentní pro izolace proti vodě, vlhkosti a plynům v objektech v do 60 m</t>
  </si>
  <si>
    <t>%</t>
  </si>
  <si>
    <t>-1535222001</t>
  </si>
  <si>
    <t>713</t>
  </si>
  <si>
    <t>Izolace tepelné</t>
  </si>
  <si>
    <t>38</t>
  </si>
  <si>
    <t>713120811</t>
  </si>
  <si>
    <t>Odstranění tepelné izolace podlah volně kladené z vláknitých materiálů suchých tl do 100 mm</t>
  </si>
  <si>
    <t>-1145244</t>
  </si>
  <si>
    <t>39</t>
  </si>
  <si>
    <t>713121111</t>
  </si>
  <si>
    <t>Montáž izolace tepelné podlah volně kladenými rohožemi, pásy, dílci, deskami 1 vrstva</t>
  </si>
  <si>
    <t>1903431627</t>
  </si>
  <si>
    <t xml:space="preserve">" podlaha sociálky - skl.02 " </t>
  </si>
  <si>
    <t>1*1,9</t>
  </si>
  <si>
    <t>1*0,9</t>
  </si>
  <si>
    <t>40</t>
  </si>
  <si>
    <t>M</t>
  </si>
  <si>
    <t>713901(R)</t>
  </si>
  <si>
    <t>kročejová izolace síťovaný polyolefin - viz skl. podlah 02</t>
  </si>
  <si>
    <t>175256419</t>
  </si>
  <si>
    <t>1,9*1,05</t>
  </si>
  <si>
    <t>41</t>
  </si>
  <si>
    <t>713902(R)</t>
  </si>
  <si>
    <t>kročejová izolace EPS 100 Z tl.100mm - viz skl. podlah 02</t>
  </si>
  <si>
    <t>-1721220479</t>
  </si>
  <si>
    <t>0,9*1,05</t>
  </si>
  <si>
    <t>42</t>
  </si>
  <si>
    <t>713191132</t>
  </si>
  <si>
    <t>Montáž izolace tepelné podlah, stropů vrchem nebo střech překrytí separační fólií z PE</t>
  </si>
  <si>
    <t>1032952188</t>
  </si>
  <si>
    <t>43</t>
  </si>
  <si>
    <t>28329042</t>
  </si>
  <si>
    <t>fólie PE separační či ochranná tl 0,2mm</t>
  </si>
  <si>
    <t>814509507</t>
  </si>
  <si>
    <t>3*1,1655 'Přepočtené koeficientem množství</t>
  </si>
  <si>
    <t>44</t>
  </si>
  <si>
    <t>998713203</t>
  </si>
  <si>
    <t>Přesun hmot procentní pro izolace tepelné v objektech v do 24 m</t>
  </si>
  <si>
    <t>-1873388855</t>
  </si>
  <si>
    <t>720</t>
  </si>
  <si>
    <t>Zdravotechnika</t>
  </si>
  <si>
    <t>45</t>
  </si>
  <si>
    <t>72001(R)</t>
  </si>
  <si>
    <t>zdravotechnika - viz samostatný rozpočet</t>
  </si>
  <si>
    <t>-2140253114</t>
  </si>
  <si>
    <t>721</t>
  </si>
  <si>
    <t>Zdravotechnika - vnitřní kanalizace</t>
  </si>
  <si>
    <t>46</t>
  </si>
  <si>
    <t>721171803</t>
  </si>
  <si>
    <t>Demontáž potrubí z PVC do D 75</t>
  </si>
  <si>
    <t>88351710</t>
  </si>
  <si>
    <t>47</t>
  </si>
  <si>
    <t>721183807</t>
  </si>
  <si>
    <t>Demontáž potrubí olovněné do D 114</t>
  </si>
  <si>
    <t>1948636903</t>
  </si>
  <si>
    <t>48</t>
  </si>
  <si>
    <t>721290823</t>
  </si>
  <si>
    <t>Přemístění vnitrostaveništní demontovaných hmot vnitřní kanalizace v objektech výšky do 24 m</t>
  </si>
  <si>
    <t>1855656284</t>
  </si>
  <si>
    <t>722</t>
  </si>
  <si>
    <t>Zdravotechnika - vnitřní vodovod</t>
  </si>
  <si>
    <t>49</t>
  </si>
  <si>
    <t>722130801</t>
  </si>
  <si>
    <t>Demontáž potrubí ocelové pozinkované závitové do DN 25</t>
  </si>
  <si>
    <t>1985781279</t>
  </si>
  <si>
    <t>50</t>
  </si>
  <si>
    <t>722181812</t>
  </si>
  <si>
    <t>Demontáž plstěných pásů z trub do D 50</t>
  </si>
  <si>
    <t>-1126824314</t>
  </si>
  <si>
    <t>51</t>
  </si>
  <si>
    <t>722220861</t>
  </si>
  <si>
    <t>Demontáž armatur závitových se dvěma závity G do 3/4</t>
  </si>
  <si>
    <t>-1585403049</t>
  </si>
  <si>
    <t>52</t>
  </si>
  <si>
    <t>722290823</t>
  </si>
  <si>
    <t>Přemístění vnitrostaveništní demontovaných hmot pro vnitřní vodovod v objektech výšky do 24 m</t>
  </si>
  <si>
    <t>435053877</t>
  </si>
  <si>
    <t>725</t>
  </si>
  <si>
    <t>Zdravotechnika - zařizovací předměty</t>
  </si>
  <si>
    <t>53</t>
  </si>
  <si>
    <t>725110814</t>
  </si>
  <si>
    <t>Demontáž klozetu Kombi, odsávací</t>
  </si>
  <si>
    <t>soubor</t>
  </si>
  <si>
    <t>341567628</t>
  </si>
  <si>
    <t>54</t>
  </si>
  <si>
    <t>725210821</t>
  </si>
  <si>
    <t>Demontáž umyvadel bez výtokových armatur</t>
  </si>
  <si>
    <t>1889437852</t>
  </si>
  <si>
    <t>55</t>
  </si>
  <si>
    <t>725240812</t>
  </si>
  <si>
    <t>Demontáž vaniček sprchových bez výtokových armatur</t>
  </si>
  <si>
    <t>834660279</t>
  </si>
  <si>
    <t>56</t>
  </si>
  <si>
    <t>725310823</t>
  </si>
  <si>
    <t>Demontáž dřez jednoduchý vestavěný v kuchyňských sestavách bez výtokových armatur</t>
  </si>
  <si>
    <t>-343413577</t>
  </si>
  <si>
    <t>57</t>
  </si>
  <si>
    <t>725590813</t>
  </si>
  <si>
    <t>Přemístění vnitrostaveništní demontovaných zařizovacích předmětů v objektech výšky do 24 m</t>
  </si>
  <si>
    <t>1450981033</t>
  </si>
  <si>
    <t>58</t>
  </si>
  <si>
    <t>725820802</t>
  </si>
  <si>
    <t>Demontáž baterie stojánkové do jednoho otvoru</t>
  </si>
  <si>
    <t>-436684977</t>
  </si>
  <si>
    <t>59</t>
  </si>
  <si>
    <t>725840850</t>
  </si>
  <si>
    <t>Demontáž baterie sprch diferenciální do G 3/4x1</t>
  </si>
  <si>
    <t>-1345743872</t>
  </si>
  <si>
    <t>751</t>
  </si>
  <si>
    <t>Vzduchotechnika</t>
  </si>
  <si>
    <t>60</t>
  </si>
  <si>
    <t>75101(R)</t>
  </si>
  <si>
    <t>vzduchotechnika - viz samostatný rozpočet</t>
  </si>
  <si>
    <t>-1929702842</t>
  </si>
  <si>
    <t>61</t>
  </si>
  <si>
    <t>751311817</t>
  </si>
  <si>
    <t>Demontáž vyústě čtyřhranné pro potrubí čtyřhranné nebo kruhové do průřezu 0,080 m2</t>
  </si>
  <si>
    <t>271340632</t>
  </si>
  <si>
    <t>62</t>
  </si>
  <si>
    <t>751510860</t>
  </si>
  <si>
    <t>Demontáž vzduchotechnického potrubí plechového čtyřhranného do suti průřezu do 0,03 m2</t>
  </si>
  <si>
    <t>-1940241917</t>
  </si>
  <si>
    <t>763</t>
  </si>
  <si>
    <t>Konstrukce suché výstavby</t>
  </si>
  <si>
    <t>63</t>
  </si>
  <si>
    <t>763111811</t>
  </si>
  <si>
    <t>Demontáž SDK příčky s jednoduchou ocelovou nosnou konstrukcí opláštění jednoduché</t>
  </si>
  <si>
    <t>-641555660</t>
  </si>
  <si>
    <t>" srovnatelně - demontáž bytového jádra - stěny vč. dveří "</t>
  </si>
  <si>
    <t>2,6*(3,45+0,63+2,1+1,64*2+1,17+1,25+0,8*2)</t>
  </si>
  <si>
    <t>64</t>
  </si>
  <si>
    <t>763131451(R)</t>
  </si>
  <si>
    <t>SDK podhled deska 1xH2 12,5 bez izolace dvouvrstvá spodní kce profil CD+UD - vč. vsazení svítidel</t>
  </si>
  <si>
    <t>-1749594329</t>
  </si>
  <si>
    <t>" skl. 04 - m.č.01,02 "</t>
  </si>
  <si>
    <t>2,6+2,9</t>
  </si>
  <si>
    <t>65</t>
  </si>
  <si>
    <t>763131811</t>
  </si>
  <si>
    <t>Demontáž SDK podhledu s nosnou kcí dřevěnou opláštění jednoduché</t>
  </si>
  <si>
    <t>-42389669</t>
  </si>
  <si>
    <t>" srovnatelně - demontáž podhledu soc. zařízení "</t>
  </si>
  <si>
    <t>1,64*2,1</t>
  </si>
  <si>
    <t>66</t>
  </si>
  <si>
    <t>998763403</t>
  </si>
  <si>
    <t>Přesun hmot procentní pro sádrokartonové konstrukce v objektech v do 24 m</t>
  </si>
  <si>
    <t>-1836934012</t>
  </si>
  <si>
    <t>766</t>
  </si>
  <si>
    <t>Konstrukce truhlářské</t>
  </si>
  <si>
    <t>67</t>
  </si>
  <si>
    <t>766001(R)</t>
  </si>
  <si>
    <t xml:space="preserve">T/01 - D+M vstupních dveří 800/1970mm, PO EI 30 DP3, bezp. kování, vč. zárubně a kování - viz výpis prvků </t>
  </si>
  <si>
    <t>1597121174</t>
  </si>
  <si>
    <t>68</t>
  </si>
  <si>
    <t>766002(R)</t>
  </si>
  <si>
    <t xml:space="preserve">T/02 - D+M dveří vnitřních 600/1970mm, vč. zárubně a kování  - viz výpis prvků</t>
  </si>
  <si>
    <t>-649979344</t>
  </si>
  <si>
    <t>69</t>
  </si>
  <si>
    <t>766003(R)</t>
  </si>
  <si>
    <t xml:space="preserve">T/03 - D+M dveří vnitřních prosklenných 800/1970mm, vč. zárubně a kování  - viz výpis prvků</t>
  </si>
  <si>
    <t>28282841</t>
  </si>
  <si>
    <t>70</t>
  </si>
  <si>
    <t>766004(R)</t>
  </si>
  <si>
    <t xml:space="preserve">T/04 - D+M dveří vnitřních plných 800/1970mm, vč. zárubně a kování  - viz výpis prvků</t>
  </si>
  <si>
    <t>1285224152</t>
  </si>
  <si>
    <t>71</t>
  </si>
  <si>
    <t>766012(R)</t>
  </si>
  <si>
    <t>demontáž spížní skříně vč. odvozu a likvidaci na skládce</t>
  </si>
  <si>
    <t>661885014</t>
  </si>
  <si>
    <t>72</t>
  </si>
  <si>
    <t>766013(R)</t>
  </si>
  <si>
    <t xml:space="preserve">demontáž kuchyňské linky vč. odvozu a likvidace na skládce </t>
  </si>
  <si>
    <t>654555647</t>
  </si>
  <si>
    <t>73</t>
  </si>
  <si>
    <t>998766203</t>
  </si>
  <si>
    <t>Přesun hmot procentní pro konstrukce truhlářské v objektech v do 24 m</t>
  </si>
  <si>
    <t>94986456</t>
  </si>
  <si>
    <t>771</t>
  </si>
  <si>
    <t>Podlahy z dlaždic</t>
  </si>
  <si>
    <t>74</t>
  </si>
  <si>
    <t>771121011</t>
  </si>
  <si>
    <t>Nátěr penetrační na podlahu</t>
  </si>
  <si>
    <t>977475102</t>
  </si>
  <si>
    <t>" sociálky skl. 02 "</t>
  </si>
  <si>
    <t>2,9</t>
  </si>
  <si>
    <t>75</t>
  </si>
  <si>
    <t>771274113</t>
  </si>
  <si>
    <t>Montáž obkladů stupnic z dlaždic keramických flexibilní lepidlo š do 300 mm</t>
  </si>
  <si>
    <t>-1864550282</t>
  </si>
  <si>
    <t xml:space="preserve">" sprcha " </t>
  </si>
  <si>
    <t>0,6</t>
  </si>
  <si>
    <t>76</t>
  </si>
  <si>
    <t>59761337</t>
  </si>
  <si>
    <t>schodovka protiskluzná šířky 300x600mm</t>
  </si>
  <si>
    <t>1358961367</t>
  </si>
  <si>
    <t>77</t>
  </si>
  <si>
    <t>771574122</t>
  </si>
  <si>
    <t>Montáž podlah keramických hladkých lepených flexibilním lepidlem do 100 ks/m2</t>
  </si>
  <si>
    <t>-1939357506</t>
  </si>
  <si>
    <t>" skl. 02,03 "</t>
  </si>
  <si>
    <t>78</t>
  </si>
  <si>
    <t>597901(R)</t>
  </si>
  <si>
    <t>dodání dlažby 100/100mm - specifikace mat. viz skl.02,03</t>
  </si>
  <si>
    <t>-66718748</t>
  </si>
  <si>
    <t>2,9*1,1</t>
  </si>
  <si>
    <t>79</t>
  </si>
  <si>
    <t>771591115</t>
  </si>
  <si>
    <t>Podlahy spárování silikonem</t>
  </si>
  <si>
    <t>-1399321599</t>
  </si>
  <si>
    <t>1+1+0,9+0,7</t>
  </si>
  <si>
    <t>" obklad - kouty "</t>
  </si>
  <si>
    <t>3*2,4</t>
  </si>
  <si>
    <t>80</t>
  </si>
  <si>
    <t>998771203</t>
  </si>
  <si>
    <t>Přesun hmot procentní pro podlahy z dlaždic v objektech v do 24 m</t>
  </si>
  <si>
    <t>-1634111098</t>
  </si>
  <si>
    <t>776</t>
  </si>
  <si>
    <t>Podlahy povlakové</t>
  </si>
  <si>
    <t>81</t>
  </si>
  <si>
    <t>776111116</t>
  </si>
  <si>
    <t>Odstranění zbytků lepidla z podkladu povlakových podlah broušením</t>
  </si>
  <si>
    <t>540616914</t>
  </si>
  <si>
    <t>1,35*2,27+5,92*3,45+7,92*3,45</t>
  </si>
  <si>
    <t>82</t>
  </si>
  <si>
    <t>776111311</t>
  </si>
  <si>
    <t>Vysátí podkladu povlakových podlah</t>
  </si>
  <si>
    <t>-1757688759</t>
  </si>
  <si>
    <t>83</t>
  </si>
  <si>
    <t>776121311</t>
  </si>
  <si>
    <t>Vodou ředitelná penetrace savého podkladu povlakových podlah ředěná v poměru 1:1</t>
  </si>
  <si>
    <t>1355121957</t>
  </si>
  <si>
    <t>84</t>
  </si>
  <si>
    <t>776141112</t>
  </si>
  <si>
    <t>Vyrovnání podkladu povlakových podlah stěrkou pevnosti 20 MPa tl 5 mm</t>
  </si>
  <si>
    <t>-2143789445</t>
  </si>
  <si>
    <t>85</t>
  </si>
  <si>
    <t>776201812</t>
  </si>
  <si>
    <t>Demontáž lepených povlakových podlah s podložkou ručně</t>
  </si>
  <si>
    <t>-36427582</t>
  </si>
  <si>
    <t>(5,62+2,27+7,92)*3,45</t>
  </si>
  <si>
    <t>86</t>
  </si>
  <si>
    <t>776223112</t>
  </si>
  <si>
    <t>Spoj povlakových podlahovin z PVC svařováním za studena</t>
  </si>
  <si>
    <t>-350203455</t>
  </si>
  <si>
    <t>87</t>
  </si>
  <si>
    <t>776231111</t>
  </si>
  <si>
    <t>Lepení lamel a čtverců z vinylu standardním lepidlem</t>
  </si>
  <si>
    <t>-634666997</t>
  </si>
  <si>
    <t>88</t>
  </si>
  <si>
    <t>284122(R)</t>
  </si>
  <si>
    <t>rolované akustické PVC s ochrannou PUR vrstvou , tl. 3,45mm - viz skladba konstrukcí 01</t>
  </si>
  <si>
    <t>-1490276681</t>
  </si>
  <si>
    <t>50,8*1,1</t>
  </si>
  <si>
    <t>89</t>
  </si>
  <si>
    <t>776410811</t>
  </si>
  <si>
    <t>Odstranění soklíků a lišt pryžových nebo plastových</t>
  </si>
  <si>
    <t>344510155</t>
  </si>
  <si>
    <t>(0,8+1,17+1,19+1,25+1,3+2,27+5,62+3,45+7,92+3,45)*2</t>
  </si>
  <si>
    <t>90</t>
  </si>
  <si>
    <t>776421111</t>
  </si>
  <si>
    <t>Montáž obvodových lišt lepením</t>
  </si>
  <si>
    <t>-149653009</t>
  </si>
  <si>
    <t>(1,35+1,9+5,92+3,45+7,92+3,45)*2</t>
  </si>
  <si>
    <t>91</t>
  </si>
  <si>
    <t>284123(R)</t>
  </si>
  <si>
    <t>PVC lišta - viz skladby konstrukcí 01</t>
  </si>
  <si>
    <t>1310588058</t>
  </si>
  <si>
    <t>48*1,1</t>
  </si>
  <si>
    <t>92</t>
  </si>
  <si>
    <t>998776203</t>
  </si>
  <si>
    <t>Přesun hmot procentní pro podlahy povlakové v objektech v do 24 m</t>
  </si>
  <si>
    <t>-776824595</t>
  </si>
  <si>
    <t>781</t>
  </si>
  <si>
    <t>Dokončovací práce - obklady</t>
  </si>
  <si>
    <t>93</t>
  </si>
  <si>
    <t>781121011</t>
  </si>
  <si>
    <t>Nátěr penetrační na stěnu</t>
  </si>
  <si>
    <t>879562215</t>
  </si>
  <si>
    <t>" m.č.02 "</t>
  </si>
  <si>
    <t>2,5*(1,9+1+1+0,9)*2</t>
  </si>
  <si>
    <t>-0,6*2*3+(2+0,6+2)*0,1</t>
  </si>
  <si>
    <t>" m.č.03 "</t>
  </si>
  <si>
    <t>0,6*(0,6+1,82)</t>
  </si>
  <si>
    <t>94</t>
  </si>
  <si>
    <t>781474120</t>
  </si>
  <si>
    <t>Montáž obkladů vnitřních keramických hladkých do 100 ks/m2 lepených flexibilním lepidlem</t>
  </si>
  <si>
    <t>70729933</t>
  </si>
  <si>
    <t>95</t>
  </si>
  <si>
    <t>59703(R)</t>
  </si>
  <si>
    <t>dodání obkladu 100/100mm vč. dopravy</t>
  </si>
  <si>
    <t>431426438</t>
  </si>
  <si>
    <t>22,312*1,1</t>
  </si>
  <si>
    <t>96</t>
  </si>
  <si>
    <t>781901(R)</t>
  </si>
  <si>
    <t xml:space="preserve">D+M nerez profilu na hranu přizdívky </t>
  </si>
  <si>
    <t>1009556978</t>
  </si>
  <si>
    <t>2*1</t>
  </si>
  <si>
    <t>97</t>
  </si>
  <si>
    <t>998781203</t>
  </si>
  <si>
    <t>Přesun hmot procentní pro obklady keramické v objektech v do 24 m</t>
  </si>
  <si>
    <t>97728517</t>
  </si>
  <si>
    <t>783</t>
  </si>
  <si>
    <t>Dokončovací práce - nátěry</t>
  </si>
  <si>
    <t>98</t>
  </si>
  <si>
    <t>783301311</t>
  </si>
  <si>
    <t>Odmaštění zámečnických konstrukcí vodou ředitelným odmašťovačem</t>
  </si>
  <si>
    <t>-1667924464</t>
  </si>
  <si>
    <t>" zárubně "</t>
  </si>
  <si>
    <t>4*1,5</t>
  </si>
  <si>
    <t>99</t>
  </si>
  <si>
    <t>783314101</t>
  </si>
  <si>
    <t>Základní jednonásobný syntetický nátěr zámečnických konstrukcí</t>
  </si>
  <si>
    <t>418298755</t>
  </si>
  <si>
    <t>100</t>
  </si>
  <si>
    <t>783315101</t>
  </si>
  <si>
    <t>Mezinátěr jednonásobný syntetický standardní zámečnických konstrukcí</t>
  </si>
  <si>
    <t>-2099781494</t>
  </si>
  <si>
    <t>101</t>
  </si>
  <si>
    <t>783317101</t>
  </si>
  <si>
    <t>Krycí jednonásobný syntetický standardní nátěr zámečnických konstrukcí</t>
  </si>
  <si>
    <t>1563018588</t>
  </si>
  <si>
    <t>102</t>
  </si>
  <si>
    <t>793901(R)</t>
  </si>
  <si>
    <t>obroušení a nátěr radiátoru a trubek ÚT</t>
  </si>
  <si>
    <t>-1799630749</t>
  </si>
  <si>
    <t>784</t>
  </si>
  <si>
    <t>Dokončovací práce - malby a tapety</t>
  </si>
  <si>
    <t>103</t>
  </si>
  <si>
    <t>784121001</t>
  </si>
  <si>
    <t>Oškrabání malby v mísnostech výšky do 3,80 m</t>
  </si>
  <si>
    <t>-1042900305</t>
  </si>
  <si>
    <t>" strop - mč.03,04 "</t>
  </si>
  <si>
    <t>" stěny "</t>
  </si>
  <si>
    <t>2,66*(5,92*2+3,45)</t>
  </si>
  <si>
    <t>2,66*(1,9+1,35)</t>
  </si>
  <si>
    <t>2,66*(7,92+3,45)*2</t>
  </si>
  <si>
    <t>104</t>
  </si>
  <si>
    <t>784211101</t>
  </si>
  <si>
    <t>Dvojnásobné bílé malby ze směsí za mokra výborně otěruvzdorných v místnostech výšky do 3,80 m</t>
  </si>
  <si>
    <t>1780227711</t>
  </si>
  <si>
    <t>2,66*(5,92+3,45)*2</t>
  </si>
  <si>
    <t>2,66*(1,9+1,35)*2</t>
  </si>
  <si>
    <t>VRN</t>
  </si>
  <si>
    <t>Vedlejší rozpočtové náklady</t>
  </si>
  <si>
    <t>105</t>
  </si>
  <si>
    <t>VRN1</t>
  </si>
  <si>
    <t>zařízení staveniště</t>
  </si>
  <si>
    <t>-1062147709</t>
  </si>
  <si>
    <t>106</t>
  </si>
  <si>
    <t>VRN2</t>
  </si>
  <si>
    <t>kompletační činnost hlavního dodavatele stavby</t>
  </si>
  <si>
    <t>-1308822933</t>
  </si>
  <si>
    <t>107</t>
  </si>
  <si>
    <t>VRN3</t>
  </si>
  <si>
    <t>provoz investora</t>
  </si>
  <si>
    <t>-530150127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</si>
</sst>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584048.54000000004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584048.54000000004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87607.279999999999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671655.82000000007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DOH060a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9. 8. 2021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FNOL, I.P.Pavlova 6, Olomouc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584048.54000000004</v>
      </c>
      <c r="AH94" s="102"/>
      <c r="AI94" s="102"/>
      <c r="AJ94" s="102"/>
      <c r="AK94" s="102"/>
      <c r="AL94" s="102"/>
      <c r="AM94" s="102"/>
      <c r="AN94" s="103">
        <f>SUM(AG94,AT94)</f>
        <v>671655.82000000007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87607.279999999999</v>
      </c>
      <c r="AU94" s="108">
        <f>ROUND(AU95,5)</f>
        <v>365.43554</v>
      </c>
      <c r="AV94" s="107">
        <f>ROUND(AZ94*L29,2)</f>
        <v>0</v>
      </c>
      <c r="AW94" s="107">
        <f>ROUND(BA94*L30,2)</f>
        <v>87607.279999999999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584048.54000000004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'DOH0601 - SO 04 Dvoupokoj...'!J30</f>
        <v>584048.54000000004</v>
      </c>
      <c r="AH95" s="116"/>
      <c r="AI95" s="116"/>
      <c r="AJ95" s="116"/>
      <c r="AK95" s="116"/>
      <c r="AL95" s="116"/>
      <c r="AM95" s="116"/>
      <c r="AN95" s="117">
        <f>SUM(AG95,AT95)</f>
        <v>671655.82000000007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87607.279999999999</v>
      </c>
      <c r="AU95" s="122">
        <f>'DOH0601 - SO 04 Dvoupokoj...'!P139</f>
        <v>365.43554100000006</v>
      </c>
      <c r="AV95" s="121">
        <f>'DOH0601 - SO 04 Dvoupokoj...'!J33</f>
        <v>0</v>
      </c>
      <c r="AW95" s="121">
        <f>'DOH0601 - SO 04 Dvoupokoj...'!J34</f>
        <v>87607.279999999999</v>
      </c>
      <c r="AX95" s="121">
        <f>'DOH0601 - SO 04 Dvoupokoj...'!J35</f>
        <v>0</v>
      </c>
      <c r="AY95" s="121">
        <f>'DOH0601 - SO 04 Dvoupokoj...'!J36</f>
        <v>0</v>
      </c>
      <c r="AZ95" s="121">
        <f>'DOH0601 - SO 04 Dvoupokoj...'!F33</f>
        <v>0</v>
      </c>
      <c r="BA95" s="121">
        <f>'DOH0601 - SO 04 Dvoupokoj...'!F34</f>
        <v>584048.54000000004</v>
      </c>
      <c r="BB95" s="121">
        <f>'DOH0601 - SO 04 Dvoupokoj...'!F35</f>
        <v>0</v>
      </c>
      <c r="BC95" s="121">
        <f>'DOH0601 - SO 04 Dvoupokoj...'!F36</f>
        <v>0</v>
      </c>
      <c r="BD95" s="123">
        <f>'DOH0601 - SO 04 Dvoupokoj...'!F37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PKuND3PeRvx3aQrEWltO212jQDJAc83hBqTFIpoMaqBcqeqwLGM3naq2zI4Tjxkt5Oi2Gfj03h+oHwvhkBla2w==" hashValue="Qbst6IUgpfTo9UJ5/RPzXCBHmrQm9M9yFFRKZgde6WiVaqzX0TQj0gF/rUtGA1m2oWmTcRIUz5KFGhga7LZxwg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601 - SO 04 Dvoupoko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0"/>
      <c r="AT3" s="17" t="s">
        <v>81</v>
      </c>
    </row>
    <row r="4" s="1" customFormat="1" ht="24.96" customHeight="1">
      <c r="B4" s="20"/>
      <c r="D4" s="127" t="s">
        <v>83</v>
      </c>
      <c r="L4" s="20"/>
      <c r="M4" s="12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9" t="s">
        <v>14</v>
      </c>
      <c r="L6" s="20"/>
    </row>
    <row r="7" s="1" customFormat="1" ht="16.5" customHeight="1">
      <c r="B7" s="20"/>
      <c r="E7" s="130" t="str">
        <f>'Rekapitulace stavby'!K6</f>
        <v xml:space="preserve">Oprava bytových jednotek  a spol. prostor budovy YD</v>
      </c>
      <c r="F7" s="129"/>
      <c r="G7" s="129"/>
      <c r="H7" s="129"/>
      <c r="L7" s="20"/>
    </row>
    <row r="8" s="2" customFormat="1" ht="12" customHeight="1">
      <c r="A8" s="32"/>
      <c r="B8" s="38"/>
      <c r="C8" s="32"/>
      <c r="D8" s="129" t="s">
        <v>84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1" t="s">
        <v>85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29" t="s">
        <v>16</v>
      </c>
      <c r="E11" s="32"/>
      <c r="F11" s="132" t="s">
        <v>1</v>
      </c>
      <c r="G11" s="32"/>
      <c r="H11" s="32"/>
      <c r="I11" s="129" t="s">
        <v>17</v>
      </c>
      <c r="J11" s="132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29" t="s">
        <v>18</v>
      </c>
      <c r="E12" s="32"/>
      <c r="F12" s="132" t="s">
        <v>19</v>
      </c>
      <c r="G12" s="32"/>
      <c r="H12" s="32"/>
      <c r="I12" s="129" t="s">
        <v>20</v>
      </c>
      <c r="J12" s="133" t="str">
        <f>'Rekapitulace stavby'!AN8</f>
        <v>9. 8. 2021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29" t="s">
        <v>22</v>
      </c>
      <c r="E14" s="32"/>
      <c r="F14" s="32"/>
      <c r="G14" s="32"/>
      <c r="H14" s="32"/>
      <c r="I14" s="129" t="s">
        <v>23</v>
      </c>
      <c r="J14" s="132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2" t="s">
        <v>24</v>
      </c>
      <c r="F15" s="32"/>
      <c r="G15" s="32"/>
      <c r="H15" s="32"/>
      <c r="I15" s="129" t="s">
        <v>25</v>
      </c>
      <c r="J15" s="132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29" t="s">
        <v>26</v>
      </c>
      <c r="E17" s="32"/>
      <c r="F17" s="32"/>
      <c r="G17" s="32"/>
      <c r="H17" s="32"/>
      <c r="I17" s="129" t="s">
        <v>23</v>
      </c>
      <c r="J17" s="132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2" t="str">
        <f>'Rekapitulace stavby'!E14</f>
        <v xml:space="preserve"> </v>
      </c>
      <c r="F18" s="132"/>
      <c r="G18" s="132"/>
      <c r="H18" s="132"/>
      <c r="I18" s="129" t="s">
        <v>25</v>
      </c>
      <c r="J18" s="132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29" t="s">
        <v>28</v>
      </c>
      <c r="E20" s="32"/>
      <c r="F20" s="32"/>
      <c r="G20" s="32"/>
      <c r="H20" s="32"/>
      <c r="I20" s="129" t="s">
        <v>23</v>
      </c>
      <c r="J20" s="132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2" t="s">
        <v>29</v>
      </c>
      <c r="F21" s="32"/>
      <c r="G21" s="32"/>
      <c r="H21" s="32"/>
      <c r="I21" s="129" t="s">
        <v>25</v>
      </c>
      <c r="J21" s="132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29" t="s">
        <v>31</v>
      </c>
      <c r="E23" s="32"/>
      <c r="F23" s="32"/>
      <c r="G23" s="32"/>
      <c r="H23" s="32"/>
      <c r="I23" s="129" t="s">
        <v>23</v>
      </c>
      <c r="J23" s="132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2" t="str">
        <f>IF('Rekapitulace stavby'!E20="","",'Rekapitulace stavby'!E20)</f>
        <v xml:space="preserve"> </v>
      </c>
      <c r="F24" s="32"/>
      <c r="G24" s="32"/>
      <c r="H24" s="32"/>
      <c r="I24" s="129" t="s">
        <v>25</v>
      </c>
      <c r="J24" s="132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29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4"/>
      <c r="B27" s="135"/>
      <c r="C27" s="134"/>
      <c r="D27" s="134"/>
      <c r="E27" s="136" t="s">
        <v>1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38"/>
      <c r="E29" s="138"/>
      <c r="F29" s="138"/>
      <c r="G29" s="138"/>
      <c r="H29" s="138"/>
      <c r="I29" s="138"/>
      <c r="J29" s="138"/>
      <c r="K29" s="138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39" t="s">
        <v>33</v>
      </c>
      <c r="E30" s="32"/>
      <c r="F30" s="32"/>
      <c r="G30" s="32"/>
      <c r="H30" s="32"/>
      <c r="I30" s="32"/>
      <c r="J30" s="140">
        <f>ROUND(J139, 2)</f>
        <v>584048.54000000004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38"/>
      <c r="E31" s="138"/>
      <c r="F31" s="138"/>
      <c r="G31" s="138"/>
      <c r="H31" s="138"/>
      <c r="I31" s="138"/>
      <c r="J31" s="138"/>
      <c r="K31" s="138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1" t="s">
        <v>35</v>
      </c>
      <c r="G32" s="32"/>
      <c r="H32" s="32"/>
      <c r="I32" s="141" t="s">
        <v>34</v>
      </c>
      <c r="J32" s="141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2" t="s">
        <v>37</v>
      </c>
      <c r="E33" s="129" t="s">
        <v>38</v>
      </c>
      <c r="F33" s="143">
        <f>ROUND((SUM(BE139:BE375)),  2)</f>
        <v>0</v>
      </c>
      <c r="G33" s="32"/>
      <c r="H33" s="32"/>
      <c r="I33" s="144">
        <v>0.20999999999999999</v>
      </c>
      <c r="J33" s="143">
        <f>ROUND(((SUM(BE139:BE375))*I33),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29" t="s">
        <v>39</v>
      </c>
      <c r="F34" s="143">
        <f>ROUND((SUM(BF139:BF375)),  2)</f>
        <v>584048.54000000004</v>
      </c>
      <c r="G34" s="32"/>
      <c r="H34" s="32"/>
      <c r="I34" s="144">
        <v>0.14999999999999999</v>
      </c>
      <c r="J34" s="143">
        <f>ROUND(((SUM(BF139:BF375))*I34),  2)</f>
        <v>87607.279999999999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29" t="s">
        <v>40</v>
      </c>
      <c r="F35" s="143">
        <f>ROUND((SUM(BG139:BG375)),  2)</f>
        <v>0</v>
      </c>
      <c r="G35" s="32"/>
      <c r="H35" s="32"/>
      <c r="I35" s="144">
        <v>0.20999999999999999</v>
      </c>
      <c r="J35" s="143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29" t="s">
        <v>41</v>
      </c>
      <c r="F36" s="143">
        <f>ROUND((SUM(BH139:BH375)),  2)</f>
        <v>0</v>
      </c>
      <c r="G36" s="32"/>
      <c r="H36" s="32"/>
      <c r="I36" s="144">
        <v>0.14999999999999999</v>
      </c>
      <c r="J36" s="143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29" t="s">
        <v>42</v>
      </c>
      <c r="F37" s="143">
        <f>ROUND((SUM(BI139:BI375)),  2)</f>
        <v>0</v>
      </c>
      <c r="G37" s="32"/>
      <c r="H37" s="32"/>
      <c r="I37" s="144">
        <v>0</v>
      </c>
      <c r="J37" s="143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5"/>
      <c r="D39" s="146" t="s">
        <v>43</v>
      </c>
      <c r="E39" s="147"/>
      <c r="F39" s="147"/>
      <c r="G39" s="148" t="s">
        <v>44</v>
      </c>
      <c r="H39" s="149" t="s">
        <v>45</v>
      </c>
      <c r="I39" s="147"/>
      <c r="J39" s="150">
        <f>SUM(J30:J37)</f>
        <v>671655.82000000007</v>
      </c>
      <c r="K39" s="151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2" t="s">
        <v>46</v>
      </c>
      <c r="E50" s="153"/>
      <c r="F50" s="153"/>
      <c r="G50" s="152" t="s">
        <v>47</v>
      </c>
      <c r="H50" s="153"/>
      <c r="I50" s="153"/>
      <c r="J50" s="153"/>
      <c r="K50" s="153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4" t="s">
        <v>48</v>
      </c>
      <c r="E61" s="155"/>
      <c r="F61" s="156" t="s">
        <v>49</v>
      </c>
      <c r="G61" s="154" t="s">
        <v>48</v>
      </c>
      <c r="H61" s="155"/>
      <c r="I61" s="155"/>
      <c r="J61" s="157" t="s">
        <v>49</v>
      </c>
      <c r="K61" s="155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2" t="s">
        <v>50</v>
      </c>
      <c r="E65" s="158"/>
      <c r="F65" s="158"/>
      <c r="G65" s="152" t="s">
        <v>51</v>
      </c>
      <c r="H65" s="158"/>
      <c r="I65" s="158"/>
      <c r="J65" s="158"/>
      <c r="K65" s="158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4" t="s">
        <v>48</v>
      </c>
      <c r="E76" s="155"/>
      <c r="F76" s="156" t="s">
        <v>49</v>
      </c>
      <c r="G76" s="154" t="s">
        <v>48</v>
      </c>
      <c r="H76" s="155"/>
      <c r="I76" s="155"/>
      <c r="J76" s="157" t="s">
        <v>49</v>
      </c>
      <c r="K76" s="155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1"/>
      <c r="C81" s="162"/>
      <c r="D81" s="162"/>
      <c r="E81" s="162"/>
      <c r="F81" s="162"/>
      <c r="G81" s="162"/>
      <c r="H81" s="162"/>
      <c r="I81" s="162"/>
      <c r="J81" s="162"/>
      <c r="K81" s="162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3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>DOH0601 - SO 04 Dvoupokojový byt - levá dispozice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9. 8. 2021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FNOL, I.P.Pavlova 6, Olomouc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4" t="s">
        <v>87</v>
      </c>
      <c r="D94" s="165"/>
      <c r="E94" s="165"/>
      <c r="F94" s="165"/>
      <c r="G94" s="165"/>
      <c r="H94" s="165"/>
      <c r="I94" s="165"/>
      <c r="J94" s="166" t="s">
        <v>88</v>
      </c>
      <c r="K94" s="165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67" t="s">
        <v>89</v>
      </c>
      <c r="D96" s="34"/>
      <c r="E96" s="34"/>
      <c r="F96" s="34"/>
      <c r="G96" s="34"/>
      <c r="H96" s="34"/>
      <c r="I96" s="34"/>
      <c r="J96" s="103">
        <f>J139</f>
        <v>584048.53999999992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90</v>
      </c>
    </row>
    <row r="97" s="9" customFormat="1" ht="24.96" customHeight="1">
      <c r="A97" s="9"/>
      <c r="B97" s="168"/>
      <c r="C97" s="169"/>
      <c r="D97" s="170" t="s">
        <v>91</v>
      </c>
      <c r="E97" s="171"/>
      <c r="F97" s="171"/>
      <c r="G97" s="171"/>
      <c r="H97" s="171"/>
      <c r="I97" s="171"/>
      <c r="J97" s="172">
        <f>J140</f>
        <v>158976.66999999998</v>
      </c>
      <c r="K97" s="169"/>
      <c r="L97" s="17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4"/>
      <c r="C98" s="175"/>
      <c r="D98" s="176" t="s">
        <v>92</v>
      </c>
      <c r="E98" s="177"/>
      <c r="F98" s="177"/>
      <c r="G98" s="177"/>
      <c r="H98" s="177"/>
      <c r="I98" s="177"/>
      <c r="J98" s="178">
        <f>J141</f>
        <v>16973.349999999999</v>
      </c>
      <c r="K98" s="175"/>
      <c r="L98" s="17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4"/>
      <c r="C99" s="175"/>
      <c r="D99" s="176" t="s">
        <v>93</v>
      </c>
      <c r="E99" s="177"/>
      <c r="F99" s="177"/>
      <c r="G99" s="177"/>
      <c r="H99" s="177"/>
      <c r="I99" s="177"/>
      <c r="J99" s="178">
        <f>J160</f>
        <v>56829.360000000001</v>
      </c>
      <c r="K99" s="175"/>
      <c r="L99" s="17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4"/>
      <c r="C100" s="175"/>
      <c r="D100" s="176" t="s">
        <v>94</v>
      </c>
      <c r="E100" s="177"/>
      <c r="F100" s="177"/>
      <c r="G100" s="177"/>
      <c r="H100" s="177"/>
      <c r="I100" s="177"/>
      <c r="J100" s="178">
        <f>J195</f>
        <v>62483.599999999999</v>
      </c>
      <c r="K100" s="175"/>
      <c r="L100" s="17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4"/>
      <c r="C101" s="175"/>
      <c r="D101" s="176" t="s">
        <v>95</v>
      </c>
      <c r="E101" s="177"/>
      <c r="F101" s="177"/>
      <c r="G101" s="177"/>
      <c r="H101" s="177"/>
      <c r="I101" s="177"/>
      <c r="J101" s="178">
        <f>J219</f>
        <v>16312.960000000003</v>
      </c>
      <c r="K101" s="175"/>
      <c r="L101" s="17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4"/>
      <c r="C102" s="175"/>
      <c r="D102" s="176" t="s">
        <v>96</v>
      </c>
      <c r="E102" s="177"/>
      <c r="F102" s="177"/>
      <c r="G102" s="177"/>
      <c r="H102" s="177"/>
      <c r="I102" s="177"/>
      <c r="J102" s="178">
        <f>J225</f>
        <v>6377.3999999999996</v>
      </c>
      <c r="K102" s="175"/>
      <c r="L102" s="17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8"/>
      <c r="C103" s="169"/>
      <c r="D103" s="170" t="s">
        <v>97</v>
      </c>
      <c r="E103" s="171"/>
      <c r="F103" s="171"/>
      <c r="G103" s="171"/>
      <c r="H103" s="171"/>
      <c r="I103" s="171"/>
      <c r="J103" s="172">
        <f>J227</f>
        <v>412071.86999999994</v>
      </c>
      <c r="K103" s="169"/>
      <c r="L103" s="17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4"/>
      <c r="C104" s="175"/>
      <c r="D104" s="176" t="s">
        <v>98</v>
      </c>
      <c r="E104" s="177"/>
      <c r="F104" s="177"/>
      <c r="G104" s="177"/>
      <c r="H104" s="177"/>
      <c r="I104" s="177"/>
      <c r="J104" s="178">
        <f>J228</f>
        <v>104000</v>
      </c>
      <c r="K104" s="175"/>
      <c r="L104" s="17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4"/>
      <c r="C105" s="175"/>
      <c r="D105" s="176" t="s">
        <v>99</v>
      </c>
      <c r="E105" s="177"/>
      <c r="F105" s="177"/>
      <c r="G105" s="177"/>
      <c r="H105" s="177"/>
      <c r="I105" s="177"/>
      <c r="J105" s="178">
        <f>J230</f>
        <v>3481.1199999999999</v>
      </c>
      <c r="K105" s="175"/>
      <c r="L105" s="17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4"/>
      <c r="C106" s="175"/>
      <c r="D106" s="176" t="s">
        <v>100</v>
      </c>
      <c r="E106" s="177"/>
      <c r="F106" s="177"/>
      <c r="G106" s="177"/>
      <c r="H106" s="177"/>
      <c r="I106" s="177"/>
      <c r="J106" s="178">
        <f>J235</f>
        <v>739.89999999999998</v>
      </c>
      <c r="K106" s="175"/>
      <c r="L106" s="17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4"/>
      <c r="C107" s="175"/>
      <c r="D107" s="176" t="s">
        <v>101</v>
      </c>
      <c r="E107" s="177"/>
      <c r="F107" s="177"/>
      <c r="G107" s="177"/>
      <c r="H107" s="177"/>
      <c r="I107" s="177"/>
      <c r="J107" s="178">
        <f>J252</f>
        <v>63005</v>
      </c>
      <c r="K107" s="175"/>
      <c r="L107" s="17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4"/>
      <c r="C108" s="175"/>
      <c r="D108" s="176" t="s">
        <v>102</v>
      </c>
      <c r="E108" s="177"/>
      <c r="F108" s="177"/>
      <c r="G108" s="177"/>
      <c r="H108" s="177"/>
      <c r="I108" s="177"/>
      <c r="J108" s="178">
        <f>J254</f>
        <v>139.71000000000001</v>
      </c>
      <c r="K108" s="175"/>
      <c r="L108" s="17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4"/>
      <c r="C109" s="175"/>
      <c r="D109" s="176" t="s">
        <v>103</v>
      </c>
      <c r="E109" s="177"/>
      <c r="F109" s="177"/>
      <c r="G109" s="177"/>
      <c r="H109" s="177"/>
      <c r="I109" s="177"/>
      <c r="J109" s="178">
        <f>J258</f>
        <v>1793.46</v>
      </c>
      <c r="K109" s="175"/>
      <c r="L109" s="17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4"/>
      <c r="C110" s="175"/>
      <c r="D110" s="176" t="s">
        <v>104</v>
      </c>
      <c r="E110" s="177"/>
      <c r="F110" s="177"/>
      <c r="G110" s="177"/>
      <c r="H110" s="177"/>
      <c r="I110" s="177"/>
      <c r="J110" s="178">
        <f>J263</f>
        <v>1267.3199999999999</v>
      </c>
      <c r="K110" s="175"/>
      <c r="L110" s="17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4"/>
      <c r="C111" s="175"/>
      <c r="D111" s="176" t="s">
        <v>105</v>
      </c>
      <c r="E111" s="177"/>
      <c r="F111" s="177"/>
      <c r="G111" s="177"/>
      <c r="H111" s="177"/>
      <c r="I111" s="177"/>
      <c r="J111" s="178">
        <f>J271</f>
        <v>2245.5</v>
      </c>
      <c r="K111" s="175"/>
      <c r="L111" s="17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4"/>
      <c r="C112" s="175"/>
      <c r="D112" s="176" t="s">
        <v>106</v>
      </c>
      <c r="E112" s="177"/>
      <c r="F112" s="177"/>
      <c r="G112" s="177"/>
      <c r="H112" s="177"/>
      <c r="I112" s="177"/>
      <c r="J112" s="178">
        <f>J275</f>
        <v>10019.199999999999</v>
      </c>
      <c r="K112" s="175"/>
      <c r="L112" s="17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4"/>
      <c r="C113" s="175"/>
      <c r="D113" s="176" t="s">
        <v>107</v>
      </c>
      <c r="E113" s="177"/>
      <c r="F113" s="177"/>
      <c r="G113" s="177"/>
      <c r="H113" s="177"/>
      <c r="I113" s="177"/>
      <c r="J113" s="178">
        <f>J286</f>
        <v>57627</v>
      </c>
      <c r="K113" s="175"/>
      <c r="L113" s="17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4"/>
      <c r="C114" s="175"/>
      <c r="D114" s="176" t="s">
        <v>108</v>
      </c>
      <c r="E114" s="177"/>
      <c r="F114" s="177"/>
      <c r="G114" s="177"/>
      <c r="H114" s="177"/>
      <c r="I114" s="177"/>
      <c r="J114" s="178">
        <f>J294</f>
        <v>6827.3700000000008</v>
      </c>
      <c r="K114" s="175"/>
      <c r="L114" s="17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4"/>
      <c r="C115" s="175"/>
      <c r="D115" s="176" t="s">
        <v>109</v>
      </c>
      <c r="E115" s="177"/>
      <c r="F115" s="177"/>
      <c r="G115" s="177"/>
      <c r="H115" s="177"/>
      <c r="I115" s="177"/>
      <c r="J115" s="178">
        <f>J314</f>
        <v>94728.899999999994</v>
      </c>
      <c r="K115" s="175"/>
      <c r="L115" s="17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4"/>
      <c r="C116" s="175"/>
      <c r="D116" s="176" t="s">
        <v>110</v>
      </c>
      <c r="E116" s="177"/>
      <c r="F116" s="177"/>
      <c r="G116" s="177"/>
      <c r="H116" s="177"/>
      <c r="I116" s="177"/>
      <c r="J116" s="178">
        <f>J333</f>
        <v>35683.860000000001</v>
      </c>
      <c r="K116" s="175"/>
      <c r="L116" s="17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4"/>
      <c r="C117" s="175"/>
      <c r="D117" s="176" t="s">
        <v>111</v>
      </c>
      <c r="E117" s="177"/>
      <c r="F117" s="177"/>
      <c r="G117" s="177"/>
      <c r="H117" s="177"/>
      <c r="I117" s="177"/>
      <c r="J117" s="178">
        <f>J347</f>
        <v>12536.799999999999</v>
      </c>
      <c r="K117" s="175"/>
      <c r="L117" s="17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74"/>
      <c r="C118" s="175"/>
      <c r="D118" s="176" t="s">
        <v>112</v>
      </c>
      <c r="E118" s="177"/>
      <c r="F118" s="177"/>
      <c r="G118" s="177"/>
      <c r="H118" s="177"/>
      <c r="I118" s="177"/>
      <c r="J118" s="178">
        <f>J355</f>
        <v>17976.73</v>
      </c>
      <c r="K118" s="175"/>
      <c r="L118" s="17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68"/>
      <c r="C119" s="169"/>
      <c r="D119" s="170" t="s">
        <v>113</v>
      </c>
      <c r="E119" s="171"/>
      <c r="F119" s="171"/>
      <c r="G119" s="171"/>
      <c r="H119" s="171"/>
      <c r="I119" s="171"/>
      <c r="J119" s="172">
        <f>J372</f>
        <v>13000</v>
      </c>
      <c r="K119" s="169"/>
      <c r="L119" s="1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5" s="2" customFormat="1" ht="6.96" customHeight="1">
      <c r="A125" s="32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24.96" customHeight="1">
      <c r="A126" s="32"/>
      <c r="B126" s="33"/>
      <c r="C126" s="23" t="s">
        <v>114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6.96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2" customHeight="1">
      <c r="A128" s="32"/>
      <c r="B128" s="33"/>
      <c r="C128" s="29" t="s">
        <v>14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6.5" customHeight="1">
      <c r="A129" s="32"/>
      <c r="B129" s="33"/>
      <c r="C129" s="34"/>
      <c r="D129" s="34"/>
      <c r="E129" s="163" t="str">
        <f>E7</f>
        <v xml:space="preserve">Oprava bytových jednotek  a spol. prostor budovy YD</v>
      </c>
      <c r="F129" s="29"/>
      <c r="G129" s="29"/>
      <c r="H129" s="29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2" customFormat="1" ht="12" customHeight="1">
      <c r="A130" s="32"/>
      <c r="B130" s="33"/>
      <c r="C130" s="29" t="s">
        <v>84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="2" customFormat="1" ht="16.5" customHeight="1">
      <c r="A131" s="32"/>
      <c r="B131" s="33"/>
      <c r="C131" s="34"/>
      <c r="D131" s="34"/>
      <c r="E131" s="69" t="str">
        <f>E9</f>
        <v>DOH0601 - SO 04 Dvoupokojový byt - levá dispozice</v>
      </c>
      <c r="F131" s="34"/>
      <c r="G131" s="34"/>
      <c r="H131" s="34"/>
      <c r="I131" s="34"/>
      <c r="J131" s="34"/>
      <c r="K131" s="34"/>
      <c r="L131" s="5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="2" customFormat="1" ht="6.96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="2" customFormat="1" ht="12" customHeight="1">
      <c r="A133" s="32"/>
      <c r="B133" s="33"/>
      <c r="C133" s="29" t="s">
        <v>18</v>
      </c>
      <c r="D133" s="34"/>
      <c r="E133" s="34"/>
      <c r="F133" s="26" t="str">
        <f>F12</f>
        <v>Olomouc</v>
      </c>
      <c r="G133" s="34"/>
      <c r="H133" s="34"/>
      <c r="I133" s="29" t="s">
        <v>20</v>
      </c>
      <c r="J133" s="72" t="str">
        <f>IF(J12="","",J12)</f>
        <v>9. 8. 2021</v>
      </c>
      <c r="K133" s="34"/>
      <c r="L133" s="5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="2" customFormat="1" ht="6.96" customHeight="1">
      <c r="A134" s="32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="2" customFormat="1" ht="15.15" customHeight="1">
      <c r="A135" s="32"/>
      <c r="B135" s="33"/>
      <c r="C135" s="29" t="s">
        <v>22</v>
      </c>
      <c r="D135" s="34"/>
      <c r="E135" s="34"/>
      <c r="F135" s="26" t="str">
        <f>E15</f>
        <v>FNOL, I.P.Pavlova 6, Olomouc</v>
      </c>
      <c r="G135" s="34"/>
      <c r="H135" s="34"/>
      <c r="I135" s="29" t="s">
        <v>28</v>
      </c>
      <c r="J135" s="30" t="str">
        <f>E21</f>
        <v>Ing. arch. Jan Dohnal</v>
      </c>
      <c r="K135" s="34"/>
      <c r="L135" s="5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="2" customFormat="1" ht="15.15" customHeight="1">
      <c r="A136" s="32"/>
      <c r="B136" s="33"/>
      <c r="C136" s="29" t="s">
        <v>26</v>
      </c>
      <c r="D136" s="34"/>
      <c r="E136" s="34"/>
      <c r="F136" s="26" t="str">
        <f>IF(E18="","",E18)</f>
        <v xml:space="preserve"> </v>
      </c>
      <c r="G136" s="34"/>
      <c r="H136" s="34"/>
      <c r="I136" s="29" t="s">
        <v>31</v>
      </c>
      <c r="J136" s="30" t="str">
        <f>E24</f>
        <v xml:space="preserve"> </v>
      </c>
      <c r="K136" s="34"/>
      <c r="L136" s="5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="2" customFormat="1" ht="10.32" customHeight="1">
      <c r="A137" s="32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="11" customFormat="1" ht="29.28" customHeight="1">
      <c r="A138" s="180"/>
      <c r="B138" s="181"/>
      <c r="C138" s="182" t="s">
        <v>115</v>
      </c>
      <c r="D138" s="183" t="s">
        <v>58</v>
      </c>
      <c r="E138" s="183" t="s">
        <v>54</v>
      </c>
      <c r="F138" s="183" t="s">
        <v>55</v>
      </c>
      <c r="G138" s="183" t="s">
        <v>116</v>
      </c>
      <c r="H138" s="183" t="s">
        <v>117</v>
      </c>
      <c r="I138" s="183" t="s">
        <v>118</v>
      </c>
      <c r="J138" s="184" t="s">
        <v>88</v>
      </c>
      <c r="K138" s="185" t="s">
        <v>119</v>
      </c>
      <c r="L138" s="186"/>
      <c r="M138" s="93" t="s">
        <v>1</v>
      </c>
      <c r="N138" s="94" t="s">
        <v>37</v>
      </c>
      <c r="O138" s="94" t="s">
        <v>120</v>
      </c>
      <c r="P138" s="94" t="s">
        <v>121</v>
      </c>
      <c r="Q138" s="94" t="s">
        <v>122</v>
      </c>
      <c r="R138" s="94" t="s">
        <v>123</v>
      </c>
      <c r="S138" s="94" t="s">
        <v>124</v>
      </c>
      <c r="T138" s="95" t="s">
        <v>125</v>
      </c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</row>
    <row r="139" s="2" customFormat="1" ht="22.8" customHeight="1">
      <c r="A139" s="32"/>
      <c r="B139" s="33"/>
      <c r="C139" s="100" t="s">
        <v>126</v>
      </c>
      <c r="D139" s="34"/>
      <c r="E139" s="34"/>
      <c r="F139" s="34"/>
      <c r="G139" s="34"/>
      <c r="H139" s="34"/>
      <c r="I139" s="34"/>
      <c r="J139" s="187">
        <f>BK139</f>
        <v>584048.53999999992</v>
      </c>
      <c r="K139" s="34"/>
      <c r="L139" s="38"/>
      <c r="M139" s="96"/>
      <c r="N139" s="188"/>
      <c r="O139" s="97"/>
      <c r="P139" s="189">
        <f>P140+P227+P372</f>
        <v>365.43554100000006</v>
      </c>
      <c r="Q139" s="97"/>
      <c r="R139" s="189">
        <f>R140+R227+R372</f>
        <v>4.3653701599999994</v>
      </c>
      <c r="S139" s="97"/>
      <c r="T139" s="190">
        <f>T140+T227+T372</f>
        <v>2.8719740800000002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72</v>
      </c>
      <c r="AU139" s="17" t="s">
        <v>90</v>
      </c>
      <c r="BK139" s="191">
        <f>BK140+BK227+BK372</f>
        <v>584048.53999999992</v>
      </c>
    </row>
    <row r="140" s="12" customFormat="1" ht="25.92" customHeight="1">
      <c r="A140" s="12"/>
      <c r="B140" s="192"/>
      <c r="C140" s="193"/>
      <c r="D140" s="194" t="s">
        <v>72</v>
      </c>
      <c r="E140" s="195" t="s">
        <v>127</v>
      </c>
      <c r="F140" s="195" t="s">
        <v>128</v>
      </c>
      <c r="G140" s="193"/>
      <c r="H140" s="193"/>
      <c r="I140" s="193"/>
      <c r="J140" s="196">
        <f>BK140</f>
        <v>158976.66999999998</v>
      </c>
      <c r="K140" s="193"/>
      <c r="L140" s="197"/>
      <c r="M140" s="198"/>
      <c r="N140" s="199"/>
      <c r="O140" s="199"/>
      <c r="P140" s="200">
        <f>P141+P160+P195+P219+P225</f>
        <v>214.24446100000003</v>
      </c>
      <c r="Q140" s="199"/>
      <c r="R140" s="200">
        <f>R141+R160+R195+R219+R225</f>
        <v>3.5430222499999999</v>
      </c>
      <c r="S140" s="199"/>
      <c r="T140" s="201">
        <f>T141+T160+T195+T219+T225</f>
        <v>1.30027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81</v>
      </c>
      <c r="AT140" s="203" t="s">
        <v>72</v>
      </c>
      <c r="AU140" s="203" t="s">
        <v>73</v>
      </c>
      <c r="AY140" s="202" t="s">
        <v>129</v>
      </c>
      <c r="BK140" s="204">
        <f>BK141+BK160+BK195+BK219+BK225</f>
        <v>158976.66999999998</v>
      </c>
    </row>
    <row r="141" s="12" customFormat="1" ht="22.8" customHeight="1">
      <c r="A141" s="12"/>
      <c r="B141" s="192"/>
      <c r="C141" s="193"/>
      <c r="D141" s="194" t="s">
        <v>72</v>
      </c>
      <c r="E141" s="205" t="s">
        <v>130</v>
      </c>
      <c r="F141" s="205" t="s">
        <v>131</v>
      </c>
      <c r="G141" s="193"/>
      <c r="H141" s="193"/>
      <c r="I141" s="193"/>
      <c r="J141" s="206">
        <f>BK141</f>
        <v>16973.349999999999</v>
      </c>
      <c r="K141" s="193"/>
      <c r="L141" s="197"/>
      <c r="M141" s="198"/>
      <c r="N141" s="199"/>
      <c r="O141" s="199"/>
      <c r="P141" s="200">
        <f>SUM(P142:P159)</f>
        <v>13.848955</v>
      </c>
      <c r="Q141" s="199"/>
      <c r="R141" s="200">
        <f>SUM(R142:R159)</f>
        <v>1.6023856599999999</v>
      </c>
      <c r="S141" s="199"/>
      <c r="T141" s="201">
        <f>SUM(T142:T159)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72</v>
      </c>
      <c r="AU141" s="203" t="s">
        <v>81</v>
      </c>
      <c r="AY141" s="202" t="s">
        <v>129</v>
      </c>
      <c r="BK141" s="204">
        <f>SUM(BK142:BK159)</f>
        <v>16973.349999999999</v>
      </c>
    </row>
    <row r="142" s="2" customFormat="1" ht="33" customHeight="1">
      <c r="A142" s="32"/>
      <c r="B142" s="33"/>
      <c r="C142" s="207" t="s">
        <v>81</v>
      </c>
      <c r="D142" s="207" t="s">
        <v>132</v>
      </c>
      <c r="E142" s="208" t="s">
        <v>133</v>
      </c>
      <c r="F142" s="209" t="s">
        <v>134</v>
      </c>
      <c r="G142" s="210" t="s">
        <v>135</v>
      </c>
      <c r="H142" s="211">
        <v>1</v>
      </c>
      <c r="I142" s="212">
        <v>373</v>
      </c>
      <c r="J142" s="212">
        <f>ROUND(I142*H142,2)</f>
        <v>373</v>
      </c>
      <c r="K142" s="213"/>
      <c r="L142" s="38"/>
      <c r="M142" s="214" t="s">
        <v>1</v>
      </c>
      <c r="N142" s="215" t="s">
        <v>39</v>
      </c>
      <c r="O142" s="216">
        <v>0.19</v>
      </c>
      <c r="P142" s="216">
        <f>O142*H142</f>
        <v>0.19</v>
      </c>
      <c r="Q142" s="216">
        <v>0.022280000000000001</v>
      </c>
      <c r="R142" s="216">
        <f>Q142*H142</f>
        <v>0.022280000000000001</v>
      </c>
      <c r="S142" s="216">
        <v>0</v>
      </c>
      <c r="T142" s="21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8" t="s">
        <v>136</v>
      </c>
      <c r="AT142" s="218" t="s">
        <v>132</v>
      </c>
      <c r="AU142" s="218" t="s">
        <v>137</v>
      </c>
      <c r="AY142" s="17" t="s">
        <v>129</v>
      </c>
      <c r="BE142" s="219">
        <f>IF(N142="základní",J142,0)</f>
        <v>0</v>
      </c>
      <c r="BF142" s="219">
        <f>IF(N142="snížená",J142,0)</f>
        <v>373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7" t="s">
        <v>137</v>
      </c>
      <c r="BK142" s="219">
        <f>ROUND(I142*H142,2)</f>
        <v>373</v>
      </c>
      <c r="BL142" s="17" t="s">
        <v>136</v>
      </c>
      <c r="BM142" s="218" t="s">
        <v>138</v>
      </c>
    </row>
    <row r="143" s="2" customFormat="1" ht="33" customHeight="1">
      <c r="A143" s="32"/>
      <c r="B143" s="33"/>
      <c r="C143" s="207" t="s">
        <v>137</v>
      </c>
      <c r="D143" s="207" t="s">
        <v>132</v>
      </c>
      <c r="E143" s="208" t="s">
        <v>139</v>
      </c>
      <c r="F143" s="209" t="s">
        <v>140</v>
      </c>
      <c r="G143" s="210" t="s">
        <v>135</v>
      </c>
      <c r="H143" s="211">
        <v>1</v>
      </c>
      <c r="I143" s="212">
        <v>547</v>
      </c>
      <c r="J143" s="212">
        <f>ROUND(I143*H143,2)</f>
        <v>547</v>
      </c>
      <c r="K143" s="213"/>
      <c r="L143" s="38"/>
      <c r="M143" s="214" t="s">
        <v>1</v>
      </c>
      <c r="N143" s="215" t="s">
        <v>39</v>
      </c>
      <c r="O143" s="216">
        <v>0.192</v>
      </c>
      <c r="P143" s="216">
        <f>O143*H143</f>
        <v>0.192</v>
      </c>
      <c r="Q143" s="216">
        <v>0.026280000000000001</v>
      </c>
      <c r="R143" s="216">
        <f>Q143*H143</f>
        <v>0.026280000000000001</v>
      </c>
      <c r="S143" s="216">
        <v>0</v>
      </c>
      <c r="T143" s="217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8" t="s">
        <v>136</v>
      </c>
      <c r="AT143" s="218" t="s">
        <v>132</v>
      </c>
      <c r="AU143" s="218" t="s">
        <v>137</v>
      </c>
      <c r="AY143" s="17" t="s">
        <v>129</v>
      </c>
      <c r="BE143" s="219">
        <f>IF(N143="základní",J143,0)</f>
        <v>0</v>
      </c>
      <c r="BF143" s="219">
        <f>IF(N143="snížená",J143,0)</f>
        <v>547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7" t="s">
        <v>137</v>
      </c>
      <c r="BK143" s="219">
        <f>ROUND(I143*H143,2)</f>
        <v>547</v>
      </c>
      <c r="BL143" s="17" t="s">
        <v>136</v>
      </c>
      <c r="BM143" s="218" t="s">
        <v>141</v>
      </c>
    </row>
    <row r="144" s="2" customFormat="1" ht="24.15" customHeight="1">
      <c r="A144" s="32"/>
      <c r="B144" s="33"/>
      <c r="C144" s="207" t="s">
        <v>130</v>
      </c>
      <c r="D144" s="207" t="s">
        <v>132</v>
      </c>
      <c r="E144" s="208" t="s">
        <v>142</v>
      </c>
      <c r="F144" s="209" t="s">
        <v>143</v>
      </c>
      <c r="G144" s="210" t="s">
        <v>144</v>
      </c>
      <c r="H144" s="211">
        <v>22.363</v>
      </c>
      <c r="I144" s="212">
        <v>604</v>
      </c>
      <c r="J144" s="212">
        <f>ROUND(I144*H144,2)</f>
        <v>13507.25</v>
      </c>
      <c r="K144" s="213"/>
      <c r="L144" s="38"/>
      <c r="M144" s="214" t="s">
        <v>1</v>
      </c>
      <c r="N144" s="215" t="s">
        <v>39</v>
      </c>
      <c r="O144" s="216">
        <v>0.52500000000000002</v>
      </c>
      <c r="P144" s="216">
        <f>O144*H144</f>
        <v>11.740575</v>
      </c>
      <c r="Q144" s="216">
        <v>0.058970000000000002</v>
      </c>
      <c r="R144" s="216">
        <f>Q144*H144</f>
        <v>1.31874611</v>
      </c>
      <c r="S144" s="216">
        <v>0</v>
      </c>
      <c r="T144" s="21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8" t="s">
        <v>136</v>
      </c>
      <c r="AT144" s="218" t="s">
        <v>132</v>
      </c>
      <c r="AU144" s="218" t="s">
        <v>137</v>
      </c>
      <c r="AY144" s="17" t="s">
        <v>129</v>
      </c>
      <c r="BE144" s="219">
        <f>IF(N144="základní",J144,0)</f>
        <v>0</v>
      </c>
      <c r="BF144" s="219">
        <f>IF(N144="snížená",J144,0)</f>
        <v>13507.25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137</v>
      </c>
      <c r="BK144" s="219">
        <f>ROUND(I144*H144,2)</f>
        <v>13507.25</v>
      </c>
      <c r="BL144" s="17" t="s">
        <v>136</v>
      </c>
      <c r="BM144" s="218" t="s">
        <v>145</v>
      </c>
    </row>
    <row r="145" s="13" customFormat="1">
      <c r="A145" s="13"/>
      <c r="B145" s="220"/>
      <c r="C145" s="221"/>
      <c r="D145" s="222" t="s">
        <v>146</v>
      </c>
      <c r="E145" s="223" t="s">
        <v>1</v>
      </c>
      <c r="F145" s="224" t="s">
        <v>147</v>
      </c>
      <c r="G145" s="221"/>
      <c r="H145" s="225">
        <v>24.073</v>
      </c>
      <c r="I145" s="221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146</v>
      </c>
      <c r="AU145" s="230" t="s">
        <v>137</v>
      </c>
      <c r="AV145" s="13" t="s">
        <v>137</v>
      </c>
      <c r="AW145" s="13" t="s">
        <v>30</v>
      </c>
      <c r="AX145" s="13" t="s">
        <v>73</v>
      </c>
      <c r="AY145" s="230" t="s">
        <v>129</v>
      </c>
    </row>
    <row r="146" s="13" customFormat="1">
      <c r="A146" s="13"/>
      <c r="B146" s="220"/>
      <c r="C146" s="221"/>
      <c r="D146" s="222" t="s">
        <v>146</v>
      </c>
      <c r="E146" s="223" t="s">
        <v>1</v>
      </c>
      <c r="F146" s="224" t="s">
        <v>148</v>
      </c>
      <c r="G146" s="221"/>
      <c r="H146" s="225">
        <v>-1.2</v>
      </c>
      <c r="I146" s="221"/>
      <c r="J146" s="221"/>
      <c r="K146" s="221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146</v>
      </c>
      <c r="AU146" s="230" t="s">
        <v>137</v>
      </c>
      <c r="AV146" s="13" t="s">
        <v>137</v>
      </c>
      <c r="AW146" s="13" t="s">
        <v>30</v>
      </c>
      <c r="AX146" s="13" t="s">
        <v>73</v>
      </c>
      <c r="AY146" s="230" t="s">
        <v>129</v>
      </c>
    </row>
    <row r="147" s="13" customFormat="1">
      <c r="A147" s="13"/>
      <c r="B147" s="220"/>
      <c r="C147" s="221"/>
      <c r="D147" s="222" t="s">
        <v>146</v>
      </c>
      <c r="E147" s="223" t="s">
        <v>1</v>
      </c>
      <c r="F147" s="224" t="s">
        <v>149</v>
      </c>
      <c r="G147" s="221"/>
      <c r="H147" s="225">
        <v>-0.16</v>
      </c>
      <c r="I147" s="221"/>
      <c r="J147" s="221"/>
      <c r="K147" s="221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146</v>
      </c>
      <c r="AU147" s="230" t="s">
        <v>137</v>
      </c>
      <c r="AV147" s="13" t="s">
        <v>137</v>
      </c>
      <c r="AW147" s="13" t="s">
        <v>30</v>
      </c>
      <c r="AX147" s="13" t="s">
        <v>73</v>
      </c>
      <c r="AY147" s="230" t="s">
        <v>129</v>
      </c>
    </row>
    <row r="148" s="13" customFormat="1">
      <c r="A148" s="13"/>
      <c r="B148" s="220"/>
      <c r="C148" s="221"/>
      <c r="D148" s="222" t="s">
        <v>146</v>
      </c>
      <c r="E148" s="223" t="s">
        <v>1</v>
      </c>
      <c r="F148" s="224" t="s">
        <v>150</v>
      </c>
      <c r="G148" s="221"/>
      <c r="H148" s="225">
        <v>-1.6000000000000001</v>
      </c>
      <c r="I148" s="221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146</v>
      </c>
      <c r="AU148" s="230" t="s">
        <v>137</v>
      </c>
      <c r="AV148" s="13" t="s">
        <v>137</v>
      </c>
      <c r="AW148" s="13" t="s">
        <v>30</v>
      </c>
      <c r="AX148" s="13" t="s">
        <v>73</v>
      </c>
      <c r="AY148" s="230" t="s">
        <v>129</v>
      </c>
    </row>
    <row r="149" s="14" customFormat="1">
      <c r="A149" s="14"/>
      <c r="B149" s="231"/>
      <c r="C149" s="232"/>
      <c r="D149" s="222" t="s">
        <v>146</v>
      </c>
      <c r="E149" s="233" t="s">
        <v>1</v>
      </c>
      <c r="F149" s="234" t="s">
        <v>151</v>
      </c>
      <c r="G149" s="232"/>
      <c r="H149" s="233" t="s">
        <v>1</v>
      </c>
      <c r="I149" s="232"/>
      <c r="J149" s="232"/>
      <c r="K149" s="232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146</v>
      </c>
      <c r="AU149" s="239" t="s">
        <v>137</v>
      </c>
      <c r="AV149" s="14" t="s">
        <v>81</v>
      </c>
      <c r="AW149" s="14" t="s">
        <v>30</v>
      </c>
      <c r="AX149" s="14" t="s">
        <v>73</v>
      </c>
      <c r="AY149" s="239" t="s">
        <v>129</v>
      </c>
    </row>
    <row r="150" s="13" customFormat="1">
      <c r="A150" s="13"/>
      <c r="B150" s="220"/>
      <c r="C150" s="221"/>
      <c r="D150" s="222" t="s">
        <v>146</v>
      </c>
      <c r="E150" s="223" t="s">
        <v>1</v>
      </c>
      <c r="F150" s="224" t="s">
        <v>152</v>
      </c>
      <c r="G150" s="221"/>
      <c r="H150" s="225">
        <v>1.1599999999999999</v>
      </c>
      <c r="I150" s="221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146</v>
      </c>
      <c r="AU150" s="230" t="s">
        <v>137</v>
      </c>
      <c r="AV150" s="13" t="s">
        <v>137</v>
      </c>
      <c r="AW150" s="13" t="s">
        <v>30</v>
      </c>
      <c r="AX150" s="13" t="s">
        <v>73</v>
      </c>
      <c r="AY150" s="230" t="s">
        <v>129</v>
      </c>
    </row>
    <row r="151" s="14" customFormat="1">
      <c r="A151" s="14"/>
      <c r="B151" s="231"/>
      <c r="C151" s="232"/>
      <c r="D151" s="222" t="s">
        <v>146</v>
      </c>
      <c r="E151" s="233" t="s">
        <v>1</v>
      </c>
      <c r="F151" s="234" t="s">
        <v>153</v>
      </c>
      <c r="G151" s="232"/>
      <c r="H151" s="233" t="s">
        <v>1</v>
      </c>
      <c r="I151" s="232"/>
      <c r="J151" s="232"/>
      <c r="K151" s="232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146</v>
      </c>
      <c r="AU151" s="239" t="s">
        <v>137</v>
      </c>
      <c r="AV151" s="14" t="s">
        <v>81</v>
      </c>
      <c r="AW151" s="14" t="s">
        <v>30</v>
      </c>
      <c r="AX151" s="14" t="s">
        <v>73</v>
      </c>
      <c r="AY151" s="239" t="s">
        <v>129</v>
      </c>
    </row>
    <row r="152" s="13" customFormat="1">
      <c r="A152" s="13"/>
      <c r="B152" s="220"/>
      <c r="C152" s="221"/>
      <c r="D152" s="222" t="s">
        <v>146</v>
      </c>
      <c r="E152" s="223" t="s">
        <v>1</v>
      </c>
      <c r="F152" s="224" t="s">
        <v>154</v>
      </c>
      <c r="G152" s="221"/>
      <c r="H152" s="225">
        <v>0.089999999999999997</v>
      </c>
      <c r="I152" s="221"/>
      <c r="J152" s="221"/>
      <c r="K152" s="221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146</v>
      </c>
      <c r="AU152" s="230" t="s">
        <v>137</v>
      </c>
      <c r="AV152" s="13" t="s">
        <v>137</v>
      </c>
      <c r="AW152" s="13" t="s">
        <v>30</v>
      </c>
      <c r="AX152" s="13" t="s">
        <v>73</v>
      </c>
      <c r="AY152" s="230" t="s">
        <v>129</v>
      </c>
    </row>
    <row r="153" s="15" customFormat="1">
      <c r="A153" s="15"/>
      <c r="B153" s="240"/>
      <c r="C153" s="241"/>
      <c r="D153" s="222" t="s">
        <v>146</v>
      </c>
      <c r="E153" s="242" t="s">
        <v>1</v>
      </c>
      <c r="F153" s="243" t="s">
        <v>155</v>
      </c>
      <c r="G153" s="241"/>
      <c r="H153" s="244">
        <v>22.363</v>
      </c>
      <c r="I153" s="241"/>
      <c r="J153" s="241"/>
      <c r="K153" s="241"/>
      <c r="L153" s="245"/>
      <c r="M153" s="246"/>
      <c r="N153" s="247"/>
      <c r="O153" s="247"/>
      <c r="P153" s="247"/>
      <c r="Q153" s="247"/>
      <c r="R153" s="247"/>
      <c r="S153" s="247"/>
      <c r="T153" s="24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49" t="s">
        <v>146</v>
      </c>
      <c r="AU153" s="249" t="s">
        <v>137</v>
      </c>
      <c r="AV153" s="15" t="s">
        <v>136</v>
      </c>
      <c r="AW153" s="15" t="s">
        <v>30</v>
      </c>
      <c r="AX153" s="15" t="s">
        <v>81</v>
      </c>
      <c r="AY153" s="249" t="s">
        <v>129</v>
      </c>
    </row>
    <row r="154" s="2" customFormat="1" ht="24.15" customHeight="1">
      <c r="A154" s="32"/>
      <c r="B154" s="33"/>
      <c r="C154" s="207" t="s">
        <v>136</v>
      </c>
      <c r="D154" s="207" t="s">
        <v>132</v>
      </c>
      <c r="E154" s="208" t="s">
        <v>156</v>
      </c>
      <c r="F154" s="209" t="s">
        <v>157</v>
      </c>
      <c r="G154" s="210" t="s">
        <v>144</v>
      </c>
      <c r="H154" s="211">
        <v>3.105</v>
      </c>
      <c r="I154" s="212">
        <v>820</v>
      </c>
      <c r="J154" s="212">
        <f>ROUND(I154*H154,2)</f>
        <v>2546.0999999999999</v>
      </c>
      <c r="K154" s="213"/>
      <c r="L154" s="38"/>
      <c r="M154" s="214" t="s">
        <v>1</v>
      </c>
      <c r="N154" s="215" t="s">
        <v>39</v>
      </c>
      <c r="O154" s="216">
        <v>0.55600000000000005</v>
      </c>
      <c r="P154" s="216">
        <f>O154*H154</f>
        <v>1.7263800000000003</v>
      </c>
      <c r="Q154" s="216">
        <v>0.07571</v>
      </c>
      <c r="R154" s="216">
        <f>Q154*H154</f>
        <v>0.23507955</v>
      </c>
      <c r="S154" s="216">
        <v>0</v>
      </c>
      <c r="T154" s="217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8" t="s">
        <v>136</v>
      </c>
      <c r="AT154" s="218" t="s">
        <v>132</v>
      </c>
      <c r="AU154" s="218" t="s">
        <v>137</v>
      </c>
      <c r="AY154" s="17" t="s">
        <v>129</v>
      </c>
      <c r="BE154" s="219">
        <f>IF(N154="základní",J154,0)</f>
        <v>0</v>
      </c>
      <c r="BF154" s="219">
        <f>IF(N154="snížená",J154,0)</f>
        <v>2546.0999999999999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7" t="s">
        <v>137</v>
      </c>
      <c r="BK154" s="219">
        <f>ROUND(I154*H154,2)</f>
        <v>2546.0999999999999</v>
      </c>
      <c r="BL154" s="17" t="s">
        <v>136</v>
      </c>
      <c r="BM154" s="218" t="s">
        <v>158</v>
      </c>
    </row>
    <row r="155" s="14" customFormat="1">
      <c r="A155" s="14"/>
      <c r="B155" s="231"/>
      <c r="C155" s="232"/>
      <c r="D155" s="222" t="s">
        <v>146</v>
      </c>
      <c r="E155" s="233" t="s">
        <v>1</v>
      </c>
      <c r="F155" s="234" t="s">
        <v>151</v>
      </c>
      <c r="G155" s="232"/>
      <c r="H155" s="233" t="s">
        <v>1</v>
      </c>
      <c r="I155" s="232"/>
      <c r="J155" s="232"/>
      <c r="K155" s="232"/>
      <c r="L155" s="235"/>
      <c r="M155" s="236"/>
      <c r="N155" s="237"/>
      <c r="O155" s="237"/>
      <c r="P155" s="237"/>
      <c r="Q155" s="237"/>
      <c r="R155" s="237"/>
      <c r="S155" s="237"/>
      <c r="T155" s="23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39" t="s">
        <v>146</v>
      </c>
      <c r="AU155" s="239" t="s">
        <v>137</v>
      </c>
      <c r="AV155" s="14" t="s">
        <v>81</v>
      </c>
      <c r="AW155" s="14" t="s">
        <v>30</v>
      </c>
      <c r="AX155" s="14" t="s">
        <v>73</v>
      </c>
      <c r="AY155" s="239" t="s">
        <v>129</v>
      </c>
    </row>
    <row r="156" s="13" customFormat="1">
      <c r="A156" s="13"/>
      <c r="B156" s="220"/>
      <c r="C156" s="221"/>
      <c r="D156" s="222" t="s">
        <v>146</v>
      </c>
      <c r="E156" s="223" t="s">
        <v>1</v>
      </c>
      <c r="F156" s="224" t="s">
        <v>159</v>
      </c>
      <c r="G156" s="221"/>
      <c r="H156" s="225">
        <v>1.26</v>
      </c>
      <c r="I156" s="221"/>
      <c r="J156" s="221"/>
      <c r="K156" s="221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146</v>
      </c>
      <c r="AU156" s="230" t="s">
        <v>137</v>
      </c>
      <c r="AV156" s="13" t="s">
        <v>137</v>
      </c>
      <c r="AW156" s="13" t="s">
        <v>30</v>
      </c>
      <c r="AX156" s="13" t="s">
        <v>73</v>
      </c>
      <c r="AY156" s="230" t="s">
        <v>129</v>
      </c>
    </row>
    <row r="157" s="14" customFormat="1">
      <c r="A157" s="14"/>
      <c r="B157" s="231"/>
      <c r="C157" s="232"/>
      <c r="D157" s="222" t="s">
        <v>146</v>
      </c>
      <c r="E157" s="233" t="s">
        <v>1</v>
      </c>
      <c r="F157" s="234" t="s">
        <v>160</v>
      </c>
      <c r="G157" s="232"/>
      <c r="H157" s="233" t="s">
        <v>1</v>
      </c>
      <c r="I157" s="232"/>
      <c r="J157" s="232"/>
      <c r="K157" s="232"/>
      <c r="L157" s="235"/>
      <c r="M157" s="236"/>
      <c r="N157" s="237"/>
      <c r="O157" s="237"/>
      <c r="P157" s="237"/>
      <c r="Q157" s="237"/>
      <c r="R157" s="237"/>
      <c r="S157" s="237"/>
      <c r="T157" s="23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39" t="s">
        <v>146</v>
      </c>
      <c r="AU157" s="239" t="s">
        <v>137</v>
      </c>
      <c r="AV157" s="14" t="s">
        <v>81</v>
      </c>
      <c r="AW157" s="14" t="s">
        <v>30</v>
      </c>
      <c r="AX157" s="14" t="s">
        <v>73</v>
      </c>
      <c r="AY157" s="239" t="s">
        <v>129</v>
      </c>
    </row>
    <row r="158" s="13" customFormat="1">
      <c r="A158" s="13"/>
      <c r="B158" s="220"/>
      <c r="C158" s="221"/>
      <c r="D158" s="222" t="s">
        <v>146</v>
      </c>
      <c r="E158" s="223" t="s">
        <v>1</v>
      </c>
      <c r="F158" s="224" t="s">
        <v>161</v>
      </c>
      <c r="G158" s="221"/>
      <c r="H158" s="225">
        <v>1.845</v>
      </c>
      <c r="I158" s="221"/>
      <c r="J158" s="221"/>
      <c r="K158" s="221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146</v>
      </c>
      <c r="AU158" s="230" t="s">
        <v>137</v>
      </c>
      <c r="AV158" s="13" t="s">
        <v>137</v>
      </c>
      <c r="AW158" s="13" t="s">
        <v>30</v>
      </c>
      <c r="AX158" s="13" t="s">
        <v>73</v>
      </c>
      <c r="AY158" s="230" t="s">
        <v>129</v>
      </c>
    </row>
    <row r="159" s="15" customFormat="1">
      <c r="A159" s="15"/>
      <c r="B159" s="240"/>
      <c r="C159" s="241"/>
      <c r="D159" s="222" t="s">
        <v>146</v>
      </c>
      <c r="E159" s="242" t="s">
        <v>1</v>
      </c>
      <c r="F159" s="243" t="s">
        <v>155</v>
      </c>
      <c r="G159" s="241"/>
      <c r="H159" s="244">
        <v>3.105</v>
      </c>
      <c r="I159" s="241"/>
      <c r="J159" s="241"/>
      <c r="K159" s="241"/>
      <c r="L159" s="245"/>
      <c r="M159" s="246"/>
      <c r="N159" s="247"/>
      <c r="O159" s="247"/>
      <c r="P159" s="247"/>
      <c r="Q159" s="247"/>
      <c r="R159" s="247"/>
      <c r="S159" s="247"/>
      <c r="T159" s="248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49" t="s">
        <v>146</v>
      </c>
      <c r="AU159" s="249" t="s">
        <v>137</v>
      </c>
      <c r="AV159" s="15" t="s">
        <v>136</v>
      </c>
      <c r="AW159" s="15" t="s">
        <v>30</v>
      </c>
      <c r="AX159" s="15" t="s">
        <v>81</v>
      </c>
      <c r="AY159" s="249" t="s">
        <v>129</v>
      </c>
    </row>
    <row r="160" s="12" customFormat="1" ht="22.8" customHeight="1">
      <c r="A160" s="12"/>
      <c r="B160" s="192"/>
      <c r="C160" s="193"/>
      <c r="D160" s="194" t="s">
        <v>72</v>
      </c>
      <c r="E160" s="205" t="s">
        <v>162</v>
      </c>
      <c r="F160" s="205" t="s">
        <v>163</v>
      </c>
      <c r="G160" s="193"/>
      <c r="H160" s="193"/>
      <c r="I160" s="193"/>
      <c r="J160" s="206">
        <f>BK160</f>
        <v>56829.360000000001</v>
      </c>
      <c r="K160" s="193"/>
      <c r="L160" s="197"/>
      <c r="M160" s="198"/>
      <c r="N160" s="199"/>
      <c r="O160" s="199"/>
      <c r="P160" s="200">
        <f>SUM(P161:P194)</f>
        <v>99.636755000000008</v>
      </c>
      <c r="Q160" s="199"/>
      <c r="R160" s="200">
        <f>SUM(R161:R194)</f>
        <v>1.9261108899999999</v>
      </c>
      <c r="S160" s="199"/>
      <c r="T160" s="201">
        <f>SUM(T161:T194)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2" t="s">
        <v>81</v>
      </c>
      <c r="AT160" s="203" t="s">
        <v>72</v>
      </c>
      <c r="AU160" s="203" t="s">
        <v>81</v>
      </c>
      <c r="AY160" s="202" t="s">
        <v>129</v>
      </c>
      <c r="BK160" s="204">
        <f>SUM(BK161:BK194)</f>
        <v>56829.360000000001</v>
      </c>
    </row>
    <row r="161" s="2" customFormat="1" ht="24.15" customHeight="1">
      <c r="A161" s="32"/>
      <c r="B161" s="33"/>
      <c r="C161" s="207" t="s">
        <v>164</v>
      </c>
      <c r="D161" s="207" t="s">
        <v>132</v>
      </c>
      <c r="E161" s="208" t="s">
        <v>165</v>
      </c>
      <c r="F161" s="209" t="s">
        <v>166</v>
      </c>
      <c r="G161" s="210" t="s">
        <v>144</v>
      </c>
      <c r="H161" s="211">
        <v>47.799999999999997</v>
      </c>
      <c r="I161" s="212">
        <v>186</v>
      </c>
      <c r="J161" s="212">
        <f>ROUND(I161*H161,2)</f>
        <v>8890.7999999999993</v>
      </c>
      <c r="K161" s="213"/>
      <c r="L161" s="38"/>
      <c r="M161" s="214" t="s">
        <v>1</v>
      </c>
      <c r="N161" s="215" t="s">
        <v>39</v>
      </c>
      <c r="O161" s="216">
        <v>0.35799999999999998</v>
      </c>
      <c r="P161" s="216">
        <f>O161*H161</f>
        <v>17.112399999999997</v>
      </c>
      <c r="Q161" s="216">
        <v>0.0030000000000000001</v>
      </c>
      <c r="R161" s="216">
        <f>Q161*H161</f>
        <v>0.1434</v>
      </c>
      <c r="S161" s="216">
        <v>0</v>
      </c>
      <c r="T161" s="21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8" t="s">
        <v>136</v>
      </c>
      <c r="AT161" s="218" t="s">
        <v>132</v>
      </c>
      <c r="AU161" s="218" t="s">
        <v>137</v>
      </c>
      <c r="AY161" s="17" t="s">
        <v>129</v>
      </c>
      <c r="BE161" s="219">
        <f>IF(N161="základní",J161,0)</f>
        <v>0</v>
      </c>
      <c r="BF161" s="219">
        <f>IF(N161="snížená",J161,0)</f>
        <v>8890.7999999999993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7" t="s">
        <v>137</v>
      </c>
      <c r="BK161" s="219">
        <f>ROUND(I161*H161,2)</f>
        <v>8890.7999999999993</v>
      </c>
      <c r="BL161" s="17" t="s">
        <v>136</v>
      </c>
      <c r="BM161" s="218" t="s">
        <v>167</v>
      </c>
    </row>
    <row r="162" s="14" customFormat="1">
      <c r="A162" s="14"/>
      <c r="B162" s="231"/>
      <c r="C162" s="232"/>
      <c r="D162" s="222" t="s">
        <v>146</v>
      </c>
      <c r="E162" s="233" t="s">
        <v>1</v>
      </c>
      <c r="F162" s="234" t="s">
        <v>168</v>
      </c>
      <c r="G162" s="232"/>
      <c r="H162" s="233" t="s">
        <v>1</v>
      </c>
      <c r="I162" s="232"/>
      <c r="J162" s="232"/>
      <c r="K162" s="232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146</v>
      </c>
      <c r="AU162" s="239" t="s">
        <v>137</v>
      </c>
      <c r="AV162" s="14" t="s">
        <v>81</v>
      </c>
      <c r="AW162" s="14" t="s">
        <v>30</v>
      </c>
      <c r="AX162" s="14" t="s">
        <v>73</v>
      </c>
      <c r="AY162" s="239" t="s">
        <v>129</v>
      </c>
    </row>
    <row r="163" s="13" customFormat="1">
      <c r="A163" s="13"/>
      <c r="B163" s="220"/>
      <c r="C163" s="221"/>
      <c r="D163" s="222" t="s">
        <v>146</v>
      </c>
      <c r="E163" s="223" t="s">
        <v>1</v>
      </c>
      <c r="F163" s="224" t="s">
        <v>169</v>
      </c>
      <c r="G163" s="221"/>
      <c r="H163" s="225">
        <v>47.799999999999997</v>
      </c>
      <c r="I163" s="221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146</v>
      </c>
      <c r="AU163" s="230" t="s">
        <v>137</v>
      </c>
      <c r="AV163" s="13" t="s">
        <v>137</v>
      </c>
      <c r="AW163" s="13" t="s">
        <v>30</v>
      </c>
      <c r="AX163" s="13" t="s">
        <v>81</v>
      </c>
      <c r="AY163" s="230" t="s">
        <v>129</v>
      </c>
    </row>
    <row r="164" s="2" customFormat="1" ht="24.15" customHeight="1">
      <c r="A164" s="32"/>
      <c r="B164" s="33"/>
      <c r="C164" s="207" t="s">
        <v>162</v>
      </c>
      <c r="D164" s="207" t="s">
        <v>132</v>
      </c>
      <c r="E164" s="208" t="s">
        <v>170</v>
      </c>
      <c r="F164" s="209" t="s">
        <v>171</v>
      </c>
      <c r="G164" s="210" t="s">
        <v>144</v>
      </c>
      <c r="H164" s="211">
        <v>53</v>
      </c>
      <c r="I164" s="212">
        <v>120</v>
      </c>
      <c r="J164" s="212">
        <f>ROUND(I164*H164,2)</f>
        <v>6360</v>
      </c>
      <c r="K164" s="213"/>
      <c r="L164" s="38"/>
      <c r="M164" s="214" t="s">
        <v>1</v>
      </c>
      <c r="N164" s="215" t="s">
        <v>39</v>
      </c>
      <c r="O164" s="216">
        <v>0.219</v>
      </c>
      <c r="P164" s="216">
        <f>O164*H164</f>
        <v>11.606999999999999</v>
      </c>
      <c r="Q164" s="216">
        <v>0.0051000000000000004</v>
      </c>
      <c r="R164" s="216">
        <f>Q164*H164</f>
        <v>0.27030000000000004</v>
      </c>
      <c r="S164" s="216">
        <v>0</v>
      </c>
      <c r="T164" s="21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8" t="s">
        <v>136</v>
      </c>
      <c r="AT164" s="218" t="s">
        <v>132</v>
      </c>
      <c r="AU164" s="218" t="s">
        <v>137</v>
      </c>
      <c r="AY164" s="17" t="s">
        <v>129</v>
      </c>
      <c r="BE164" s="219">
        <f>IF(N164="základní",J164,0)</f>
        <v>0</v>
      </c>
      <c r="BF164" s="219">
        <f>IF(N164="snížená",J164,0)</f>
        <v>6360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7" t="s">
        <v>137</v>
      </c>
      <c r="BK164" s="219">
        <f>ROUND(I164*H164,2)</f>
        <v>6360</v>
      </c>
      <c r="BL164" s="17" t="s">
        <v>136</v>
      </c>
      <c r="BM164" s="218" t="s">
        <v>172</v>
      </c>
    </row>
    <row r="165" s="2" customFormat="1" ht="24.15" customHeight="1">
      <c r="A165" s="32"/>
      <c r="B165" s="33"/>
      <c r="C165" s="207" t="s">
        <v>173</v>
      </c>
      <c r="D165" s="207" t="s">
        <v>132</v>
      </c>
      <c r="E165" s="208" t="s">
        <v>174</v>
      </c>
      <c r="F165" s="209" t="s">
        <v>175</v>
      </c>
      <c r="G165" s="210" t="s">
        <v>144</v>
      </c>
      <c r="H165" s="211">
        <v>48.415999999999997</v>
      </c>
      <c r="I165" s="212">
        <v>236</v>
      </c>
      <c r="J165" s="212">
        <f>ROUND(I165*H165,2)</f>
        <v>11426.18</v>
      </c>
      <c r="K165" s="213"/>
      <c r="L165" s="38"/>
      <c r="M165" s="214" t="s">
        <v>1</v>
      </c>
      <c r="N165" s="215" t="s">
        <v>39</v>
      </c>
      <c r="O165" s="216">
        <v>0.35999999999999999</v>
      </c>
      <c r="P165" s="216">
        <f>O165*H165</f>
        <v>17.429759999999998</v>
      </c>
      <c r="Q165" s="216">
        <v>0.0043800000000000002</v>
      </c>
      <c r="R165" s="216">
        <f>Q165*H165</f>
        <v>0.21206207999999999</v>
      </c>
      <c r="S165" s="216">
        <v>0</v>
      </c>
      <c r="T165" s="217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18" t="s">
        <v>136</v>
      </c>
      <c r="AT165" s="218" t="s">
        <v>132</v>
      </c>
      <c r="AU165" s="218" t="s">
        <v>137</v>
      </c>
      <c r="AY165" s="17" t="s">
        <v>129</v>
      </c>
      <c r="BE165" s="219">
        <f>IF(N165="základní",J165,0)</f>
        <v>0</v>
      </c>
      <c r="BF165" s="219">
        <f>IF(N165="snížená",J165,0)</f>
        <v>11426.18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7" t="s">
        <v>137</v>
      </c>
      <c r="BK165" s="219">
        <f>ROUND(I165*H165,2)</f>
        <v>11426.18</v>
      </c>
      <c r="BL165" s="17" t="s">
        <v>136</v>
      </c>
      <c r="BM165" s="218" t="s">
        <v>176</v>
      </c>
    </row>
    <row r="166" s="14" customFormat="1">
      <c r="A166" s="14"/>
      <c r="B166" s="231"/>
      <c r="C166" s="232"/>
      <c r="D166" s="222" t="s">
        <v>146</v>
      </c>
      <c r="E166" s="233" t="s">
        <v>1</v>
      </c>
      <c r="F166" s="234" t="s">
        <v>177</v>
      </c>
      <c r="G166" s="232"/>
      <c r="H166" s="233" t="s">
        <v>1</v>
      </c>
      <c r="I166" s="232"/>
      <c r="J166" s="232"/>
      <c r="K166" s="232"/>
      <c r="L166" s="235"/>
      <c r="M166" s="236"/>
      <c r="N166" s="237"/>
      <c r="O166" s="237"/>
      <c r="P166" s="237"/>
      <c r="Q166" s="237"/>
      <c r="R166" s="237"/>
      <c r="S166" s="237"/>
      <c r="T166" s="23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39" t="s">
        <v>146</v>
      </c>
      <c r="AU166" s="239" t="s">
        <v>137</v>
      </c>
      <c r="AV166" s="14" t="s">
        <v>81</v>
      </c>
      <c r="AW166" s="14" t="s">
        <v>30</v>
      </c>
      <c r="AX166" s="14" t="s">
        <v>73</v>
      </c>
      <c r="AY166" s="239" t="s">
        <v>129</v>
      </c>
    </row>
    <row r="167" s="13" customFormat="1">
      <c r="A167" s="13"/>
      <c r="B167" s="220"/>
      <c r="C167" s="221"/>
      <c r="D167" s="222" t="s">
        <v>146</v>
      </c>
      <c r="E167" s="223" t="s">
        <v>1</v>
      </c>
      <c r="F167" s="224" t="s">
        <v>178</v>
      </c>
      <c r="G167" s="221"/>
      <c r="H167" s="225">
        <v>44.725999999999999</v>
      </c>
      <c r="I167" s="221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146</v>
      </c>
      <c r="AU167" s="230" t="s">
        <v>137</v>
      </c>
      <c r="AV167" s="13" t="s">
        <v>137</v>
      </c>
      <c r="AW167" s="13" t="s">
        <v>30</v>
      </c>
      <c r="AX167" s="13" t="s">
        <v>73</v>
      </c>
      <c r="AY167" s="230" t="s">
        <v>129</v>
      </c>
    </row>
    <row r="168" s="14" customFormat="1">
      <c r="A168" s="14"/>
      <c r="B168" s="231"/>
      <c r="C168" s="232"/>
      <c r="D168" s="222" t="s">
        <v>146</v>
      </c>
      <c r="E168" s="233" t="s">
        <v>1</v>
      </c>
      <c r="F168" s="234" t="s">
        <v>160</v>
      </c>
      <c r="G168" s="232"/>
      <c r="H168" s="233" t="s">
        <v>1</v>
      </c>
      <c r="I168" s="232"/>
      <c r="J168" s="232"/>
      <c r="K168" s="232"/>
      <c r="L168" s="235"/>
      <c r="M168" s="236"/>
      <c r="N168" s="237"/>
      <c r="O168" s="237"/>
      <c r="P168" s="237"/>
      <c r="Q168" s="237"/>
      <c r="R168" s="237"/>
      <c r="S168" s="237"/>
      <c r="T168" s="23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39" t="s">
        <v>146</v>
      </c>
      <c r="AU168" s="239" t="s">
        <v>137</v>
      </c>
      <c r="AV168" s="14" t="s">
        <v>81</v>
      </c>
      <c r="AW168" s="14" t="s">
        <v>30</v>
      </c>
      <c r="AX168" s="14" t="s">
        <v>73</v>
      </c>
      <c r="AY168" s="239" t="s">
        <v>129</v>
      </c>
    </row>
    <row r="169" s="13" customFormat="1">
      <c r="A169" s="13"/>
      <c r="B169" s="220"/>
      <c r="C169" s="221"/>
      <c r="D169" s="222" t="s">
        <v>146</v>
      </c>
      <c r="E169" s="223" t="s">
        <v>1</v>
      </c>
      <c r="F169" s="224" t="s">
        <v>179</v>
      </c>
      <c r="G169" s="221"/>
      <c r="H169" s="225">
        <v>3.6899999999999999</v>
      </c>
      <c r="I169" s="221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146</v>
      </c>
      <c r="AU169" s="230" t="s">
        <v>137</v>
      </c>
      <c r="AV169" s="13" t="s">
        <v>137</v>
      </c>
      <c r="AW169" s="13" t="s">
        <v>30</v>
      </c>
      <c r="AX169" s="13" t="s">
        <v>73</v>
      </c>
      <c r="AY169" s="230" t="s">
        <v>129</v>
      </c>
    </row>
    <row r="170" s="15" customFormat="1">
      <c r="A170" s="15"/>
      <c r="B170" s="240"/>
      <c r="C170" s="241"/>
      <c r="D170" s="222" t="s">
        <v>146</v>
      </c>
      <c r="E170" s="242" t="s">
        <v>1</v>
      </c>
      <c r="F170" s="243" t="s">
        <v>155</v>
      </c>
      <c r="G170" s="241"/>
      <c r="H170" s="244">
        <v>48.415999999999997</v>
      </c>
      <c r="I170" s="241"/>
      <c r="J170" s="241"/>
      <c r="K170" s="241"/>
      <c r="L170" s="245"/>
      <c r="M170" s="246"/>
      <c r="N170" s="247"/>
      <c r="O170" s="247"/>
      <c r="P170" s="247"/>
      <c r="Q170" s="247"/>
      <c r="R170" s="247"/>
      <c r="S170" s="247"/>
      <c r="T170" s="24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49" t="s">
        <v>146</v>
      </c>
      <c r="AU170" s="249" t="s">
        <v>137</v>
      </c>
      <c r="AV170" s="15" t="s">
        <v>136</v>
      </c>
      <c r="AW170" s="15" t="s">
        <v>30</v>
      </c>
      <c r="AX170" s="15" t="s">
        <v>81</v>
      </c>
      <c r="AY170" s="249" t="s">
        <v>129</v>
      </c>
    </row>
    <row r="171" s="2" customFormat="1" ht="24.15" customHeight="1">
      <c r="A171" s="32"/>
      <c r="B171" s="33"/>
      <c r="C171" s="207" t="s">
        <v>180</v>
      </c>
      <c r="D171" s="207" t="s">
        <v>132</v>
      </c>
      <c r="E171" s="208" t="s">
        <v>181</v>
      </c>
      <c r="F171" s="209" t="s">
        <v>182</v>
      </c>
      <c r="G171" s="210" t="s">
        <v>144</v>
      </c>
      <c r="H171" s="211">
        <v>127.19799999999999</v>
      </c>
      <c r="I171" s="212">
        <v>145</v>
      </c>
      <c r="J171" s="212">
        <f>ROUND(I171*H171,2)</f>
        <v>18443.709999999999</v>
      </c>
      <c r="K171" s="213"/>
      <c r="L171" s="38"/>
      <c r="M171" s="214" t="s">
        <v>1</v>
      </c>
      <c r="N171" s="215" t="s">
        <v>39</v>
      </c>
      <c r="O171" s="216">
        <v>0.27200000000000002</v>
      </c>
      <c r="P171" s="216">
        <f>O171*H171</f>
        <v>34.597856</v>
      </c>
      <c r="Q171" s="216">
        <v>0.0030000000000000001</v>
      </c>
      <c r="R171" s="216">
        <f>Q171*H171</f>
        <v>0.38159399999999999</v>
      </c>
      <c r="S171" s="216">
        <v>0</v>
      </c>
      <c r="T171" s="21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8" t="s">
        <v>136</v>
      </c>
      <c r="AT171" s="218" t="s">
        <v>132</v>
      </c>
      <c r="AU171" s="218" t="s">
        <v>137</v>
      </c>
      <c r="AY171" s="17" t="s">
        <v>129</v>
      </c>
      <c r="BE171" s="219">
        <f>IF(N171="základní",J171,0)</f>
        <v>0</v>
      </c>
      <c r="BF171" s="219">
        <f>IF(N171="snížená",J171,0)</f>
        <v>18443.709999999999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7" t="s">
        <v>137</v>
      </c>
      <c r="BK171" s="219">
        <f>ROUND(I171*H171,2)</f>
        <v>18443.709999999999</v>
      </c>
      <c r="BL171" s="17" t="s">
        <v>136</v>
      </c>
      <c r="BM171" s="218" t="s">
        <v>183</v>
      </c>
    </row>
    <row r="172" s="14" customFormat="1">
      <c r="A172" s="14"/>
      <c r="B172" s="231"/>
      <c r="C172" s="232"/>
      <c r="D172" s="222" t="s">
        <v>146</v>
      </c>
      <c r="E172" s="233" t="s">
        <v>1</v>
      </c>
      <c r="F172" s="234" t="s">
        <v>184</v>
      </c>
      <c r="G172" s="232"/>
      <c r="H172" s="233" t="s">
        <v>1</v>
      </c>
      <c r="I172" s="232"/>
      <c r="J172" s="232"/>
      <c r="K172" s="232"/>
      <c r="L172" s="235"/>
      <c r="M172" s="236"/>
      <c r="N172" s="237"/>
      <c r="O172" s="237"/>
      <c r="P172" s="237"/>
      <c r="Q172" s="237"/>
      <c r="R172" s="237"/>
      <c r="S172" s="237"/>
      <c r="T172" s="23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39" t="s">
        <v>146</v>
      </c>
      <c r="AU172" s="239" t="s">
        <v>137</v>
      </c>
      <c r="AV172" s="14" t="s">
        <v>81</v>
      </c>
      <c r="AW172" s="14" t="s">
        <v>30</v>
      </c>
      <c r="AX172" s="14" t="s">
        <v>73</v>
      </c>
      <c r="AY172" s="239" t="s">
        <v>129</v>
      </c>
    </row>
    <row r="173" s="13" customFormat="1">
      <c r="A173" s="13"/>
      <c r="B173" s="220"/>
      <c r="C173" s="221"/>
      <c r="D173" s="222" t="s">
        <v>146</v>
      </c>
      <c r="E173" s="223" t="s">
        <v>1</v>
      </c>
      <c r="F173" s="224" t="s">
        <v>185</v>
      </c>
      <c r="G173" s="221"/>
      <c r="H173" s="225">
        <v>22.670000000000002</v>
      </c>
      <c r="I173" s="221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0" t="s">
        <v>146</v>
      </c>
      <c r="AU173" s="230" t="s">
        <v>137</v>
      </c>
      <c r="AV173" s="13" t="s">
        <v>137</v>
      </c>
      <c r="AW173" s="13" t="s">
        <v>30</v>
      </c>
      <c r="AX173" s="13" t="s">
        <v>73</v>
      </c>
      <c r="AY173" s="230" t="s">
        <v>129</v>
      </c>
    </row>
    <row r="174" s="13" customFormat="1">
      <c r="A174" s="13"/>
      <c r="B174" s="220"/>
      <c r="C174" s="221"/>
      <c r="D174" s="222" t="s">
        <v>146</v>
      </c>
      <c r="E174" s="223" t="s">
        <v>1</v>
      </c>
      <c r="F174" s="224" t="s">
        <v>150</v>
      </c>
      <c r="G174" s="221"/>
      <c r="H174" s="225">
        <v>-1.6000000000000001</v>
      </c>
      <c r="I174" s="221"/>
      <c r="J174" s="221"/>
      <c r="K174" s="221"/>
      <c r="L174" s="226"/>
      <c r="M174" s="227"/>
      <c r="N174" s="228"/>
      <c r="O174" s="228"/>
      <c r="P174" s="228"/>
      <c r="Q174" s="228"/>
      <c r="R174" s="228"/>
      <c r="S174" s="228"/>
      <c r="T174" s="22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0" t="s">
        <v>146</v>
      </c>
      <c r="AU174" s="230" t="s">
        <v>137</v>
      </c>
      <c r="AV174" s="13" t="s">
        <v>137</v>
      </c>
      <c r="AW174" s="13" t="s">
        <v>30</v>
      </c>
      <c r="AX174" s="13" t="s">
        <v>73</v>
      </c>
      <c r="AY174" s="230" t="s">
        <v>129</v>
      </c>
    </row>
    <row r="175" s="13" customFormat="1">
      <c r="A175" s="13"/>
      <c r="B175" s="220"/>
      <c r="C175" s="221"/>
      <c r="D175" s="222" t="s">
        <v>146</v>
      </c>
      <c r="E175" s="223" t="s">
        <v>1</v>
      </c>
      <c r="F175" s="224" t="s">
        <v>148</v>
      </c>
      <c r="G175" s="221"/>
      <c r="H175" s="225">
        <v>-1.2</v>
      </c>
      <c r="I175" s="221"/>
      <c r="J175" s="221"/>
      <c r="K175" s="221"/>
      <c r="L175" s="226"/>
      <c r="M175" s="227"/>
      <c r="N175" s="228"/>
      <c r="O175" s="228"/>
      <c r="P175" s="228"/>
      <c r="Q175" s="228"/>
      <c r="R175" s="228"/>
      <c r="S175" s="228"/>
      <c r="T175" s="22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0" t="s">
        <v>146</v>
      </c>
      <c r="AU175" s="230" t="s">
        <v>137</v>
      </c>
      <c r="AV175" s="13" t="s">
        <v>137</v>
      </c>
      <c r="AW175" s="13" t="s">
        <v>30</v>
      </c>
      <c r="AX175" s="13" t="s">
        <v>73</v>
      </c>
      <c r="AY175" s="230" t="s">
        <v>129</v>
      </c>
    </row>
    <row r="176" s="14" customFormat="1">
      <c r="A176" s="14"/>
      <c r="B176" s="231"/>
      <c r="C176" s="232"/>
      <c r="D176" s="222" t="s">
        <v>146</v>
      </c>
      <c r="E176" s="233" t="s">
        <v>1</v>
      </c>
      <c r="F176" s="234" t="s">
        <v>186</v>
      </c>
      <c r="G176" s="232"/>
      <c r="H176" s="233" t="s">
        <v>1</v>
      </c>
      <c r="I176" s="232"/>
      <c r="J176" s="232"/>
      <c r="K176" s="232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146</v>
      </c>
      <c r="AU176" s="239" t="s">
        <v>137</v>
      </c>
      <c r="AV176" s="14" t="s">
        <v>81</v>
      </c>
      <c r="AW176" s="14" t="s">
        <v>30</v>
      </c>
      <c r="AX176" s="14" t="s">
        <v>73</v>
      </c>
      <c r="AY176" s="239" t="s">
        <v>129</v>
      </c>
    </row>
    <row r="177" s="13" customFormat="1">
      <c r="A177" s="13"/>
      <c r="B177" s="220"/>
      <c r="C177" s="221"/>
      <c r="D177" s="222" t="s">
        <v>146</v>
      </c>
      <c r="E177" s="223" t="s">
        <v>1</v>
      </c>
      <c r="F177" s="224" t="s">
        <v>187</v>
      </c>
      <c r="G177" s="221"/>
      <c r="H177" s="225">
        <v>48.204000000000001</v>
      </c>
      <c r="I177" s="221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146</v>
      </c>
      <c r="AU177" s="230" t="s">
        <v>137</v>
      </c>
      <c r="AV177" s="13" t="s">
        <v>137</v>
      </c>
      <c r="AW177" s="13" t="s">
        <v>30</v>
      </c>
      <c r="AX177" s="13" t="s">
        <v>73</v>
      </c>
      <c r="AY177" s="230" t="s">
        <v>129</v>
      </c>
    </row>
    <row r="178" s="13" customFormat="1">
      <c r="A178" s="13"/>
      <c r="B178" s="220"/>
      <c r="C178" s="221"/>
      <c r="D178" s="222" t="s">
        <v>146</v>
      </c>
      <c r="E178" s="223" t="s">
        <v>1</v>
      </c>
      <c r="F178" s="224" t="s">
        <v>188</v>
      </c>
      <c r="G178" s="221"/>
      <c r="H178" s="225">
        <v>59.124000000000002</v>
      </c>
      <c r="I178" s="221"/>
      <c r="J178" s="221"/>
      <c r="K178" s="221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146</v>
      </c>
      <c r="AU178" s="230" t="s">
        <v>137</v>
      </c>
      <c r="AV178" s="13" t="s">
        <v>137</v>
      </c>
      <c r="AW178" s="13" t="s">
        <v>30</v>
      </c>
      <c r="AX178" s="13" t="s">
        <v>73</v>
      </c>
      <c r="AY178" s="230" t="s">
        <v>129</v>
      </c>
    </row>
    <row r="179" s="15" customFormat="1">
      <c r="A179" s="15"/>
      <c r="B179" s="240"/>
      <c r="C179" s="241"/>
      <c r="D179" s="222" t="s">
        <v>146</v>
      </c>
      <c r="E179" s="242" t="s">
        <v>1</v>
      </c>
      <c r="F179" s="243" t="s">
        <v>155</v>
      </c>
      <c r="G179" s="241"/>
      <c r="H179" s="244">
        <v>127.19800000000001</v>
      </c>
      <c r="I179" s="241"/>
      <c r="J179" s="241"/>
      <c r="K179" s="241"/>
      <c r="L179" s="245"/>
      <c r="M179" s="246"/>
      <c r="N179" s="247"/>
      <c r="O179" s="247"/>
      <c r="P179" s="247"/>
      <c r="Q179" s="247"/>
      <c r="R179" s="247"/>
      <c r="S179" s="247"/>
      <c r="T179" s="248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49" t="s">
        <v>146</v>
      </c>
      <c r="AU179" s="249" t="s">
        <v>137</v>
      </c>
      <c r="AV179" s="15" t="s">
        <v>136</v>
      </c>
      <c r="AW179" s="15" t="s">
        <v>30</v>
      </c>
      <c r="AX179" s="15" t="s">
        <v>81</v>
      </c>
      <c r="AY179" s="249" t="s">
        <v>129</v>
      </c>
    </row>
    <row r="180" s="2" customFormat="1" ht="24.15" customHeight="1">
      <c r="A180" s="32"/>
      <c r="B180" s="33"/>
      <c r="C180" s="207" t="s">
        <v>189</v>
      </c>
      <c r="D180" s="207" t="s">
        <v>132</v>
      </c>
      <c r="E180" s="208" t="s">
        <v>190</v>
      </c>
      <c r="F180" s="209" t="s">
        <v>191</v>
      </c>
      <c r="G180" s="210" t="s">
        <v>144</v>
      </c>
      <c r="H180" s="211">
        <v>107.328</v>
      </c>
      <c r="I180" s="212">
        <v>94.400000000000006</v>
      </c>
      <c r="J180" s="212">
        <f>ROUND(I180*H180,2)</f>
        <v>10131.76</v>
      </c>
      <c r="K180" s="213"/>
      <c r="L180" s="38"/>
      <c r="M180" s="214" t="s">
        <v>1</v>
      </c>
      <c r="N180" s="215" t="s">
        <v>39</v>
      </c>
      <c r="O180" s="216">
        <v>0.16400000000000001</v>
      </c>
      <c r="P180" s="216">
        <f>O180*H180</f>
        <v>17.601792</v>
      </c>
      <c r="Q180" s="216">
        <v>0.0051999999999999998</v>
      </c>
      <c r="R180" s="216">
        <f>Q180*H180</f>
        <v>0.55810559999999998</v>
      </c>
      <c r="S180" s="216">
        <v>0</v>
      </c>
      <c r="T180" s="217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218" t="s">
        <v>136</v>
      </c>
      <c r="AT180" s="218" t="s">
        <v>132</v>
      </c>
      <c r="AU180" s="218" t="s">
        <v>137</v>
      </c>
      <c r="AY180" s="17" t="s">
        <v>129</v>
      </c>
      <c r="BE180" s="219">
        <f>IF(N180="základní",J180,0)</f>
        <v>0</v>
      </c>
      <c r="BF180" s="219">
        <f>IF(N180="snížená",J180,0)</f>
        <v>10131.76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7" t="s">
        <v>137</v>
      </c>
      <c r="BK180" s="219">
        <f>ROUND(I180*H180,2)</f>
        <v>10131.76</v>
      </c>
      <c r="BL180" s="17" t="s">
        <v>136</v>
      </c>
      <c r="BM180" s="218" t="s">
        <v>192</v>
      </c>
    </row>
    <row r="181" s="14" customFormat="1">
      <c r="A181" s="14"/>
      <c r="B181" s="231"/>
      <c r="C181" s="232"/>
      <c r="D181" s="222" t="s">
        <v>146</v>
      </c>
      <c r="E181" s="233" t="s">
        <v>1</v>
      </c>
      <c r="F181" s="234" t="s">
        <v>186</v>
      </c>
      <c r="G181" s="232"/>
      <c r="H181" s="233" t="s">
        <v>1</v>
      </c>
      <c r="I181" s="232"/>
      <c r="J181" s="232"/>
      <c r="K181" s="232"/>
      <c r="L181" s="235"/>
      <c r="M181" s="236"/>
      <c r="N181" s="237"/>
      <c r="O181" s="237"/>
      <c r="P181" s="237"/>
      <c r="Q181" s="237"/>
      <c r="R181" s="237"/>
      <c r="S181" s="237"/>
      <c r="T181" s="23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39" t="s">
        <v>146</v>
      </c>
      <c r="AU181" s="239" t="s">
        <v>137</v>
      </c>
      <c r="AV181" s="14" t="s">
        <v>81</v>
      </c>
      <c r="AW181" s="14" t="s">
        <v>30</v>
      </c>
      <c r="AX181" s="14" t="s">
        <v>73</v>
      </c>
      <c r="AY181" s="239" t="s">
        <v>129</v>
      </c>
    </row>
    <row r="182" s="13" customFormat="1">
      <c r="A182" s="13"/>
      <c r="B182" s="220"/>
      <c r="C182" s="221"/>
      <c r="D182" s="222" t="s">
        <v>146</v>
      </c>
      <c r="E182" s="223" t="s">
        <v>1</v>
      </c>
      <c r="F182" s="224" t="s">
        <v>187</v>
      </c>
      <c r="G182" s="221"/>
      <c r="H182" s="225">
        <v>48.204000000000001</v>
      </c>
      <c r="I182" s="221"/>
      <c r="J182" s="221"/>
      <c r="K182" s="221"/>
      <c r="L182" s="226"/>
      <c r="M182" s="227"/>
      <c r="N182" s="228"/>
      <c r="O182" s="228"/>
      <c r="P182" s="228"/>
      <c r="Q182" s="228"/>
      <c r="R182" s="228"/>
      <c r="S182" s="228"/>
      <c r="T182" s="22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0" t="s">
        <v>146</v>
      </c>
      <c r="AU182" s="230" t="s">
        <v>137</v>
      </c>
      <c r="AV182" s="13" t="s">
        <v>137</v>
      </c>
      <c r="AW182" s="13" t="s">
        <v>30</v>
      </c>
      <c r="AX182" s="13" t="s">
        <v>73</v>
      </c>
      <c r="AY182" s="230" t="s">
        <v>129</v>
      </c>
    </row>
    <row r="183" s="13" customFormat="1">
      <c r="A183" s="13"/>
      <c r="B183" s="220"/>
      <c r="C183" s="221"/>
      <c r="D183" s="222" t="s">
        <v>146</v>
      </c>
      <c r="E183" s="223" t="s">
        <v>1</v>
      </c>
      <c r="F183" s="224" t="s">
        <v>188</v>
      </c>
      <c r="G183" s="221"/>
      <c r="H183" s="225">
        <v>59.124000000000002</v>
      </c>
      <c r="I183" s="221"/>
      <c r="J183" s="221"/>
      <c r="K183" s="221"/>
      <c r="L183" s="226"/>
      <c r="M183" s="227"/>
      <c r="N183" s="228"/>
      <c r="O183" s="228"/>
      <c r="P183" s="228"/>
      <c r="Q183" s="228"/>
      <c r="R183" s="228"/>
      <c r="S183" s="228"/>
      <c r="T183" s="22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0" t="s">
        <v>146</v>
      </c>
      <c r="AU183" s="230" t="s">
        <v>137</v>
      </c>
      <c r="AV183" s="13" t="s">
        <v>137</v>
      </c>
      <c r="AW183" s="13" t="s">
        <v>30</v>
      </c>
      <c r="AX183" s="13" t="s">
        <v>73</v>
      </c>
      <c r="AY183" s="230" t="s">
        <v>129</v>
      </c>
    </row>
    <row r="184" s="15" customFormat="1">
      <c r="A184" s="15"/>
      <c r="B184" s="240"/>
      <c r="C184" s="241"/>
      <c r="D184" s="222" t="s">
        <v>146</v>
      </c>
      <c r="E184" s="242" t="s">
        <v>1</v>
      </c>
      <c r="F184" s="243" t="s">
        <v>155</v>
      </c>
      <c r="G184" s="241"/>
      <c r="H184" s="244">
        <v>107.328</v>
      </c>
      <c r="I184" s="241"/>
      <c r="J184" s="241"/>
      <c r="K184" s="241"/>
      <c r="L184" s="245"/>
      <c r="M184" s="246"/>
      <c r="N184" s="247"/>
      <c r="O184" s="247"/>
      <c r="P184" s="247"/>
      <c r="Q184" s="247"/>
      <c r="R184" s="247"/>
      <c r="S184" s="247"/>
      <c r="T184" s="248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49" t="s">
        <v>146</v>
      </c>
      <c r="AU184" s="249" t="s">
        <v>137</v>
      </c>
      <c r="AV184" s="15" t="s">
        <v>136</v>
      </c>
      <c r="AW184" s="15" t="s">
        <v>30</v>
      </c>
      <c r="AX184" s="15" t="s">
        <v>81</v>
      </c>
      <c r="AY184" s="249" t="s">
        <v>129</v>
      </c>
    </row>
    <row r="185" s="2" customFormat="1" ht="24.15" customHeight="1">
      <c r="A185" s="32"/>
      <c r="B185" s="33"/>
      <c r="C185" s="207" t="s">
        <v>193</v>
      </c>
      <c r="D185" s="207" t="s">
        <v>132</v>
      </c>
      <c r="E185" s="208" t="s">
        <v>194</v>
      </c>
      <c r="F185" s="209" t="s">
        <v>195</v>
      </c>
      <c r="G185" s="210" t="s">
        <v>196</v>
      </c>
      <c r="H185" s="211">
        <v>0.053999999999999999</v>
      </c>
      <c r="I185" s="212">
        <v>4270</v>
      </c>
      <c r="J185" s="212">
        <f>ROUND(I185*H185,2)</f>
        <v>230.58000000000001</v>
      </c>
      <c r="K185" s="213"/>
      <c r="L185" s="38"/>
      <c r="M185" s="214" t="s">
        <v>1</v>
      </c>
      <c r="N185" s="215" t="s">
        <v>39</v>
      </c>
      <c r="O185" s="216">
        <v>3.2130000000000001</v>
      </c>
      <c r="P185" s="216">
        <f>O185*H185</f>
        <v>0.17350199999999999</v>
      </c>
      <c r="Q185" s="216">
        <v>2.45329</v>
      </c>
      <c r="R185" s="216">
        <f>Q185*H185</f>
        <v>0.13247766</v>
      </c>
      <c r="S185" s="216">
        <v>0</v>
      </c>
      <c r="T185" s="217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18" t="s">
        <v>136</v>
      </c>
      <c r="AT185" s="218" t="s">
        <v>132</v>
      </c>
      <c r="AU185" s="218" t="s">
        <v>137</v>
      </c>
      <c r="AY185" s="17" t="s">
        <v>129</v>
      </c>
      <c r="BE185" s="219">
        <f>IF(N185="základní",J185,0)</f>
        <v>0</v>
      </c>
      <c r="BF185" s="219">
        <f>IF(N185="snížená",J185,0)</f>
        <v>230.58000000000001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7" t="s">
        <v>137</v>
      </c>
      <c r="BK185" s="219">
        <f>ROUND(I185*H185,2)</f>
        <v>230.58000000000001</v>
      </c>
      <c r="BL185" s="17" t="s">
        <v>136</v>
      </c>
      <c r="BM185" s="218" t="s">
        <v>197</v>
      </c>
    </row>
    <row r="186" s="14" customFormat="1">
      <c r="A186" s="14"/>
      <c r="B186" s="231"/>
      <c r="C186" s="232"/>
      <c r="D186" s="222" t="s">
        <v>146</v>
      </c>
      <c r="E186" s="233" t="s">
        <v>1</v>
      </c>
      <c r="F186" s="234" t="s">
        <v>198</v>
      </c>
      <c r="G186" s="232"/>
      <c r="H186" s="233" t="s">
        <v>1</v>
      </c>
      <c r="I186" s="232"/>
      <c r="J186" s="232"/>
      <c r="K186" s="232"/>
      <c r="L186" s="235"/>
      <c r="M186" s="236"/>
      <c r="N186" s="237"/>
      <c r="O186" s="237"/>
      <c r="P186" s="237"/>
      <c r="Q186" s="237"/>
      <c r="R186" s="237"/>
      <c r="S186" s="237"/>
      <c r="T186" s="23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39" t="s">
        <v>146</v>
      </c>
      <c r="AU186" s="239" t="s">
        <v>137</v>
      </c>
      <c r="AV186" s="14" t="s">
        <v>81</v>
      </c>
      <c r="AW186" s="14" t="s">
        <v>30</v>
      </c>
      <c r="AX186" s="14" t="s">
        <v>73</v>
      </c>
      <c r="AY186" s="239" t="s">
        <v>129</v>
      </c>
    </row>
    <row r="187" s="13" customFormat="1">
      <c r="A187" s="13"/>
      <c r="B187" s="220"/>
      <c r="C187" s="221"/>
      <c r="D187" s="222" t="s">
        <v>146</v>
      </c>
      <c r="E187" s="223" t="s">
        <v>1</v>
      </c>
      <c r="F187" s="224" t="s">
        <v>199</v>
      </c>
      <c r="G187" s="221"/>
      <c r="H187" s="225">
        <v>0.053999999999999999</v>
      </c>
      <c r="I187" s="221"/>
      <c r="J187" s="221"/>
      <c r="K187" s="221"/>
      <c r="L187" s="226"/>
      <c r="M187" s="227"/>
      <c r="N187" s="228"/>
      <c r="O187" s="228"/>
      <c r="P187" s="228"/>
      <c r="Q187" s="228"/>
      <c r="R187" s="228"/>
      <c r="S187" s="228"/>
      <c r="T187" s="22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0" t="s">
        <v>146</v>
      </c>
      <c r="AU187" s="230" t="s">
        <v>137</v>
      </c>
      <c r="AV187" s="13" t="s">
        <v>137</v>
      </c>
      <c r="AW187" s="13" t="s">
        <v>30</v>
      </c>
      <c r="AX187" s="13" t="s">
        <v>81</v>
      </c>
      <c r="AY187" s="230" t="s">
        <v>129</v>
      </c>
    </row>
    <row r="188" s="2" customFormat="1" ht="24.15" customHeight="1">
      <c r="A188" s="32"/>
      <c r="B188" s="33"/>
      <c r="C188" s="207" t="s">
        <v>200</v>
      </c>
      <c r="D188" s="207" t="s">
        <v>132</v>
      </c>
      <c r="E188" s="208" t="s">
        <v>201</v>
      </c>
      <c r="F188" s="209" t="s">
        <v>202</v>
      </c>
      <c r="G188" s="210" t="s">
        <v>196</v>
      </c>
      <c r="H188" s="211">
        <v>0.053999999999999999</v>
      </c>
      <c r="I188" s="212">
        <v>332</v>
      </c>
      <c r="J188" s="212">
        <f>ROUND(I188*H188,2)</f>
        <v>17.93</v>
      </c>
      <c r="K188" s="213"/>
      <c r="L188" s="38"/>
      <c r="M188" s="214" t="s">
        <v>1</v>
      </c>
      <c r="N188" s="215" t="s">
        <v>39</v>
      </c>
      <c r="O188" s="216">
        <v>0.81999999999999995</v>
      </c>
      <c r="P188" s="216">
        <f>O188*H188</f>
        <v>0.04428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8" t="s">
        <v>136</v>
      </c>
      <c r="AT188" s="218" t="s">
        <v>132</v>
      </c>
      <c r="AU188" s="218" t="s">
        <v>137</v>
      </c>
      <c r="AY188" s="17" t="s">
        <v>129</v>
      </c>
      <c r="BE188" s="219">
        <f>IF(N188="základní",J188,0)</f>
        <v>0</v>
      </c>
      <c r="BF188" s="219">
        <f>IF(N188="snížená",J188,0)</f>
        <v>17.93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7" t="s">
        <v>137</v>
      </c>
      <c r="BK188" s="219">
        <f>ROUND(I188*H188,2)</f>
        <v>17.93</v>
      </c>
      <c r="BL188" s="17" t="s">
        <v>136</v>
      </c>
      <c r="BM188" s="218" t="s">
        <v>203</v>
      </c>
    </row>
    <row r="189" s="2" customFormat="1" ht="16.5" customHeight="1">
      <c r="A189" s="32"/>
      <c r="B189" s="33"/>
      <c r="C189" s="207" t="s">
        <v>204</v>
      </c>
      <c r="D189" s="207" t="s">
        <v>132</v>
      </c>
      <c r="E189" s="208" t="s">
        <v>205</v>
      </c>
      <c r="F189" s="209" t="s">
        <v>206</v>
      </c>
      <c r="G189" s="210" t="s">
        <v>207</v>
      </c>
      <c r="H189" s="211">
        <v>0.014999999999999999</v>
      </c>
      <c r="I189" s="212">
        <v>47900</v>
      </c>
      <c r="J189" s="212">
        <f>ROUND(I189*H189,2)</f>
        <v>718.5</v>
      </c>
      <c r="K189" s="213"/>
      <c r="L189" s="38"/>
      <c r="M189" s="214" t="s">
        <v>1</v>
      </c>
      <c r="N189" s="215" t="s">
        <v>39</v>
      </c>
      <c r="O189" s="216">
        <v>15.231</v>
      </c>
      <c r="P189" s="216">
        <f>O189*H189</f>
        <v>0.228465</v>
      </c>
      <c r="Q189" s="216">
        <v>1.06277</v>
      </c>
      <c r="R189" s="216">
        <f>Q189*H189</f>
        <v>0.015941549999999999</v>
      </c>
      <c r="S189" s="216">
        <v>0</v>
      </c>
      <c r="T189" s="217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18" t="s">
        <v>136</v>
      </c>
      <c r="AT189" s="218" t="s">
        <v>132</v>
      </c>
      <c r="AU189" s="218" t="s">
        <v>137</v>
      </c>
      <c r="AY189" s="17" t="s">
        <v>129</v>
      </c>
      <c r="BE189" s="219">
        <f>IF(N189="základní",J189,0)</f>
        <v>0</v>
      </c>
      <c r="BF189" s="219">
        <f>IF(N189="snížená",J189,0)</f>
        <v>718.5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7" t="s">
        <v>137</v>
      </c>
      <c r="BK189" s="219">
        <f>ROUND(I189*H189,2)</f>
        <v>718.5</v>
      </c>
      <c r="BL189" s="17" t="s">
        <v>136</v>
      </c>
      <c r="BM189" s="218" t="s">
        <v>208</v>
      </c>
    </row>
    <row r="190" s="14" customFormat="1">
      <c r="A190" s="14"/>
      <c r="B190" s="231"/>
      <c r="C190" s="232"/>
      <c r="D190" s="222" t="s">
        <v>146</v>
      </c>
      <c r="E190" s="233" t="s">
        <v>1</v>
      </c>
      <c r="F190" s="234" t="s">
        <v>209</v>
      </c>
      <c r="G190" s="232"/>
      <c r="H190" s="233" t="s">
        <v>1</v>
      </c>
      <c r="I190" s="232"/>
      <c r="J190" s="232"/>
      <c r="K190" s="232"/>
      <c r="L190" s="235"/>
      <c r="M190" s="236"/>
      <c r="N190" s="237"/>
      <c r="O190" s="237"/>
      <c r="P190" s="237"/>
      <c r="Q190" s="237"/>
      <c r="R190" s="237"/>
      <c r="S190" s="237"/>
      <c r="T190" s="23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39" t="s">
        <v>146</v>
      </c>
      <c r="AU190" s="239" t="s">
        <v>137</v>
      </c>
      <c r="AV190" s="14" t="s">
        <v>81</v>
      </c>
      <c r="AW190" s="14" t="s">
        <v>30</v>
      </c>
      <c r="AX190" s="14" t="s">
        <v>73</v>
      </c>
      <c r="AY190" s="239" t="s">
        <v>129</v>
      </c>
    </row>
    <row r="191" s="13" customFormat="1">
      <c r="A191" s="13"/>
      <c r="B191" s="220"/>
      <c r="C191" s="221"/>
      <c r="D191" s="222" t="s">
        <v>146</v>
      </c>
      <c r="E191" s="223" t="s">
        <v>1</v>
      </c>
      <c r="F191" s="224" t="s">
        <v>210</v>
      </c>
      <c r="G191" s="221"/>
      <c r="H191" s="225">
        <v>0.014999999999999999</v>
      </c>
      <c r="I191" s="221"/>
      <c r="J191" s="221"/>
      <c r="K191" s="221"/>
      <c r="L191" s="226"/>
      <c r="M191" s="227"/>
      <c r="N191" s="228"/>
      <c r="O191" s="228"/>
      <c r="P191" s="228"/>
      <c r="Q191" s="228"/>
      <c r="R191" s="228"/>
      <c r="S191" s="228"/>
      <c r="T191" s="22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0" t="s">
        <v>146</v>
      </c>
      <c r="AU191" s="230" t="s">
        <v>137</v>
      </c>
      <c r="AV191" s="13" t="s">
        <v>137</v>
      </c>
      <c r="AW191" s="13" t="s">
        <v>30</v>
      </c>
      <c r="AX191" s="13" t="s">
        <v>81</v>
      </c>
      <c r="AY191" s="230" t="s">
        <v>129</v>
      </c>
    </row>
    <row r="192" s="2" customFormat="1" ht="21.75" customHeight="1">
      <c r="A192" s="32"/>
      <c r="B192" s="33"/>
      <c r="C192" s="207" t="s">
        <v>211</v>
      </c>
      <c r="D192" s="207" t="s">
        <v>132</v>
      </c>
      <c r="E192" s="208" t="s">
        <v>212</v>
      </c>
      <c r="F192" s="209" t="s">
        <v>213</v>
      </c>
      <c r="G192" s="210" t="s">
        <v>144</v>
      </c>
      <c r="H192" s="211">
        <v>1.8999999999999999</v>
      </c>
      <c r="I192" s="212">
        <v>321</v>
      </c>
      <c r="J192" s="212">
        <f>ROUND(I192*H192,2)</f>
        <v>609.89999999999998</v>
      </c>
      <c r="K192" s="213"/>
      <c r="L192" s="38"/>
      <c r="M192" s="214" t="s">
        <v>1</v>
      </c>
      <c r="N192" s="215" t="s">
        <v>39</v>
      </c>
      <c r="O192" s="216">
        <v>0.443</v>
      </c>
      <c r="P192" s="216">
        <f>O192*H192</f>
        <v>0.8417</v>
      </c>
      <c r="Q192" s="216">
        <v>0.11169999999999999</v>
      </c>
      <c r="R192" s="216">
        <f>Q192*H192</f>
        <v>0.21222999999999997</v>
      </c>
      <c r="S192" s="216">
        <v>0</v>
      </c>
      <c r="T192" s="217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18" t="s">
        <v>136</v>
      </c>
      <c r="AT192" s="218" t="s">
        <v>132</v>
      </c>
      <c r="AU192" s="218" t="s">
        <v>137</v>
      </c>
      <c r="AY192" s="17" t="s">
        <v>129</v>
      </c>
      <c r="BE192" s="219">
        <f>IF(N192="základní",J192,0)</f>
        <v>0</v>
      </c>
      <c r="BF192" s="219">
        <f>IF(N192="snížená",J192,0)</f>
        <v>609.89999999999998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7" t="s">
        <v>137</v>
      </c>
      <c r="BK192" s="219">
        <f>ROUND(I192*H192,2)</f>
        <v>609.89999999999998</v>
      </c>
      <c r="BL192" s="17" t="s">
        <v>136</v>
      </c>
      <c r="BM192" s="218" t="s">
        <v>214</v>
      </c>
    </row>
    <row r="193" s="14" customFormat="1">
      <c r="A193" s="14"/>
      <c r="B193" s="231"/>
      <c r="C193" s="232"/>
      <c r="D193" s="222" t="s">
        <v>146</v>
      </c>
      <c r="E193" s="233" t="s">
        <v>1</v>
      </c>
      <c r="F193" s="234" t="s">
        <v>215</v>
      </c>
      <c r="G193" s="232"/>
      <c r="H193" s="233" t="s">
        <v>1</v>
      </c>
      <c r="I193" s="232"/>
      <c r="J193" s="232"/>
      <c r="K193" s="232"/>
      <c r="L193" s="235"/>
      <c r="M193" s="236"/>
      <c r="N193" s="237"/>
      <c r="O193" s="237"/>
      <c r="P193" s="237"/>
      <c r="Q193" s="237"/>
      <c r="R193" s="237"/>
      <c r="S193" s="237"/>
      <c r="T193" s="23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39" t="s">
        <v>146</v>
      </c>
      <c r="AU193" s="239" t="s">
        <v>137</v>
      </c>
      <c r="AV193" s="14" t="s">
        <v>81</v>
      </c>
      <c r="AW193" s="14" t="s">
        <v>30</v>
      </c>
      <c r="AX193" s="14" t="s">
        <v>73</v>
      </c>
      <c r="AY193" s="239" t="s">
        <v>129</v>
      </c>
    </row>
    <row r="194" s="13" customFormat="1">
      <c r="A194" s="13"/>
      <c r="B194" s="220"/>
      <c r="C194" s="221"/>
      <c r="D194" s="222" t="s">
        <v>146</v>
      </c>
      <c r="E194" s="223" t="s">
        <v>1</v>
      </c>
      <c r="F194" s="224" t="s">
        <v>216</v>
      </c>
      <c r="G194" s="221"/>
      <c r="H194" s="225">
        <v>1.8999999999999999</v>
      </c>
      <c r="I194" s="221"/>
      <c r="J194" s="221"/>
      <c r="K194" s="221"/>
      <c r="L194" s="226"/>
      <c r="M194" s="227"/>
      <c r="N194" s="228"/>
      <c r="O194" s="228"/>
      <c r="P194" s="228"/>
      <c r="Q194" s="228"/>
      <c r="R194" s="228"/>
      <c r="S194" s="228"/>
      <c r="T194" s="22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0" t="s">
        <v>146</v>
      </c>
      <c r="AU194" s="230" t="s">
        <v>137</v>
      </c>
      <c r="AV194" s="13" t="s">
        <v>137</v>
      </c>
      <c r="AW194" s="13" t="s">
        <v>30</v>
      </c>
      <c r="AX194" s="13" t="s">
        <v>81</v>
      </c>
      <c r="AY194" s="230" t="s">
        <v>129</v>
      </c>
    </row>
    <row r="195" s="12" customFormat="1" ht="22.8" customHeight="1">
      <c r="A195" s="12"/>
      <c r="B195" s="192"/>
      <c r="C195" s="193"/>
      <c r="D195" s="194" t="s">
        <v>72</v>
      </c>
      <c r="E195" s="205" t="s">
        <v>189</v>
      </c>
      <c r="F195" s="205" t="s">
        <v>217</v>
      </c>
      <c r="G195" s="193"/>
      <c r="H195" s="193"/>
      <c r="I195" s="193"/>
      <c r="J195" s="206">
        <f>BK195</f>
        <v>62483.599999999999</v>
      </c>
      <c r="K195" s="193"/>
      <c r="L195" s="197"/>
      <c r="M195" s="198"/>
      <c r="N195" s="199"/>
      <c r="O195" s="199"/>
      <c r="P195" s="200">
        <f>SUM(P196:P218)</f>
        <v>53.023752999999992</v>
      </c>
      <c r="Q195" s="199"/>
      <c r="R195" s="200">
        <f>SUM(R196:R218)</f>
        <v>0.014525699999999999</v>
      </c>
      <c r="S195" s="199"/>
      <c r="T195" s="201">
        <f>SUM(T196:T218)</f>
        <v>1.30027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2" t="s">
        <v>81</v>
      </c>
      <c r="AT195" s="203" t="s">
        <v>72</v>
      </c>
      <c r="AU195" s="203" t="s">
        <v>81</v>
      </c>
      <c r="AY195" s="202" t="s">
        <v>129</v>
      </c>
      <c r="BK195" s="204">
        <f>SUM(BK196:BK218)</f>
        <v>62483.599999999999</v>
      </c>
    </row>
    <row r="196" s="2" customFormat="1" ht="24.15" customHeight="1">
      <c r="A196" s="32"/>
      <c r="B196" s="33"/>
      <c r="C196" s="207" t="s">
        <v>218</v>
      </c>
      <c r="D196" s="207" t="s">
        <v>132</v>
      </c>
      <c r="E196" s="208" t="s">
        <v>219</v>
      </c>
      <c r="F196" s="209" t="s">
        <v>220</v>
      </c>
      <c r="G196" s="210" t="s">
        <v>221</v>
      </c>
      <c r="H196" s="211">
        <v>1</v>
      </c>
      <c r="I196" s="212">
        <v>4000</v>
      </c>
      <c r="J196" s="212">
        <f>ROUND(I196*H196,2)</f>
        <v>4000</v>
      </c>
      <c r="K196" s="213"/>
      <c r="L196" s="38"/>
      <c r="M196" s="214" t="s">
        <v>1</v>
      </c>
      <c r="N196" s="215" t="s">
        <v>39</v>
      </c>
      <c r="O196" s="216">
        <v>0</v>
      </c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18" t="s">
        <v>136</v>
      </c>
      <c r="AT196" s="218" t="s">
        <v>132</v>
      </c>
      <c r="AU196" s="218" t="s">
        <v>137</v>
      </c>
      <c r="AY196" s="17" t="s">
        <v>129</v>
      </c>
      <c r="BE196" s="219">
        <f>IF(N196="základní",J196,0)</f>
        <v>0</v>
      </c>
      <c r="BF196" s="219">
        <f>IF(N196="snížená",J196,0)</f>
        <v>4000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7" t="s">
        <v>137</v>
      </c>
      <c r="BK196" s="219">
        <f>ROUND(I196*H196,2)</f>
        <v>4000</v>
      </c>
      <c r="BL196" s="17" t="s">
        <v>136</v>
      </c>
      <c r="BM196" s="218" t="s">
        <v>222</v>
      </c>
    </row>
    <row r="197" s="2" customFormat="1" ht="24.15" customHeight="1">
      <c r="A197" s="32"/>
      <c r="B197" s="33"/>
      <c r="C197" s="207" t="s">
        <v>8</v>
      </c>
      <c r="D197" s="207" t="s">
        <v>132</v>
      </c>
      <c r="E197" s="208" t="s">
        <v>223</v>
      </c>
      <c r="F197" s="209" t="s">
        <v>224</v>
      </c>
      <c r="G197" s="210" t="s">
        <v>221</v>
      </c>
      <c r="H197" s="211">
        <v>1</v>
      </c>
      <c r="I197" s="212">
        <v>11000</v>
      </c>
      <c r="J197" s="212">
        <f>ROUND(I197*H197,2)</f>
        <v>11000</v>
      </c>
      <c r="K197" s="213"/>
      <c r="L197" s="38"/>
      <c r="M197" s="214" t="s">
        <v>1</v>
      </c>
      <c r="N197" s="215" t="s">
        <v>39</v>
      </c>
      <c r="O197" s="216">
        <v>0</v>
      </c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8" t="s">
        <v>136</v>
      </c>
      <c r="AT197" s="218" t="s">
        <v>132</v>
      </c>
      <c r="AU197" s="218" t="s">
        <v>137</v>
      </c>
      <c r="AY197" s="17" t="s">
        <v>129</v>
      </c>
      <c r="BE197" s="219">
        <f>IF(N197="základní",J197,0)</f>
        <v>0</v>
      </c>
      <c r="BF197" s="219">
        <f>IF(N197="snížená",J197,0)</f>
        <v>11000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7" t="s">
        <v>137</v>
      </c>
      <c r="BK197" s="219">
        <f>ROUND(I197*H197,2)</f>
        <v>11000</v>
      </c>
      <c r="BL197" s="17" t="s">
        <v>136</v>
      </c>
      <c r="BM197" s="218" t="s">
        <v>225</v>
      </c>
    </row>
    <row r="198" s="2" customFormat="1" ht="33" customHeight="1">
      <c r="A198" s="32"/>
      <c r="B198" s="33"/>
      <c r="C198" s="207" t="s">
        <v>226</v>
      </c>
      <c r="D198" s="207" t="s">
        <v>132</v>
      </c>
      <c r="E198" s="208" t="s">
        <v>227</v>
      </c>
      <c r="F198" s="209" t="s">
        <v>228</v>
      </c>
      <c r="G198" s="210" t="s">
        <v>221</v>
      </c>
      <c r="H198" s="211">
        <v>1</v>
      </c>
      <c r="I198" s="212">
        <v>9000</v>
      </c>
      <c r="J198" s="212">
        <f>ROUND(I198*H198,2)</f>
        <v>9000</v>
      </c>
      <c r="K198" s="213"/>
      <c r="L198" s="38"/>
      <c r="M198" s="214" t="s">
        <v>1</v>
      </c>
      <c r="N198" s="215" t="s">
        <v>39</v>
      </c>
      <c r="O198" s="216">
        <v>0</v>
      </c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8" t="s">
        <v>136</v>
      </c>
      <c r="AT198" s="218" t="s">
        <v>132</v>
      </c>
      <c r="AU198" s="218" t="s">
        <v>137</v>
      </c>
      <c r="AY198" s="17" t="s">
        <v>129</v>
      </c>
      <c r="BE198" s="219">
        <f>IF(N198="základní",J198,0)</f>
        <v>0</v>
      </c>
      <c r="BF198" s="219">
        <f>IF(N198="snížená",J198,0)</f>
        <v>9000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7" t="s">
        <v>137</v>
      </c>
      <c r="BK198" s="219">
        <f>ROUND(I198*H198,2)</f>
        <v>9000</v>
      </c>
      <c r="BL198" s="17" t="s">
        <v>136</v>
      </c>
      <c r="BM198" s="218" t="s">
        <v>229</v>
      </c>
    </row>
    <row r="199" s="2" customFormat="1" ht="24.15" customHeight="1">
      <c r="A199" s="32"/>
      <c r="B199" s="33"/>
      <c r="C199" s="207" t="s">
        <v>230</v>
      </c>
      <c r="D199" s="207" t="s">
        <v>132</v>
      </c>
      <c r="E199" s="208" t="s">
        <v>231</v>
      </c>
      <c r="F199" s="209" t="s">
        <v>232</v>
      </c>
      <c r="G199" s="210" t="s">
        <v>221</v>
      </c>
      <c r="H199" s="211">
        <v>1</v>
      </c>
      <c r="I199" s="212">
        <v>1200</v>
      </c>
      <c r="J199" s="212">
        <f>ROUND(I199*H199,2)</f>
        <v>1200</v>
      </c>
      <c r="K199" s="213"/>
      <c r="L199" s="38"/>
      <c r="M199" s="214" t="s">
        <v>1</v>
      </c>
      <c r="N199" s="215" t="s">
        <v>39</v>
      </c>
      <c r="O199" s="216">
        <v>0</v>
      </c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8" t="s">
        <v>136</v>
      </c>
      <c r="AT199" s="218" t="s">
        <v>132</v>
      </c>
      <c r="AU199" s="218" t="s">
        <v>137</v>
      </c>
      <c r="AY199" s="17" t="s">
        <v>129</v>
      </c>
      <c r="BE199" s="219">
        <f>IF(N199="základní",J199,0)</f>
        <v>0</v>
      </c>
      <c r="BF199" s="219">
        <f>IF(N199="snížená",J199,0)</f>
        <v>1200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7" t="s">
        <v>137</v>
      </c>
      <c r="BK199" s="219">
        <f>ROUND(I199*H199,2)</f>
        <v>1200</v>
      </c>
      <c r="BL199" s="17" t="s">
        <v>136</v>
      </c>
      <c r="BM199" s="218" t="s">
        <v>233</v>
      </c>
    </row>
    <row r="200" s="2" customFormat="1" ht="24.15" customHeight="1">
      <c r="A200" s="32"/>
      <c r="B200" s="33"/>
      <c r="C200" s="207" t="s">
        <v>234</v>
      </c>
      <c r="D200" s="207" t="s">
        <v>132</v>
      </c>
      <c r="E200" s="208" t="s">
        <v>235</v>
      </c>
      <c r="F200" s="209" t="s">
        <v>236</v>
      </c>
      <c r="G200" s="210" t="s">
        <v>221</v>
      </c>
      <c r="H200" s="211">
        <v>1</v>
      </c>
      <c r="I200" s="212">
        <v>400</v>
      </c>
      <c r="J200" s="212">
        <f>ROUND(I200*H200,2)</f>
        <v>400</v>
      </c>
      <c r="K200" s="213"/>
      <c r="L200" s="38"/>
      <c r="M200" s="214" t="s">
        <v>1</v>
      </c>
      <c r="N200" s="215" t="s">
        <v>39</v>
      </c>
      <c r="O200" s="216">
        <v>0</v>
      </c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8" t="s">
        <v>136</v>
      </c>
      <c r="AT200" s="218" t="s">
        <v>132</v>
      </c>
      <c r="AU200" s="218" t="s">
        <v>137</v>
      </c>
      <c r="AY200" s="17" t="s">
        <v>129</v>
      </c>
      <c r="BE200" s="219">
        <f>IF(N200="základní",J200,0)</f>
        <v>0</v>
      </c>
      <c r="BF200" s="219">
        <f>IF(N200="snížená",J200,0)</f>
        <v>400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7" t="s">
        <v>137</v>
      </c>
      <c r="BK200" s="219">
        <f>ROUND(I200*H200,2)</f>
        <v>400</v>
      </c>
      <c r="BL200" s="17" t="s">
        <v>136</v>
      </c>
      <c r="BM200" s="218" t="s">
        <v>237</v>
      </c>
    </row>
    <row r="201" s="2" customFormat="1" ht="21.75" customHeight="1">
      <c r="A201" s="32"/>
      <c r="B201" s="33"/>
      <c r="C201" s="207" t="s">
        <v>238</v>
      </c>
      <c r="D201" s="207" t="s">
        <v>132</v>
      </c>
      <c r="E201" s="208" t="s">
        <v>239</v>
      </c>
      <c r="F201" s="209" t="s">
        <v>240</v>
      </c>
      <c r="G201" s="210" t="s">
        <v>221</v>
      </c>
      <c r="H201" s="211">
        <v>1</v>
      </c>
      <c r="I201" s="212">
        <v>1100</v>
      </c>
      <c r="J201" s="212">
        <f>ROUND(I201*H201,2)</f>
        <v>1100</v>
      </c>
      <c r="K201" s="213"/>
      <c r="L201" s="38"/>
      <c r="M201" s="214" t="s">
        <v>1</v>
      </c>
      <c r="N201" s="215" t="s">
        <v>39</v>
      </c>
      <c r="O201" s="216">
        <v>0</v>
      </c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8" t="s">
        <v>136</v>
      </c>
      <c r="AT201" s="218" t="s">
        <v>132</v>
      </c>
      <c r="AU201" s="218" t="s">
        <v>137</v>
      </c>
      <c r="AY201" s="17" t="s">
        <v>129</v>
      </c>
      <c r="BE201" s="219">
        <f>IF(N201="základní",J201,0)</f>
        <v>0</v>
      </c>
      <c r="BF201" s="219">
        <f>IF(N201="snížená",J201,0)</f>
        <v>1100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137</v>
      </c>
      <c r="BK201" s="219">
        <f>ROUND(I201*H201,2)</f>
        <v>1100</v>
      </c>
      <c r="BL201" s="17" t="s">
        <v>136</v>
      </c>
      <c r="BM201" s="218" t="s">
        <v>241</v>
      </c>
    </row>
    <row r="202" s="2" customFormat="1" ht="16.5" customHeight="1">
      <c r="A202" s="32"/>
      <c r="B202" s="33"/>
      <c r="C202" s="207" t="s">
        <v>242</v>
      </c>
      <c r="D202" s="207" t="s">
        <v>132</v>
      </c>
      <c r="E202" s="208" t="s">
        <v>243</v>
      </c>
      <c r="F202" s="209" t="s">
        <v>244</v>
      </c>
      <c r="G202" s="210" t="s">
        <v>221</v>
      </c>
      <c r="H202" s="211">
        <v>2</v>
      </c>
      <c r="I202" s="212">
        <v>230</v>
      </c>
      <c r="J202" s="212">
        <f>ROUND(I202*H202,2)</f>
        <v>460</v>
      </c>
      <c r="K202" s="213"/>
      <c r="L202" s="38"/>
      <c r="M202" s="214" t="s">
        <v>1</v>
      </c>
      <c r="N202" s="215" t="s">
        <v>39</v>
      </c>
      <c r="O202" s="216">
        <v>0</v>
      </c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8" t="s">
        <v>136</v>
      </c>
      <c r="AT202" s="218" t="s">
        <v>132</v>
      </c>
      <c r="AU202" s="218" t="s">
        <v>137</v>
      </c>
      <c r="AY202" s="17" t="s">
        <v>129</v>
      </c>
      <c r="BE202" s="219">
        <f>IF(N202="základní",J202,0)</f>
        <v>0</v>
      </c>
      <c r="BF202" s="219">
        <f>IF(N202="snížená",J202,0)</f>
        <v>460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7" t="s">
        <v>137</v>
      </c>
      <c r="BK202" s="219">
        <f>ROUND(I202*H202,2)</f>
        <v>460</v>
      </c>
      <c r="BL202" s="17" t="s">
        <v>136</v>
      </c>
      <c r="BM202" s="218" t="s">
        <v>245</v>
      </c>
    </row>
    <row r="203" s="2" customFormat="1" ht="21.75" customHeight="1">
      <c r="A203" s="32"/>
      <c r="B203" s="33"/>
      <c r="C203" s="207" t="s">
        <v>7</v>
      </c>
      <c r="D203" s="207" t="s">
        <v>132</v>
      </c>
      <c r="E203" s="208" t="s">
        <v>246</v>
      </c>
      <c r="F203" s="209" t="s">
        <v>247</v>
      </c>
      <c r="G203" s="210" t="s">
        <v>221</v>
      </c>
      <c r="H203" s="211">
        <v>1</v>
      </c>
      <c r="I203" s="212">
        <v>300</v>
      </c>
      <c r="J203" s="212">
        <f>ROUND(I203*H203,2)</f>
        <v>300</v>
      </c>
      <c r="K203" s="213"/>
      <c r="L203" s="38"/>
      <c r="M203" s="214" t="s">
        <v>1</v>
      </c>
      <c r="N203" s="215" t="s">
        <v>39</v>
      </c>
      <c r="O203" s="216">
        <v>0</v>
      </c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8" t="s">
        <v>136</v>
      </c>
      <c r="AT203" s="218" t="s">
        <v>132</v>
      </c>
      <c r="AU203" s="218" t="s">
        <v>137</v>
      </c>
      <c r="AY203" s="17" t="s">
        <v>129</v>
      </c>
      <c r="BE203" s="219">
        <f>IF(N203="základní",J203,0)</f>
        <v>0</v>
      </c>
      <c r="BF203" s="219">
        <f>IF(N203="snížená",J203,0)</f>
        <v>300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7" t="s">
        <v>137</v>
      </c>
      <c r="BK203" s="219">
        <f>ROUND(I203*H203,2)</f>
        <v>300</v>
      </c>
      <c r="BL203" s="17" t="s">
        <v>136</v>
      </c>
      <c r="BM203" s="218" t="s">
        <v>248</v>
      </c>
    </row>
    <row r="204" s="2" customFormat="1" ht="16.5" customHeight="1">
      <c r="A204" s="32"/>
      <c r="B204" s="33"/>
      <c r="C204" s="207" t="s">
        <v>249</v>
      </c>
      <c r="D204" s="207" t="s">
        <v>132</v>
      </c>
      <c r="E204" s="208" t="s">
        <v>250</v>
      </c>
      <c r="F204" s="209" t="s">
        <v>251</v>
      </c>
      <c r="G204" s="210" t="s">
        <v>221</v>
      </c>
      <c r="H204" s="211">
        <v>1</v>
      </c>
      <c r="I204" s="212">
        <v>4500</v>
      </c>
      <c r="J204" s="212">
        <f>ROUND(I204*H204,2)</f>
        <v>4500</v>
      </c>
      <c r="K204" s="213"/>
      <c r="L204" s="38"/>
      <c r="M204" s="214" t="s">
        <v>1</v>
      </c>
      <c r="N204" s="215" t="s">
        <v>39</v>
      </c>
      <c r="O204" s="216">
        <v>0</v>
      </c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8" t="s">
        <v>136</v>
      </c>
      <c r="AT204" s="218" t="s">
        <v>132</v>
      </c>
      <c r="AU204" s="218" t="s">
        <v>137</v>
      </c>
      <c r="AY204" s="17" t="s">
        <v>129</v>
      </c>
      <c r="BE204" s="219">
        <f>IF(N204="základní",J204,0)</f>
        <v>0</v>
      </c>
      <c r="BF204" s="219">
        <f>IF(N204="snížená",J204,0)</f>
        <v>4500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7" t="s">
        <v>137</v>
      </c>
      <c r="BK204" s="219">
        <f>ROUND(I204*H204,2)</f>
        <v>4500</v>
      </c>
      <c r="BL204" s="17" t="s">
        <v>136</v>
      </c>
      <c r="BM204" s="218" t="s">
        <v>252</v>
      </c>
    </row>
    <row r="205" s="2" customFormat="1" ht="33" customHeight="1">
      <c r="A205" s="32"/>
      <c r="B205" s="33"/>
      <c r="C205" s="207" t="s">
        <v>253</v>
      </c>
      <c r="D205" s="207" t="s">
        <v>132</v>
      </c>
      <c r="E205" s="208" t="s">
        <v>254</v>
      </c>
      <c r="F205" s="209" t="s">
        <v>255</v>
      </c>
      <c r="G205" s="210" t="s">
        <v>144</v>
      </c>
      <c r="H205" s="211">
        <v>53</v>
      </c>
      <c r="I205" s="212">
        <v>54.5</v>
      </c>
      <c r="J205" s="212">
        <f>ROUND(I205*H205,2)</f>
        <v>2888.5</v>
      </c>
      <c r="K205" s="213"/>
      <c r="L205" s="38"/>
      <c r="M205" s="214" t="s">
        <v>1</v>
      </c>
      <c r="N205" s="215" t="s">
        <v>39</v>
      </c>
      <c r="O205" s="216">
        <v>0.105</v>
      </c>
      <c r="P205" s="216">
        <f>O205*H205</f>
        <v>5.5649999999999995</v>
      </c>
      <c r="Q205" s="216">
        <v>0.00012999999999999999</v>
      </c>
      <c r="R205" s="216">
        <f>Q205*H205</f>
        <v>0.0068899999999999994</v>
      </c>
      <c r="S205" s="216">
        <v>0</v>
      </c>
      <c r="T205" s="217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8" t="s">
        <v>136</v>
      </c>
      <c r="AT205" s="218" t="s">
        <v>132</v>
      </c>
      <c r="AU205" s="218" t="s">
        <v>137</v>
      </c>
      <c r="AY205" s="17" t="s">
        <v>129</v>
      </c>
      <c r="BE205" s="219">
        <f>IF(N205="základní",J205,0)</f>
        <v>0</v>
      </c>
      <c r="BF205" s="219">
        <f>IF(N205="snížená",J205,0)</f>
        <v>2888.5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7" t="s">
        <v>137</v>
      </c>
      <c r="BK205" s="219">
        <f>ROUND(I205*H205,2)</f>
        <v>2888.5</v>
      </c>
      <c r="BL205" s="17" t="s">
        <v>136</v>
      </c>
      <c r="BM205" s="218" t="s">
        <v>256</v>
      </c>
    </row>
    <row r="206" s="2" customFormat="1" ht="24.15" customHeight="1">
      <c r="A206" s="32"/>
      <c r="B206" s="33"/>
      <c r="C206" s="207" t="s">
        <v>257</v>
      </c>
      <c r="D206" s="207" t="s">
        <v>132</v>
      </c>
      <c r="E206" s="208" t="s">
        <v>258</v>
      </c>
      <c r="F206" s="209" t="s">
        <v>259</v>
      </c>
      <c r="G206" s="210" t="s">
        <v>144</v>
      </c>
      <c r="H206" s="211">
        <v>53</v>
      </c>
      <c r="I206" s="212">
        <v>122</v>
      </c>
      <c r="J206" s="212">
        <f>ROUND(I206*H206,2)</f>
        <v>6466</v>
      </c>
      <c r="K206" s="213"/>
      <c r="L206" s="38"/>
      <c r="M206" s="214" t="s">
        <v>1</v>
      </c>
      <c r="N206" s="215" t="s">
        <v>39</v>
      </c>
      <c r="O206" s="216">
        <v>0.308</v>
      </c>
      <c r="P206" s="216">
        <f>O206*H206</f>
        <v>16.323999999999998</v>
      </c>
      <c r="Q206" s="216">
        <v>4.0000000000000003E-05</v>
      </c>
      <c r="R206" s="216">
        <f>Q206*H206</f>
        <v>0.0021200000000000004</v>
      </c>
      <c r="S206" s="216">
        <v>0</v>
      </c>
      <c r="T206" s="217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8" t="s">
        <v>136</v>
      </c>
      <c r="AT206" s="218" t="s">
        <v>132</v>
      </c>
      <c r="AU206" s="218" t="s">
        <v>137</v>
      </c>
      <c r="AY206" s="17" t="s">
        <v>129</v>
      </c>
      <c r="BE206" s="219">
        <f>IF(N206="základní",J206,0)</f>
        <v>0</v>
      </c>
      <c r="BF206" s="219">
        <f>IF(N206="snížená",J206,0)</f>
        <v>6466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7" t="s">
        <v>137</v>
      </c>
      <c r="BK206" s="219">
        <f>ROUND(I206*H206,2)</f>
        <v>6466</v>
      </c>
      <c r="BL206" s="17" t="s">
        <v>136</v>
      </c>
      <c r="BM206" s="218" t="s">
        <v>260</v>
      </c>
    </row>
    <row r="207" s="2" customFormat="1" ht="24.15" customHeight="1">
      <c r="A207" s="32"/>
      <c r="B207" s="33"/>
      <c r="C207" s="207" t="s">
        <v>261</v>
      </c>
      <c r="D207" s="207" t="s">
        <v>132</v>
      </c>
      <c r="E207" s="208" t="s">
        <v>262</v>
      </c>
      <c r="F207" s="209" t="s">
        <v>263</v>
      </c>
      <c r="G207" s="210" t="s">
        <v>144</v>
      </c>
      <c r="H207" s="211">
        <v>3.9900000000000002</v>
      </c>
      <c r="I207" s="212">
        <v>157</v>
      </c>
      <c r="J207" s="212">
        <f>ROUND(I207*H207,2)</f>
        <v>626.42999999999995</v>
      </c>
      <c r="K207" s="213"/>
      <c r="L207" s="38"/>
      <c r="M207" s="214" t="s">
        <v>1</v>
      </c>
      <c r="N207" s="215" t="s">
        <v>39</v>
      </c>
      <c r="O207" s="216">
        <v>0.42999999999999999</v>
      </c>
      <c r="P207" s="216">
        <f>O207*H207</f>
        <v>1.7157</v>
      </c>
      <c r="Q207" s="216">
        <v>0</v>
      </c>
      <c r="R207" s="216">
        <f>Q207*H207</f>
        <v>0</v>
      </c>
      <c r="S207" s="216">
        <v>0.089999999999999997</v>
      </c>
      <c r="T207" s="217">
        <f>S207*H207</f>
        <v>0.35910000000000003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18" t="s">
        <v>136</v>
      </c>
      <c r="AT207" s="218" t="s">
        <v>132</v>
      </c>
      <c r="AU207" s="218" t="s">
        <v>137</v>
      </c>
      <c r="AY207" s="17" t="s">
        <v>129</v>
      </c>
      <c r="BE207" s="219">
        <f>IF(N207="základní",J207,0)</f>
        <v>0</v>
      </c>
      <c r="BF207" s="219">
        <f>IF(N207="snížená",J207,0)</f>
        <v>626.42999999999995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7" t="s">
        <v>137</v>
      </c>
      <c r="BK207" s="219">
        <f>ROUND(I207*H207,2)</f>
        <v>626.42999999999995</v>
      </c>
      <c r="BL207" s="17" t="s">
        <v>136</v>
      </c>
      <c r="BM207" s="218" t="s">
        <v>264</v>
      </c>
    </row>
    <row r="208" s="13" customFormat="1">
      <c r="A208" s="13"/>
      <c r="B208" s="220"/>
      <c r="C208" s="221"/>
      <c r="D208" s="222" t="s">
        <v>146</v>
      </c>
      <c r="E208" s="223" t="s">
        <v>1</v>
      </c>
      <c r="F208" s="224" t="s">
        <v>265</v>
      </c>
      <c r="G208" s="221"/>
      <c r="H208" s="225">
        <v>3.9900000000000002</v>
      </c>
      <c r="I208" s="221"/>
      <c r="J208" s="221"/>
      <c r="K208" s="221"/>
      <c r="L208" s="226"/>
      <c r="M208" s="227"/>
      <c r="N208" s="228"/>
      <c r="O208" s="228"/>
      <c r="P208" s="228"/>
      <c r="Q208" s="228"/>
      <c r="R208" s="228"/>
      <c r="S208" s="228"/>
      <c r="T208" s="22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0" t="s">
        <v>146</v>
      </c>
      <c r="AU208" s="230" t="s">
        <v>137</v>
      </c>
      <c r="AV208" s="13" t="s">
        <v>137</v>
      </c>
      <c r="AW208" s="13" t="s">
        <v>30</v>
      </c>
      <c r="AX208" s="13" t="s">
        <v>81</v>
      </c>
      <c r="AY208" s="230" t="s">
        <v>129</v>
      </c>
    </row>
    <row r="209" s="2" customFormat="1" ht="21.75" customHeight="1">
      <c r="A209" s="32"/>
      <c r="B209" s="33"/>
      <c r="C209" s="207" t="s">
        <v>266</v>
      </c>
      <c r="D209" s="207" t="s">
        <v>132</v>
      </c>
      <c r="E209" s="208" t="s">
        <v>267</v>
      </c>
      <c r="F209" s="209" t="s">
        <v>268</v>
      </c>
      <c r="G209" s="210" t="s">
        <v>144</v>
      </c>
      <c r="H209" s="211">
        <v>3.6000000000000001</v>
      </c>
      <c r="I209" s="212">
        <v>342</v>
      </c>
      <c r="J209" s="212">
        <f>ROUND(I209*H209,2)</f>
        <v>1231.2000000000001</v>
      </c>
      <c r="K209" s="213"/>
      <c r="L209" s="38"/>
      <c r="M209" s="214" t="s">
        <v>1</v>
      </c>
      <c r="N209" s="215" t="s">
        <v>39</v>
      </c>
      <c r="O209" s="216">
        <v>0.93899999999999995</v>
      </c>
      <c r="P209" s="216">
        <f>O209*H209</f>
        <v>3.3803999999999998</v>
      </c>
      <c r="Q209" s="216">
        <v>0</v>
      </c>
      <c r="R209" s="216">
        <f>Q209*H209</f>
        <v>0</v>
      </c>
      <c r="S209" s="216">
        <v>0.075999999999999998</v>
      </c>
      <c r="T209" s="217">
        <f>S209*H209</f>
        <v>0.27360000000000001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18" t="s">
        <v>136</v>
      </c>
      <c r="AT209" s="218" t="s">
        <v>132</v>
      </c>
      <c r="AU209" s="218" t="s">
        <v>137</v>
      </c>
      <c r="AY209" s="17" t="s">
        <v>129</v>
      </c>
      <c r="BE209" s="219">
        <f>IF(N209="základní",J209,0)</f>
        <v>0</v>
      </c>
      <c r="BF209" s="219">
        <f>IF(N209="snížená",J209,0)</f>
        <v>1231.2000000000001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7" t="s">
        <v>137</v>
      </c>
      <c r="BK209" s="219">
        <f>ROUND(I209*H209,2)</f>
        <v>1231.2000000000001</v>
      </c>
      <c r="BL209" s="17" t="s">
        <v>136</v>
      </c>
      <c r="BM209" s="218" t="s">
        <v>269</v>
      </c>
    </row>
    <row r="210" s="13" customFormat="1">
      <c r="A210" s="13"/>
      <c r="B210" s="220"/>
      <c r="C210" s="221"/>
      <c r="D210" s="222" t="s">
        <v>146</v>
      </c>
      <c r="E210" s="223" t="s">
        <v>1</v>
      </c>
      <c r="F210" s="224" t="s">
        <v>270</v>
      </c>
      <c r="G210" s="221"/>
      <c r="H210" s="225">
        <v>3.6000000000000001</v>
      </c>
      <c r="I210" s="221"/>
      <c r="J210" s="221"/>
      <c r="K210" s="221"/>
      <c r="L210" s="226"/>
      <c r="M210" s="227"/>
      <c r="N210" s="228"/>
      <c r="O210" s="228"/>
      <c r="P210" s="228"/>
      <c r="Q210" s="228"/>
      <c r="R210" s="228"/>
      <c r="S210" s="228"/>
      <c r="T210" s="22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0" t="s">
        <v>146</v>
      </c>
      <c r="AU210" s="230" t="s">
        <v>137</v>
      </c>
      <c r="AV210" s="13" t="s">
        <v>137</v>
      </c>
      <c r="AW210" s="13" t="s">
        <v>30</v>
      </c>
      <c r="AX210" s="13" t="s">
        <v>81</v>
      </c>
      <c r="AY210" s="230" t="s">
        <v>129</v>
      </c>
    </row>
    <row r="211" s="2" customFormat="1" ht="24.15" customHeight="1">
      <c r="A211" s="32"/>
      <c r="B211" s="33"/>
      <c r="C211" s="207" t="s">
        <v>271</v>
      </c>
      <c r="D211" s="207" t="s">
        <v>132</v>
      </c>
      <c r="E211" s="208" t="s">
        <v>272</v>
      </c>
      <c r="F211" s="209" t="s">
        <v>273</v>
      </c>
      <c r="G211" s="210" t="s">
        <v>274</v>
      </c>
      <c r="H211" s="211">
        <v>5</v>
      </c>
      <c r="I211" s="212">
        <v>1420</v>
      </c>
      <c r="J211" s="212">
        <f>ROUND(I211*H211,2)</f>
        <v>7100</v>
      </c>
      <c r="K211" s="213"/>
      <c r="L211" s="38"/>
      <c r="M211" s="214" t="s">
        <v>1</v>
      </c>
      <c r="N211" s="215" t="s">
        <v>39</v>
      </c>
      <c r="O211" s="216">
        <v>2.4590000000000001</v>
      </c>
      <c r="P211" s="216">
        <f>O211*H211</f>
        <v>12.295</v>
      </c>
      <c r="Q211" s="216">
        <v>8.0000000000000007E-05</v>
      </c>
      <c r="R211" s="216">
        <f>Q211*H211</f>
        <v>0.00040000000000000002</v>
      </c>
      <c r="S211" s="216">
        <v>0</v>
      </c>
      <c r="T211" s="217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8" t="s">
        <v>136</v>
      </c>
      <c r="AT211" s="218" t="s">
        <v>132</v>
      </c>
      <c r="AU211" s="218" t="s">
        <v>137</v>
      </c>
      <c r="AY211" s="17" t="s">
        <v>129</v>
      </c>
      <c r="BE211" s="219">
        <f>IF(N211="základní",J211,0)</f>
        <v>0</v>
      </c>
      <c r="BF211" s="219">
        <f>IF(N211="snížená",J211,0)</f>
        <v>7100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7" t="s">
        <v>137</v>
      </c>
      <c r="BK211" s="219">
        <f>ROUND(I211*H211,2)</f>
        <v>7100</v>
      </c>
      <c r="BL211" s="17" t="s">
        <v>136</v>
      </c>
      <c r="BM211" s="218" t="s">
        <v>275</v>
      </c>
    </row>
    <row r="212" s="14" customFormat="1">
      <c r="A212" s="14"/>
      <c r="B212" s="231"/>
      <c r="C212" s="232"/>
      <c r="D212" s="222" t="s">
        <v>146</v>
      </c>
      <c r="E212" s="233" t="s">
        <v>1</v>
      </c>
      <c r="F212" s="234" t="s">
        <v>276</v>
      </c>
      <c r="G212" s="232"/>
      <c r="H212" s="233" t="s">
        <v>1</v>
      </c>
      <c r="I212" s="232"/>
      <c r="J212" s="232"/>
      <c r="K212" s="232"/>
      <c r="L212" s="235"/>
      <c r="M212" s="236"/>
      <c r="N212" s="237"/>
      <c r="O212" s="237"/>
      <c r="P212" s="237"/>
      <c r="Q212" s="237"/>
      <c r="R212" s="237"/>
      <c r="S212" s="237"/>
      <c r="T212" s="23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39" t="s">
        <v>146</v>
      </c>
      <c r="AU212" s="239" t="s">
        <v>137</v>
      </c>
      <c r="AV212" s="14" t="s">
        <v>81</v>
      </c>
      <c r="AW212" s="14" t="s">
        <v>30</v>
      </c>
      <c r="AX212" s="14" t="s">
        <v>73</v>
      </c>
      <c r="AY212" s="239" t="s">
        <v>129</v>
      </c>
    </row>
    <row r="213" s="13" customFormat="1">
      <c r="A213" s="13"/>
      <c r="B213" s="220"/>
      <c r="C213" s="221"/>
      <c r="D213" s="222" t="s">
        <v>146</v>
      </c>
      <c r="E213" s="223" t="s">
        <v>1</v>
      </c>
      <c r="F213" s="224" t="s">
        <v>277</v>
      </c>
      <c r="G213" s="221"/>
      <c r="H213" s="225">
        <v>5</v>
      </c>
      <c r="I213" s="221"/>
      <c r="J213" s="221"/>
      <c r="K213" s="221"/>
      <c r="L213" s="226"/>
      <c r="M213" s="227"/>
      <c r="N213" s="228"/>
      <c r="O213" s="228"/>
      <c r="P213" s="228"/>
      <c r="Q213" s="228"/>
      <c r="R213" s="228"/>
      <c r="S213" s="228"/>
      <c r="T213" s="22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0" t="s">
        <v>146</v>
      </c>
      <c r="AU213" s="230" t="s">
        <v>137</v>
      </c>
      <c r="AV213" s="13" t="s">
        <v>137</v>
      </c>
      <c r="AW213" s="13" t="s">
        <v>30</v>
      </c>
      <c r="AX213" s="13" t="s">
        <v>81</v>
      </c>
      <c r="AY213" s="230" t="s">
        <v>129</v>
      </c>
    </row>
    <row r="214" s="2" customFormat="1" ht="24.15" customHeight="1">
      <c r="A214" s="32"/>
      <c r="B214" s="33"/>
      <c r="C214" s="207" t="s">
        <v>278</v>
      </c>
      <c r="D214" s="207" t="s">
        <v>132</v>
      </c>
      <c r="E214" s="208" t="s">
        <v>279</v>
      </c>
      <c r="F214" s="209" t="s">
        <v>280</v>
      </c>
      <c r="G214" s="210" t="s">
        <v>196</v>
      </c>
      <c r="H214" s="211">
        <v>0.27700000000000002</v>
      </c>
      <c r="I214" s="212">
        <v>7310</v>
      </c>
      <c r="J214" s="212">
        <f>ROUND(I214*H214,2)</f>
        <v>2024.8699999999999</v>
      </c>
      <c r="K214" s="213"/>
      <c r="L214" s="38"/>
      <c r="M214" s="214" t="s">
        <v>1</v>
      </c>
      <c r="N214" s="215" t="s">
        <v>39</v>
      </c>
      <c r="O214" s="216">
        <v>17.088999999999999</v>
      </c>
      <c r="P214" s="216">
        <f>O214*H214</f>
        <v>4.7336530000000003</v>
      </c>
      <c r="Q214" s="216">
        <v>0.00010000000000000001</v>
      </c>
      <c r="R214" s="216">
        <f>Q214*H214</f>
        <v>2.7700000000000002E-05</v>
      </c>
      <c r="S214" s="216">
        <v>2.4100000000000001</v>
      </c>
      <c r="T214" s="217">
        <f>S214*H214</f>
        <v>0.66757000000000011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218" t="s">
        <v>136</v>
      </c>
      <c r="AT214" s="218" t="s">
        <v>132</v>
      </c>
      <c r="AU214" s="218" t="s">
        <v>137</v>
      </c>
      <c r="AY214" s="17" t="s">
        <v>129</v>
      </c>
      <c r="BE214" s="219">
        <f>IF(N214="základní",J214,0)</f>
        <v>0</v>
      </c>
      <c r="BF214" s="219">
        <f>IF(N214="snížená",J214,0)</f>
        <v>2024.8699999999999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7" t="s">
        <v>137</v>
      </c>
      <c r="BK214" s="219">
        <f>ROUND(I214*H214,2)</f>
        <v>2024.8699999999999</v>
      </c>
      <c r="BL214" s="17" t="s">
        <v>136</v>
      </c>
      <c r="BM214" s="218" t="s">
        <v>281</v>
      </c>
    </row>
    <row r="215" s="14" customFormat="1">
      <c r="A215" s="14"/>
      <c r="B215" s="231"/>
      <c r="C215" s="232"/>
      <c r="D215" s="222" t="s">
        <v>146</v>
      </c>
      <c r="E215" s="233" t="s">
        <v>1</v>
      </c>
      <c r="F215" s="234" t="s">
        <v>276</v>
      </c>
      <c r="G215" s="232"/>
      <c r="H215" s="233" t="s">
        <v>1</v>
      </c>
      <c r="I215" s="232"/>
      <c r="J215" s="232"/>
      <c r="K215" s="232"/>
      <c r="L215" s="235"/>
      <c r="M215" s="236"/>
      <c r="N215" s="237"/>
      <c r="O215" s="237"/>
      <c r="P215" s="237"/>
      <c r="Q215" s="237"/>
      <c r="R215" s="237"/>
      <c r="S215" s="237"/>
      <c r="T215" s="23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39" t="s">
        <v>146</v>
      </c>
      <c r="AU215" s="239" t="s">
        <v>137</v>
      </c>
      <c r="AV215" s="14" t="s">
        <v>81</v>
      </c>
      <c r="AW215" s="14" t="s">
        <v>30</v>
      </c>
      <c r="AX215" s="14" t="s">
        <v>73</v>
      </c>
      <c r="AY215" s="239" t="s">
        <v>129</v>
      </c>
    </row>
    <row r="216" s="13" customFormat="1">
      <c r="A216" s="13"/>
      <c r="B216" s="220"/>
      <c r="C216" s="221"/>
      <c r="D216" s="222" t="s">
        <v>146</v>
      </c>
      <c r="E216" s="223" t="s">
        <v>1</v>
      </c>
      <c r="F216" s="224" t="s">
        <v>282</v>
      </c>
      <c r="G216" s="221"/>
      <c r="H216" s="225">
        <v>0.27700000000000002</v>
      </c>
      <c r="I216" s="221"/>
      <c r="J216" s="221"/>
      <c r="K216" s="221"/>
      <c r="L216" s="226"/>
      <c r="M216" s="227"/>
      <c r="N216" s="228"/>
      <c r="O216" s="228"/>
      <c r="P216" s="228"/>
      <c r="Q216" s="228"/>
      <c r="R216" s="228"/>
      <c r="S216" s="228"/>
      <c r="T216" s="22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0" t="s">
        <v>146</v>
      </c>
      <c r="AU216" s="230" t="s">
        <v>137</v>
      </c>
      <c r="AV216" s="13" t="s">
        <v>137</v>
      </c>
      <c r="AW216" s="13" t="s">
        <v>30</v>
      </c>
      <c r="AX216" s="13" t="s">
        <v>81</v>
      </c>
      <c r="AY216" s="230" t="s">
        <v>129</v>
      </c>
    </row>
    <row r="217" s="2" customFormat="1" ht="24.15" customHeight="1">
      <c r="A217" s="32"/>
      <c r="B217" s="33"/>
      <c r="C217" s="207" t="s">
        <v>283</v>
      </c>
      <c r="D217" s="207" t="s">
        <v>132</v>
      </c>
      <c r="E217" s="208" t="s">
        <v>284</v>
      </c>
      <c r="F217" s="209" t="s">
        <v>285</v>
      </c>
      <c r="G217" s="210" t="s">
        <v>274</v>
      </c>
      <c r="H217" s="211">
        <v>10.6</v>
      </c>
      <c r="I217" s="212">
        <v>961</v>
      </c>
      <c r="J217" s="212">
        <f>ROUND(I217*H217,2)</f>
        <v>10186.6</v>
      </c>
      <c r="K217" s="213"/>
      <c r="L217" s="38"/>
      <c r="M217" s="214" t="s">
        <v>1</v>
      </c>
      <c r="N217" s="215" t="s">
        <v>39</v>
      </c>
      <c r="O217" s="216">
        <v>0.84999999999999998</v>
      </c>
      <c r="P217" s="216">
        <f>O217*H217</f>
        <v>9.0099999999999998</v>
      </c>
      <c r="Q217" s="216">
        <v>0.00048000000000000001</v>
      </c>
      <c r="R217" s="216">
        <f>Q217*H217</f>
        <v>0.0050879999999999996</v>
      </c>
      <c r="S217" s="216">
        <v>0</v>
      </c>
      <c r="T217" s="217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18" t="s">
        <v>136</v>
      </c>
      <c r="AT217" s="218" t="s">
        <v>132</v>
      </c>
      <c r="AU217" s="218" t="s">
        <v>137</v>
      </c>
      <c r="AY217" s="17" t="s">
        <v>129</v>
      </c>
      <c r="BE217" s="219">
        <f>IF(N217="základní",J217,0)</f>
        <v>0</v>
      </c>
      <c r="BF217" s="219">
        <f>IF(N217="snížená",J217,0)</f>
        <v>10186.6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7" t="s">
        <v>137</v>
      </c>
      <c r="BK217" s="219">
        <f>ROUND(I217*H217,2)</f>
        <v>10186.6</v>
      </c>
      <c r="BL217" s="17" t="s">
        <v>136</v>
      </c>
      <c r="BM217" s="218" t="s">
        <v>286</v>
      </c>
    </row>
    <row r="218" s="13" customFormat="1">
      <c r="A218" s="13"/>
      <c r="B218" s="220"/>
      <c r="C218" s="221"/>
      <c r="D218" s="222" t="s">
        <v>146</v>
      </c>
      <c r="E218" s="223" t="s">
        <v>1</v>
      </c>
      <c r="F218" s="224" t="s">
        <v>287</v>
      </c>
      <c r="G218" s="221"/>
      <c r="H218" s="225">
        <v>10.6</v>
      </c>
      <c r="I218" s="221"/>
      <c r="J218" s="221"/>
      <c r="K218" s="221"/>
      <c r="L218" s="226"/>
      <c r="M218" s="227"/>
      <c r="N218" s="228"/>
      <c r="O218" s="228"/>
      <c r="P218" s="228"/>
      <c r="Q218" s="228"/>
      <c r="R218" s="228"/>
      <c r="S218" s="228"/>
      <c r="T218" s="22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0" t="s">
        <v>146</v>
      </c>
      <c r="AU218" s="230" t="s">
        <v>137</v>
      </c>
      <c r="AV218" s="13" t="s">
        <v>137</v>
      </c>
      <c r="AW218" s="13" t="s">
        <v>30</v>
      </c>
      <c r="AX218" s="13" t="s">
        <v>81</v>
      </c>
      <c r="AY218" s="230" t="s">
        <v>129</v>
      </c>
    </row>
    <row r="219" s="12" customFormat="1" ht="22.8" customHeight="1">
      <c r="A219" s="12"/>
      <c r="B219" s="192"/>
      <c r="C219" s="193"/>
      <c r="D219" s="194" t="s">
        <v>72</v>
      </c>
      <c r="E219" s="205" t="s">
        <v>288</v>
      </c>
      <c r="F219" s="205" t="s">
        <v>289</v>
      </c>
      <c r="G219" s="193"/>
      <c r="H219" s="193"/>
      <c r="I219" s="193"/>
      <c r="J219" s="206">
        <f>BK219</f>
        <v>16312.960000000003</v>
      </c>
      <c r="K219" s="193"/>
      <c r="L219" s="197"/>
      <c r="M219" s="198"/>
      <c r="N219" s="199"/>
      <c r="O219" s="199"/>
      <c r="P219" s="200">
        <f>SUM(P220:P224)</f>
        <v>30.268008000000002</v>
      </c>
      <c r="Q219" s="199"/>
      <c r="R219" s="200">
        <f>SUM(R220:R224)</f>
        <v>0</v>
      </c>
      <c r="S219" s="199"/>
      <c r="T219" s="201">
        <f>SUM(T220:T224)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81</v>
      </c>
      <c r="AT219" s="203" t="s">
        <v>72</v>
      </c>
      <c r="AU219" s="203" t="s">
        <v>81</v>
      </c>
      <c r="AY219" s="202" t="s">
        <v>129</v>
      </c>
      <c r="BK219" s="204">
        <f>SUM(BK220:BK224)</f>
        <v>16312.960000000003</v>
      </c>
    </row>
    <row r="220" s="2" customFormat="1" ht="24.15" customHeight="1">
      <c r="A220" s="32"/>
      <c r="B220" s="33"/>
      <c r="C220" s="207" t="s">
        <v>290</v>
      </c>
      <c r="D220" s="207" t="s">
        <v>132</v>
      </c>
      <c r="E220" s="208" t="s">
        <v>291</v>
      </c>
      <c r="F220" s="209" t="s">
        <v>292</v>
      </c>
      <c r="G220" s="210" t="s">
        <v>207</v>
      </c>
      <c r="H220" s="211">
        <v>2.8719999999999999</v>
      </c>
      <c r="I220" s="212">
        <v>3740</v>
      </c>
      <c r="J220" s="212">
        <f>ROUND(I220*H220,2)</f>
        <v>10741.280000000001</v>
      </c>
      <c r="K220" s="213"/>
      <c r="L220" s="38"/>
      <c r="M220" s="214" t="s">
        <v>1</v>
      </c>
      <c r="N220" s="215" t="s">
        <v>39</v>
      </c>
      <c r="O220" s="216">
        <v>10.300000000000001</v>
      </c>
      <c r="P220" s="216">
        <f>O220*H220</f>
        <v>29.581600000000002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8" t="s">
        <v>136</v>
      </c>
      <c r="AT220" s="218" t="s">
        <v>132</v>
      </c>
      <c r="AU220" s="218" t="s">
        <v>137</v>
      </c>
      <c r="AY220" s="17" t="s">
        <v>129</v>
      </c>
      <c r="BE220" s="219">
        <f>IF(N220="základní",J220,0)</f>
        <v>0</v>
      </c>
      <c r="BF220" s="219">
        <f>IF(N220="snížená",J220,0)</f>
        <v>10741.280000000001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7" t="s">
        <v>137</v>
      </c>
      <c r="BK220" s="219">
        <f>ROUND(I220*H220,2)</f>
        <v>10741.280000000001</v>
      </c>
      <c r="BL220" s="17" t="s">
        <v>136</v>
      </c>
      <c r="BM220" s="218" t="s">
        <v>293</v>
      </c>
    </row>
    <row r="221" s="2" customFormat="1" ht="24.15" customHeight="1">
      <c r="A221" s="32"/>
      <c r="B221" s="33"/>
      <c r="C221" s="207" t="s">
        <v>294</v>
      </c>
      <c r="D221" s="207" t="s">
        <v>132</v>
      </c>
      <c r="E221" s="208" t="s">
        <v>295</v>
      </c>
      <c r="F221" s="209" t="s">
        <v>296</v>
      </c>
      <c r="G221" s="210" t="s">
        <v>207</v>
      </c>
      <c r="H221" s="211">
        <v>2.8719999999999999</v>
      </c>
      <c r="I221" s="212">
        <v>251</v>
      </c>
      <c r="J221" s="212">
        <f>ROUND(I221*H221,2)</f>
        <v>720.87</v>
      </c>
      <c r="K221" s="213"/>
      <c r="L221" s="38"/>
      <c r="M221" s="214" t="s">
        <v>1</v>
      </c>
      <c r="N221" s="215" t="s">
        <v>39</v>
      </c>
      <c r="O221" s="216">
        <v>0.125</v>
      </c>
      <c r="P221" s="216">
        <f>O221*H221</f>
        <v>0.35899999999999999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18" t="s">
        <v>136</v>
      </c>
      <c r="AT221" s="218" t="s">
        <v>132</v>
      </c>
      <c r="AU221" s="218" t="s">
        <v>137</v>
      </c>
      <c r="AY221" s="17" t="s">
        <v>129</v>
      </c>
      <c r="BE221" s="219">
        <f>IF(N221="základní",J221,0)</f>
        <v>0</v>
      </c>
      <c r="BF221" s="219">
        <f>IF(N221="snížená",J221,0)</f>
        <v>720.87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7" t="s">
        <v>137</v>
      </c>
      <c r="BK221" s="219">
        <f>ROUND(I221*H221,2)</f>
        <v>720.87</v>
      </c>
      <c r="BL221" s="17" t="s">
        <v>136</v>
      </c>
      <c r="BM221" s="218" t="s">
        <v>297</v>
      </c>
    </row>
    <row r="222" s="2" customFormat="1" ht="24.15" customHeight="1">
      <c r="A222" s="32"/>
      <c r="B222" s="33"/>
      <c r="C222" s="207" t="s">
        <v>298</v>
      </c>
      <c r="D222" s="207" t="s">
        <v>132</v>
      </c>
      <c r="E222" s="208" t="s">
        <v>299</v>
      </c>
      <c r="F222" s="209" t="s">
        <v>300</v>
      </c>
      <c r="G222" s="210" t="s">
        <v>207</v>
      </c>
      <c r="H222" s="211">
        <v>54.567999999999998</v>
      </c>
      <c r="I222" s="212">
        <v>11</v>
      </c>
      <c r="J222" s="212">
        <f>ROUND(I222*H222,2)</f>
        <v>600.25</v>
      </c>
      <c r="K222" s="213"/>
      <c r="L222" s="38"/>
      <c r="M222" s="214" t="s">
        <v>1</v>
      </c>
      <c r="N222" s="215" t="s">
        <v>39</v>
      </c>
      <c r="O222" s="216">
        <v>0.0060000000000000001</v>
      </c>
      <c r="P222" s="216">
        <f>O222*H222</f>
        <v>0.32740799999999998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18" t="s">
        <v>136</v>
      </c>
      <c r="AT222" s="218" t="s">
        <v>132</v>
      </c>
      <c r="AU222" s="218" t="s">
        <v>137</v>
      </c>
      <c r="AY222" s="17" t="s">
        <v>129</v>
      </c>
      <c r="BE222" s="219">
        <f>IF(N222="základní",J222,0)</f>
        <v>0</v>
      </c>
      <c r="BF222" s="219">
        <f>IF(N222="snížená",J222,0)</f>
        <v>600.25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7" t="s">
        <v>137</v>
      </c>
      <c r="BK222" s="219">
        <f>ROUND(I222*H222,2)</f>
        <v>600.25</v>
      </c>
      <c r="BL222" s="17" t="s">
        <v>136</v>
      </c>
      <c r="BM222" s="218" t="s">
        <v>301</v>
      </c>
    </row>
    <row r="223" s="13" customFormat="1">
      <c r="A223" s="13"/>
      <c r="B223" s="220"/>
      <c r="C223" s="221"/>
      <c r="D223" s="222" t="s">
        <v>146</v>
      </c>
      <c r="E223" s="223" t="s">
        <v>1</v>
      </c>
      <c r="F223" s="224" t="s">
        <v>302</v>
      </c>
      <c r="G223" s="221"/>
      <c r="H223" s="225">
        <v>54.567999999999998</v>
      </c>
      <c r="I223" s="221"/>
      <c r="J223" s="221"/>
      <c r="K223" s="221"/>
      <c r="L223" s="226"/>
      <c r="M223" s="227"/>
      <c r="N223" s="228"/>
      <c r="O223" s="228"/>
      <c r="P223" s="228"/>
      <c r="Q223" s="228"/>
      <c r="R223" s="228"/>
      <c r="S223" s="228"/>
      <c r="T223" s="22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0" t="s">
        <v>146</v>
      </c>
      <c r="AU223" s="230" t="s">
        <v>137</v>
      </c>
      <c r="AV223" s="13" t="s">
        <v>137</v>
      </c>
      <c r="AW223" s="13" t="s">
        <v>30</v>
      </c>
      <c r="AX223" s="13" t="s">
        <v>81</v>
      </c>
      <c r="AY223" s="230" t="s">
        <v>129</v>
      </c>
    </row>
    <row r="224" s="2" customFormat="1" ht="33" customHeight="1">
      <c r="A224" s="32"/>
      <c r="B224" s="33"/>
      <c r="C224" s="207" t="s">
        <v>303</v>
      </c>
      <c r="D224" s="207" t="s">
        <v>132</v>
      </c>
      <c r="E224" s="208" t="s">
        <v>304</v>
      </c>
      <c r="F224" s="209" t="s">
        <v>305</v>
      </c>
      <c r="G224" s="210" t="s">
        <v>207</v>
      </c>
      <c r="H224" s="211">
        <v>2.8719999999999999</v>
      </c>
      <c r="I224" s="212">
        <v>1480</v>
      </c>
      <c r="J224" s="212">
        <f>ROUND(I224*H224,2)</f>
        <v>4250.5600000000004</v>
      </c>
      <c r="K224" s="213"/>
      <c r="L224" s="38"/>
      <c r="M224" s="214" t="s">
        <v>1</v>
      </c>
      <c r="N224" s="215" t="s">
        <v>39</v>
      </c>
      <c r="O224" s="216">
        <v>0</v>
      </c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18" t="s">
        <v>136</v>
      </c>
      <c r="AT224" s="218" t="s">
        <v>132</v>
      </c>
      <c r="AU224" s="218" t="s">
        <v>137</v>
      </c>
      <c r="AY224" s="17" t="s">
        <v>129</v>
      </c>
      <c r="BE224" s="219">
        <f>IF(N224="základní",J224,0)</f>
        <v>0</v>
      </c>
      <c r="BF224" s="219">
        <f>IF(N224="snížená",J224,0)</f>
        <v>4250.5600000000004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7" t="s">
        <v>137</v>
      </c>
      <c r="BK224" s="219">
        <f>ROUND(I224*H224,2)</f>
        <v>4250.5600000000004</v>
      </c>
      <c r="BL224" s="17" t="s">
        <v>136</v>
      </c>
      <c r="BM224" s="218" t="s">
        <v>306</v>
      </c>
    </row>
    <row r="225" s="12" customFormat="1" ht="22.8" customHeight="1">
      <c r="A225" s="12"/>
      <c r="B225" s="192"/>
      <c r="C225" s="193"/>
      <c r="D225" s="194" t="s">
        <v>72</v>
      </c>
      <c r="E225" s="205" t="s">
        <v>307</v>
      </c>
      <c r="F225" s="205" t="s">
        <v>308</v>
      </c>
      <c r="G225" s="193"/>
      <c r="H225" s="193"/>
      <c r="I225" s="193"/>
      <c r="J225" s="206">
        <f>BK225</f>
        <v>6377.3999999999996</v>
      </c>
      <c r="K225" s="193"/>
      <c r="L225" s="197"/>
      <c r="M225" s="198"/>
      <c r="N225" s="199"/>
      <c r="O225" s="199"/>
      <c r="P225" s="200">
        <f>P226</f>
        <v>17.466989999999999</v>
      </c>
      <c r="Q225" s="199"/>
      <c r="R225" s="200">
        <f>R226</f>
        <v>0</v>
      </c>
      <c r="S225" s="199"/>
      <c r="T225" s="201">
        <f>T226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2" t="s">
        <v>81</v>
      </c>
      <c r="AT225" s="203" t="s">
        <v>72</v>
      </c>
      <c r="AU225" s="203" t="s">
        <v>81</v>
      </c>
      <c r="AY225" s="202" t="s">
        <v>129</v>
      </c>
      <c r="BK225" s="204">
        <f>BK226</f>
        <v>6377.3999999999996</v>
      </c>
    </row>
    <row r="226" s="2" customFormat="1" ht="16.5" customHeight="1">
      <c r="A226" s="32"/>
      <c r="B226" s="33"/>
      <c r="C226" s="207" t="s">
        <v>309</v>
      </c>
      <c r="D226" s="207" t="s">
        <v>132</v>
      </c>
      <c r="E226" s="208" t="s">
        <v>310</v>
      </c>
      <c r="F226" s="209" t="s">
        <v>311</v>
      </c>
      <c r="G226" s="210" t="s">
        <v>207</v>
      </c>
      <c r="H226" s="211">
        <v>3.5430000000000001</v>
      </c>
      <c r="I226" s="212">
        <v>1800</v>
      </c>
      <c r="J226" s="212">
        <f>ROUND(I226*H226,2)</f>
        <v>6377.3999999999996</v>
      </c>
      <c r="K226" s="213"/>
      <c r="L226" s="38"/>
      <c r="M226" s="214" t="s">
        <v>1</v>
      </c>
      <c r="N226" s="215" t="s">
        <v>39</v>
      </c>
      <c r="O226" s="216">
        <v>4.9299999999999997</v>
      </c>
      <c r="P226" s="216">
        <f>O226*H226</f>
        <v>17.466989999999999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18" t="s">
        <v>136</v>
      </c>
      <c r="AT226" s="218" t="s">
        <v>132</v>
      </c>
      <c r="AU226" s="218" t="s">
        <v>137</v>
      </c>
      <c r="AY226" s="17" t="s">
        <v>129</v>
      </c>
      <c r="BE226" s="219">
        <f>IF(N226="základní",J226,0)</f>
        <v>0</v>
      </c>
      <c r="BF226" s="219">
        <f>IF(N226="snížená",J226,0)</f>
        <v>6377.3999999999996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7" t="s">
        <v>137</v>
      </c>
      <c r="BK226" s="219">
        <f>ROUND(I226*H226,2)</f>
        <v>6377.3999999999996</v>
      </c>
      <c r="BL226" s="17" t="s">
        <v>136</v>
      </c>
      <c r="BM226" s="218" t="s">
        <v>312</v>
      </c>
    </row>
    <row r="227" s="12" customFormat="1" ht="25.92" customHeight="1">
      <c r="A227" s="12"/>
      <c r="B227" s="192"/>
      <c r="C227" s="193"/>
      <c r="D227" s="194" t="s">
        <v>72</v>
      </c>
      <c r="E227" s="195" t="s">
        <v>313</v>
      </c>
      <c r="F227" s="195" t="s">
        <v>314</v>
      </c>
      <c r="G227" s="193"/>
      <c r="H227" s="193"/>
      <c r="I227" s="193"/>
      <c r="J227" s="196">
        <f>BK227</f>
        <v>412071.86999999994</v>
      </c>
      <c r="K227" s="193"/>
      <c r="L227" s="197"/>
      <c r="M227" s="198"/>
      <c r="N227" s="199"/>
      <c r="O227" s="199"/>
      <c r="P227" s="200">
        <f>P228+P230+P235+P252+P254+P258+P263+P271+P275+P286+P294+P314+P333+P347+P355</f>
        <v>151.19108000000003</v>
      </c>
      <c r="Q227" s="199"/>
      <c r="R227" s="200">
        <f>R228+R230+R235+R252+R254+R258+R263+R271+R275+R286+R294+R314+R333+R347+R355</f>
        <v>0.82234790999999996</v>
      </c>
      <c r="S227" s="199"/>
      <c r="T227" s="201">
        <f>T228+T230+T235+T252+T254+T258+T263+T271+T275+T286+T294+T314+T333+T347+T355</f>
        <v>1.5717040800000002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2" t="s">
        <v>137</v>
      </c>
      <c r="AT227" s="203" t="s">
        <v>72</v>
      </c>
      <c r="AU227" s="203" t="s">
        <v>73</v>
      </c>
      <c r="AY227" s="202" t="s">
        <v>129</v>
      </c>
      <c r="BK227" s="204">
        <f>BK228+BK230+BK235+BK252+BK254+BK258+BK263+BK271+BK275+BK286+BK294+BK314+BK333+BK347+BK355</f>
        <v>412071.86999999994</v>
      </c>
    </row>
    <row r="228" s="12" customFormat="1" ht="22.8" customHeight="1">
      <c r="A228" s="12"/>
      <c r="B228" s="192"/>
      <c r="C228" s="193"/>
      <c r="D228" s="194" t="s">
        <v>72</v>
      </c>
      <c r="E228" s="205" t="s">
        <v>315</v>
      </c>
      <c r="F228" s="205" t="s">
        <v>316</v>
      </c>
      <c r="G228" s="193"/>
      <c r="H228" s="193"/>
      <c r="I228" s="193"/>
      <c r="J228" s="206">
        <f>BK228</f>
        <v>104000</v>
      </c>
      <c r="K228" s="193"/>
      <c r="L228" s="197"/>
      <c r="M228" s="198"/>
      <c r="N228" s="199"/>
      <c r="O228" s="199"/>
      <c r="P228" s="200">
        <f>P229</f>
        <v>0</v>
      </c>
      <c r="Q228" s="199"/>
      <c r="R228" s="200">
        <f>R229</f>
        <v>0</v>
      </c>
      <c r="S228" s="199"/>
      <c r="T228" s="201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2" t="s">
        <v>137</v>
      </c>
      <c r="AT228" s="203" t="s">
        <v>72</v>
      </c>
      <c r="AU228" s="203" t="s">
        <v>81</v>
      </c>
      <c r="AY228" s="202" t="s">
        <v>129</v>
      </c>
      <c r="BK228" s="204">
        <f>BK229</f>
        <v>104000</v>
      </c>
    </row>
    <row r="229" s="2" customFormat="1" ht="16.5" customHeight="1">
      <c r="A229" s="32"/>
      <c r="B229" s="33"/>
      <c r="C229" s="207" t="s">
        <v>317</v>
      </c>
      <c r="D229" s="207" t="s">
        <v>132</v>
      </c>
      <c r="E229" s="208" t="s">
        <v>318</v>
      </c>
      <c r="F229" s="209" t="s">
        <v>319</v>
      </c>
      <c r="G229" s="210" t="s">
        <v>320</v>
      </c>
      <c r="H229" s="211">
        <v>1</v>
      </c>
      <c r="I229" s="212">
        <v>104000</v>
      </c>
      <c r="J229" s="212">
        <f>ROUND(I229*H229,2)</f>
        <v>104000</v>
      </c>
      <c r="K229" s="213"/>
      <c r="L229" s="38"/>
      <c r="M229" s="214" t="s">
        <v>1</v>
      </c>
      <c r="N229" s="215" t="s">
        <v>39</v>
      </c>
      <c r="O229" s="216">
        <v>0</v>
      </c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18" t="s">
        <v>226</v>
      </c>
      <c r="AT229" s="218" t="s">
        <v>132</v>
      </c>
      <c r="AU229" s="218" t="s">
        <v>137</v>
      </c>
      <c r="AY229" s="17" t="s">
        <v>129</v>
      </c>
      <c r="BE229" s="219">
        <f>IF(N229="základní",J229,0)</f>
        <v>0</v>
      </c>
      <c r="BF229" s="219">
        <f>IF(N229="snížená",J229,0)</f>
        <v>104000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7" t="s">
        <v>137</v>
      </c>
      <c r="BK229" s="219">
        <f>ROUND(I229*H229,2)</f>
        <v>104000</v>
      </c>
      <c r="BL229" s="17" t="s">
        <v>226</v>
      </c>
      <c r="BM229" s="218" t="s">
        <v>321</v>
      </c>
    </row>
    <row r="230" s="12" customFormat="1" ht="22.8" customHeight="1">
      <c r="A230" s="12"/>
      <c r="B230" s="192"/>
      <c r="C230" s="193"/>
      <c r="D230" s="194" t="s">
        <v>72</v>
      </c>
      <c r="E230" s="205" t="s">
        <v>322</v>
      </c>
      <c r="F230" s="205" t="s">
        <v>323</v>
      </c>
      <c r="G230" s="193"/>
      <c r="H230" s="193"/>
      <c r="I230" s="193"/>
      <c r="J230" s="206">
        <f>BK230</f>
        <v>3481.1199999999999</v>
      </c>
      <c r="K230" s="193"/>
      <c r="L230" s="197"/>
      <c r="M230" s="198"/>
      <c r="N230" s="199"/>
      <c r="O230" s="199"/>
      <c r="P230" s="200">
        <f>SUM(P231:P234)</f>
        <v>0</v>
      </c>
      <c r="Q230" s="199"/>
      <c r="R230" s="200">
        <f>SUM(R231:R234)</f>
        <v>0</v>
      </c>
      <c r="S230" s="199"/>
      <c r="T230" s="201">
        <f>SUM(T231:T234)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2" t="s">
        <v>137</v>
      </c>
      <c r="AT230" s="203" t="s">
        <v>72</v>
      </c>
      <c r="AU230" s="203" t="s">
        <v>81</v>
      </c>
      <c r="AY230" s="202" t="s">
        <v>129</v>
      </c>
      <c r="BK230" s="204">
        <f>SUM(BK231:BK234)</f>
        <v>3481.1199999999999</v>
      </c>
    </row>
    <row r="231" s="2" customFormat="1" ht="24.15" customHeight="1">
      <c r="A231" s="32"/>
      <c r="B231" s="33"/>
      <c r="C231" s="207" t="s">
        <v>324</v>
      </c>
      <c r="D231" s="207" t="s">
        <v>132</v>
      </c>
      <c r="E231" s="208" t="s">
        <v>325</v>
      </c>
      <c r="F231" s="209" t="s">
        <v>326</v>
      </c>
      <c r="G231" s="210" t="s">
        <v>144</v>
      </c>
      <c r="H231" s="211">
        <v>6.1200000000000001</v>
      </c>
      <c r="I231" s="212">
        <v>550</v>
      </c>
      <c r="J231" s="212">
        <f>ROUND(I231*H231,2)</f>
        <v>3366</v>
      </c>
      <c r="K231" s="213"/>
      <c r="L231" s="38"/>
      <c r="M231" s="214" t="s">
        <v>1</v>
      </c>
      <c r="N231" s="215" t="s">
        <v>39</v>
      </c>
      <c r="O231" s="216">
        <v>0</v>
      </c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218" t="s">
        <v>226</v>
      </c>
      <c r="AT231" s="218" t="s">
        <v>132</v>
      </c>
      <c r="AU231" s="218" t="s">
        <v>137</v>
      </c>
      <c r="AY231" s="17" t="s">
        <v>129</v>
      </c>
      <c r="BE231" s="219">
        <f>IF(N231="základní",J231,0)</f>
        <v>0</v>
      </c>
      <c r="BF231" s="219">
        <f>IF(N231="snížená",J231,0)</f>
        <v>3366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7" t="s">
        <v>137</v>
      </c>
      <c r="BK231" s="219">
        <f>ROUND(I231*H231,2)</f>
        <v>3366</v>
      </c>
      <c r="BL231" s="17" t="s">
        <v>226</v>
      </c>
      <c r="BM231" s="218" t="s">
        <v>327</v>
      </c>
    </row>
    <row r="232" s="14" customFormat="1">
      <c r="A232" s="14"/>
      <c r="B232" s="231"/>
      <c r="C232" s="232"/>
      <c r="D232" s="222" t="s">
        <v>146</v>
      </c>
      <c r="E232" s="233" t="s">
        <v>1</v>
      </c>
      <c r="F232" s="234" t="s">
        <v>328</v>
      </c>
      <c r="G232" s="232"/>
      <c r="H232" s="233" t="s">
        <v>1</v>
      </c>
      <c r="I232" s="232"/>
      <c r="J232" s="232"/>
      <c r="K232" s="232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146</v>
      </c>
      <c r="AU232" s="239" t="s">
        <v>137</v>
      </c>
      <c r="AV232" s="14" t="s">
        <v>81</v>
      </c>
      <c r="AW232" s="14" t="s">
        <v>30</v>
      </c>
      <c r="AX232" s="14" t="s">
        <v>73</v>
      </c>
      <c r="AY232" s="239" t="s">
        <v>129</v>
      </c>
    </row>
    <row r="233" s="13" customFormat="1">
      <c r="A233" s="13"/>
      <c r="B233" s="220"/>
      <c r="C233" s="221"/>
      <c r="D233" s="222" t="s">
        <v>146</v>
      </c>
      <c r="E233" s="223" t="s">
        <v>1</v>
      </c>
      <c r="F233" s="224" t="s">
        <v>329</v>
      </c>
      <c r="G233" s="221"/>
      <c r="H233" s="225">
        <v>6.1200000000000001</v>
      </c>
      <c r="I233" s="221"/>
      <c r="J233" s="221"/>
      <c r="K233" s="221"/>
      <c r="L233" s="226"/>
      <c r="M233" s="227"/>
      <c r="N233" s="228"/>
      <c r="O233" s="228"/>
      <c r="P233" s="228"/>
      <c r="Q233" s="228"/>
      <c r="R233" s="228"/>
      <c r="S233" s="228"/>
      <c r="T233" s="22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0" t="s">
        <v>146</v>
      </c>
      <c r="AU233" s="230" t="s">
        <v>137</v>
      </c>
      <c r="AV233" s="13" t="s">
        <v>137</v>
      </c>
      <c r="AW233" s="13" t="s">
        <v>30</v>
      </c>
      <c r="AX233" s="13" t="s">
        <v>81</v>
      </c>
      <c r="AY233" s="230" t="s">
        <v>129</v>
      </c>
    </row>
    <row r="234" s="2" customFormat="1" ht="24.15" customHeight="1">
      <c r="A234" s="32"/>
      <c r="B234" s="33"/>
      <c r="C234" s="207" t="s">
        <v>330</v>
      </c>
      <c r="D234" s="207" t="s">
        <v>132</v>
      </c>
      <c r="E234" s="208" t="s">
        <v>331</v>
      </c>
      <c r="F234" s="209" t="s">
        <v>332</v>
      </c>
      <c r="G234" s="210" t="s">
        <v>333</v>
      </c>
      <c r="H234" s="211">
        <v>33.659999999999997</v>
      </c>
      <c r="I234" s="212">
        <v>3.4199999999999999</v>
      </c>
      <c r="J234" s="212">
        <f>ROUND(I234*H234,2)</f>
        <v>115.12000000000001</v>
      </c>
      <c r="K234" s="213"/>
      <c r="L234" s="38"/>
      <c r="M234" s="214" t="s">
        <v>1</v>
      </c>
      <c r="N234" s="215" t="s">
        <v>39</v>
      </c>
      <c r="O234" s="216">
        <v>0</v>
      </c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18" t="s">
        <v>226</v>
      </c>
      <c r="AT234" s="218" t="s">
        <v>132</v>
      </c>
      <c r="AU234" s="218" t="s">
        <v>137</v>
      </c>
      <c r="AY234" s="17" t="s">
        <v>129</v>
      </c>
      <c r="BE234" s="219">
        <f>IF(N234="základní",J234,0)</f>
        <v>0</v>
      </c>
      <c r="BF234" s="219">
        <f>IF(N234="snížená",J234,0)</f>
        <v>115.12000000000001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7" t="s">
        <v>137</v>
      </c>
      <c r="BK234" s="219">
        <f>ROUND(I234*H234,2)</f>
        <v>115.12000000000001</v>
      </c>
      <c r="BL234" s="17" t="s">
        <v>226</v>
      </c>
      <c r="BM234" s="218" t="s">
        <v>334</v>
      </c>
    </row>
    <row r="235" s="12" customFormat="1" ht="22.8" customHeight="1">
      <c r="A235" s="12"/>
      <c r="B235" s="192"/>
      <c r="C235" s="193"/>
      <c r="D235" s="194" t="s">
        <v>72</v>
      </c>
      <c r="E235" s="205" t="s">
        <v>335</v>
      </c>
      <c r="F235" s="205" t="s">
        <v>336</v>
      </c>
      <c r="G235" s="193"/>
      <c r="H235" s="193"/>
      <c r="I235" s="193"/>
      <c r="J235" s="206">
        <f>BK235</f>
        <v>739.89999999999998</v>
      </c>
      <c r="K235" s="193"/>
      <c r="L235" s="197"/>
      <c r="M235" s="198"/>
      <c r="N235" s="199"/>
      <c r="O235" s="199"/>
      <c r="P235" s="200">
        <f>SUM(P236:P251)</f>
        <v>0.46144000000000002</v>
      </c>
      <c r="Q235" s="199"/>
      <c r="R235" s="200">
        <f>SUM(R236:R251)</f>
        <v>0.0013988</v>
      </c>
      <c r="S235" s="199"/>
      <c r="T235" s="201">
        <f>SUM(T236:T251)</f>
        <v>0.013566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2" t="s">
        <v>137</v>
      </c>
      <c r="AT235" s="203" t="s">
        <v>72</v>
      </c>
      <c r="AU235" s="203" t="s">
        <v>81</v>
      </c>
      <c r="AY235" s="202" t="s">
        <v>129</v>
      </c>
      <c r="BK235" s="204">
        <f>SUM(BK236:BK251)</f>
        <v>739.89999999999998</v>
      </c>
    </row>
    <row r="236" s="2" customFormat="1" ht="24.15" customHeight="1">
      <c r="A236" s="32"/>
      <c r="B236" s="33"/>
      <c r="C236" s="207" t="s">
        <v>337</v>
      </c>
      <c r="D236" s="207" t="s">
        <v>132</v>
      </c>
      <c r="E236" s="208" t="s">
        <v>338</v>
      </c>
      <c r="F236" s="209" t="s">
        <v>339</v>
      </c>
      <c r="G236" s="210" t="s">
        <v>144</v>
      </c>
      <c r="H236" s="211">
        <v>3.9900000000000002</v>
      </c>
      <c r="I236" s="212">
        <v>28</v>
      </c>
      <c r="J236" s="212">
        <f>ROUND(I236*H236,2)</f>
        <v>111.72</v>
      </c>
      <c r="K236" s="213"/>
      <c r="L236" s="38"/>
      <c r="M236" s="214" t="s">
        <v>1</v>
      </c>
      <c r="N236" s="215" t="s">
        <v>39</v>
      </c>
      <c r="O236" s="216">
        <v>0.056000000000000001</v>
      </c>
      <c r="P236" s="216">
        <f>O236*H236</f>
        <v>0.22344000000000003</v>
      </c>
      <c r="Q236" s="216">
        <v>0</v>
      </c>
      <c r="R236" s="216">
        <f>Q236*H236</f>
        <v>0</v>
      </c>
      <c r="S236" s="216">
        <v>0.0033999999999999998</v>
      </c>
      <c r="T236" s="217">
        <f>S236*H236</f>
        <v>0.013566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218" t="s">
        <v>226</v>
      </c>
      <c r="AT236" s="218" t="s">
        <v>132</v>
      </c>
      <c r="AU236" s="218" t="s">
        <v>137</v>
      </c>
      <c r="AY236" s="17" t="s">
        <v>129</v>
      </c>
      <c r="BE236" s="219">
        <f>IF(N236="základní",J236,0)</f>
        <v>0</v>
      </c>
      <c r="BF236" s="219">
        <f>IF(N236="snížená",J236,0)</f>
        <v>111.72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7" t="s">
        <v>137</v>
      </c>
      <c r="BK236" s="219">
        <f>ROUND(I236*H236,2)</f>
        <v>111.72</v>
      </c>
      <c r="BL236" s="17" t="s">
        <v>226</v>
      </c>
      <c r="BM236" s="218" t="s">
        <v>340</v>
      </c>
    </row>
    <row r="237" s="13" customFormat="1">
      <c r="A237" s="13"/>
      <c r="B237" s="220"/>
      <c r="C237" s="221"/>
      <c r="D237" s="222" t="s">
        <v>146</v>
      </c>
      <c r="E237" s="223" t="s">
        <v>1</v>
      </c>
      <c r="F237" s="224" t="s">
        <v>265</v>
      </c>
      <c r="G237" s="221"/>
      <c r="H237" s="225">
        <v>3.9900000000000002</v>
      </c>
      <c r="I237" s="221"/>
      <c r="J237" s="221"/>
      <c r="K237" s="221"/>
      <c r="L237" s="226"/>
      <c r="M237" s="227"/>
      <c r="N237" s="228"/>
      <c r="O237" s="228"/>
      <c r="P237" s="228"/>
      <c r="Q237" s="228"/>
      <c r="R237" s="228"/>
      <c r="S237" s="228"/>
      <c r="T237" s="22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0" t="s">
        <v>146</v>
      </c>
      <c r="AU237" s="230" t="s">
        <v>137</v>
      </c>
      <c r="AV237" s="13" t="s">
        <v>137</v>
      </c>
      <c r="AW237" s="13" t="s">
        <v>30</v>
      </c>
      <c r="AX237" s="13" t="s">
        <v>81</v>
      </c>
      <c r="AY237" s="230" t="s">
        <v>129</v>
      </c>
    </row>
    <row r="238" s="2" customFormat="1" ht="24.15" customHeight="1">
      <c r="A238" s="32"/>
      <c r="B238" s="33"/>
      <c r="C238" s="207" t="s">
        <v>341</v>
      </c>
      <c r="D238" s="207" t="s">
        <v>132</v>
      </c>
      <c r="E238" s="208" t="s">
        <v>342</v>
      </c>
      <c r="F238" s="209" t="s">
        <v>343</v>
      </c>
      <c r="G238" s="210" t="s">
        <v>144</v>
      </c>
      <c r="H238" s="211">
        <v>2.7999999999999998</v>
      </c>
      <c r="I238" s="212">
        <v>25.300000000000001</v>
      </c>
      <c r="J238" s="212">
        <f>ROUND(I238*H238,2)</f>
        <v>70.840000000000003</v>
      </c>
      <c r="K238" s="213"/>
      <c r="L238" s="38"/>
      <c r="M238" s="214" t="s">
        <v>1</v>
      </c>
      <c r="N238" s="215" t="s">
        <v>39</v>
      </c>
      <c r="O238" s="216">
        <v>0.059999999999999998</v>
      </c>
      <c r="P238" s="216">
        <f>O238*H238</f>
        <v>0.16799999999999998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18" t="s">
        <v>226</v>
      </c>
      <c r="AT238" s="218" t="s">
        <v>132</v>
      </c>
      <c r="AU238" s="218" t="s">
        <v>137</v>
      </c>
      <c r="AY238" s="17" t="s">
        <v>129</v>
      </c>
      <c r="BE238" s="219">
        <f>IF(N238="základní",J238,0)</f>
        <v>0</v>
      </c>
      <c r="BF238" s="219">
        <f>IF(N238="snížená",J238,0)</f>
        <v>70.840000000000003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7" t="s">
        <v>137</v>
      </c>
      <c r="BK238" s="219">
        <f>ROUND(I238*H238,2)</f>
        <v>70.840000000000003</v>
      </c>
      <c r="BL238" s="17" t="s">
        <v>226</v>
      </c>
      <c r="BM238" s="218" t="s">
        <v>344</v>
      </c>
    </row>
    <row r="239" s="14" customFormat="1">
      <c r="A239" s="14"/>
      <c r="B239" s="231"/>
      <c r="C239" s="232"/>
      <c r="D239" s="222" t="s">
        <v>146</v>
      </c>
      <c r="E239" s="233" t="s">
        <v>1</v>
      </c>
      <c r="F239" s="234" t="s">
        <v>345</v>
      </c>
      <c r="G239" s="232"/>
      <c r="H239" s="233" t="s">
        <v>1</v>
      </c>
      <c r="I239" s="232"/>
      <c r="J239" s="232"/>
      <c r="K239" s="232"/>
      <c r="L239" s="235"/>
      <c r="M239" s="236"/>
      <c r="N239" s="237"/>
      <c r="O239" s="237"/>
      <c r="P239" s="237"/>
      <c r="Q239" s="237"/>
      <c r="R239" s="237"/>
      <c r="S239" s="237"/>
      <c r="T239" s="23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39" t="s">
        <v>146</v>
      </c>
      <c r="AU239" s="239" t="s">
        <v>137</v>
      </c>
      <c r="AV239" s="14" t="s">
        <v>81</v>
      </c>
      <c r="AW239" s="14" t="s">
        <v>30</v>
      </c>
      <c r="AX239" s="14" t="s">
        <v>73</v>
      </c>
      <c r="AY239" s="239" t="s">
        <v>129</v>
      </c>
    </row>
    <row r="240" s="13" customFormat="1">
      <c r="A240" s="13"/>
      <c r="B240" s="220"/>
      <c r="C240" s="221"/>
      <c r="D240" s="222" t="s">
        <v>146</v>
      </c>
      <c r="E240" s="223" t="s">
        <v>1</v>
      </c>
      <c r="F240" s="224" t="s">
        <v>346</v>
      </c>
      <c r="G240" s="221"/>
      <c r="H240" s="225">
        <v>1.8999999999999999</v>
      </c>
      <c r="I240" s="221"/>
      <c r="J240" s="221"/>
      <c r="K240" s="221"/>
      <c r="L240" s="226"/>
      <c r="M240" s="227"/>
      <c r="N240" s="228"/>
      <c r="O240" s="228"/>
      <c r="P240" s="228"/>
      <c r="Q240" s="228"/>
      <c r="R240" s="228"/>
      <c r="S240" s="228"/>
      <c r="T240" s="22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0" t="s">
        <v>146</v>
      </c>
      <c r="AU240" s="230" t="s">
        <v>137</v>
      </c>
      <c r="AV240" s="13" t="s">
        <v>137</v>
      </c>
      <c r="AW240" s="13" t="s">
        <v>30</v>
      </c>
      <c r="AX240" s="13" t="s">
        <v>73</v>
      </c>
      <c r="AY240" s="230" t="s">
        <v>129</v>
      </c>
    </row>
    <row r="241" s="14" customFormat="1">
      <c r="A241" s="14"/>
      <c r="B241" s="231"/>
      <c r="C241" s="232"/>
      <c r="D241" s="222" t="s">
        <v>146</v>
      </c>
      <c r="E241" s="233" t="s">
        <v>1</v>
      </c>
      <c r="F241" s="234" t="s">
        <v>328</v>
      </c>
      <c r="G241" s="232"/>
      <c r="H241" s="233" t="s">
        <v>1</v>
      </c>
      <c r="I241" s="232"/>
      <c r="J241" s="232"/>
      <c r="K241" s="232"/>
      <c r="L241" s="235"/>
      <c r="M241" s="236"/>
      <c r="N241" s="237"/>
      <c r="O241" s="237"/>
      <c r="P241" s="237"/>
      <c r="Q241" s="237"/>
      <c r="R241" s="237"/>
      <c r="S241" s="237"/>
      <c r="T241" s="23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39" t="s">
        <v>146</v>
      </c>
      <c r="AU241" s="239" t="s">
        <v>137</v>
      </c>
      <c r="AV241" s="14" t="s">
        <v>81</v>
      </c>
      <c r="AW241" s="14" t="s">
        <v>30</v>
      </c>
      <c r="AX241" s="14" t="s">
        <v>73</v>
      </c>
      <c r="AY241" s="239" t="s">
        <v>129</v>
      </c>
    </row>
    <row r="242" s="13" customFormat="1">
      <c r="A242" s="13"/>
      <c r="B242" s="220"/>
      <c r="C242" s="221"/>
      <c r="D242" s="222" t="s">
        <v>146</v>
      </c>
      <c r="E242" s="223" t="s">
        <v>1</v>
      </c>
      <c r="F242" s="224" t="s">
        <v>347</v>
      </c>
      <c r="G242" s="221"/>
      <c r="H242" s="225">
        <v>0.90000000000000002</v>
      </c>
      <c r="I242" s="221"/>
      <c r="J242" s="221"/>
      <c r="K242" s="221"/>
      <c r="L242" s="226"/>
      <c r="M242" s="227"/>
      <c r="N242" s="228"/>
      <c r="O242" s="228"/>
      <c r="P242" s="228"/>
      <c r="Q242" s="228"/>
      <c r="R242" s="228"/>
      <c r="S242" s="228"/>
      <c r="T242" s="22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0" t="s">
        <v>146</v>
      </c>
      <c r="AU242" s="230" t="s">
        <v>137</v>
      </c>
      <c r="AV242" s="13" t="s">
        <v>137</v>
      </c>
      <c r="AW242" s="13" t="s">
        <v>30</v>
      </c>
      <c r="AX242" s="13" t="s">
        <v>73</v>
      </c>
      <c r="AY242" s="230" t="s">
        <v>129</v>
      </c>
    </row>
    <row r="243" s="15" customFormat="1">
      <c r="A243" s="15"/>
      <c r="B243" s="240"/>
      <c r="C243" s="241"/>
      <c r="D243" s="222" t="s">
        <v>146</v>
      </c>
      <c r="E243" s="242" t="s">
        <v>1</v>
      </c>
      <c r="F243" s="243" t="s">
        <v>155</v>
      </c>
      <c r="G243" s="241"/>
      <c r="H243" s="244">
        <v>2.7999999999999998</v>
      </c>
      <c r="I243" s="241"/>
      <c r="J243" s="241"/>
      <c r="K243" s="241"/>
      <c r="L243" s="245"/>
      <c r="M243" s="246"/>
      <c r="N243" s="247"/>
      <c r="O243" s="247"/>
      <c r="P243" s="247"/>
      <c r="Q243" s="247"/>
      <c r="R243" s="247"/>
      <c r="S243" s="247"/>
      <c r="T243" s="248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49" t="s">
        <v>146</v>
      </c>
      <c r="AU243" s="249" t="s">
        <v>137</v>
      </c>
      <c r="AV243" s="15" t="s">
        <v>136</v>
      </c>
      <c r="AW243" s="15" t="s">
        <v>30</v>
      </c>
      <c r="AX243" s="15" t="s">
        <v>81</v>
      </c>
      <c r="AY243" s="249" t="s">
        <v>129</v>
      </c>
    </row>
    <row r="244" s="2" customFormat="1" ht="21.75" customHeight="1">
      <c r="A244" s="32"/>
      <c r="B244" s="33"/>
      <c r="C244" s="250" t="s">
        <v>348</v>
      </c>
      <c r="D244" s="250" t="s">
        <v>349</v>
      </c>
      <c r="E244" s="251" t="s">
        <v>350</v>
      </c>
      <c r="F244" s="252" t="s">
        <v>351</v>
      </c>
      <c r="G244" s="253" t="s">
        <v>144</v>
      </c>
      <c r="H244" s="254">
        <v>1.9950000000000001</v>
      </c>
      <c r="I244" s="255">
        <v>130</v>
      </c>
      <c r="J244" s="255">
        <f>ROUND(I244*H244,2)</f>
        <v>259.35000000000002</v>
      </c>
      <c r="K244" s="256"/>
      <c r="L244" s="257"/>
      <c r="M244" s="258" t="s">
        <v>1</v>
      </c>
      <c r="N244" s="259" t="s">
        <v>39</v>
      </c>
      <c r="O244" s="216">
        <v>0</v>
      </c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218" t="s">
        <v>298</v>
      </c>
      <c r="AT244" s="218" t="s">
        <v>349</v>
      </c>
      <c r="AU244" s="218" t="s">
        <v>137</v>
      </c>
      <c r="AY244" s="17" t="s">
        <v>129</v>
      </c>
      <c r="BE244" s="219">
        <f>IF(N244="základní",J244,0)</f>
        <v>0</v>
      </c>
      <c r="BF244" s="219">
        <f>IF(N244="snížená",J244,0)</f>
        <v>259.35000000000002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7" t="s">
        <v>137</v>
      </c>
      <c r="BK244" s="219">
        <f>ROUND(I244*H244,2)</f>
        <v>259.35000000000002</v>
      </c>
      <c r="BL244" s="17" t="s">
        <v>226</v>
      </c>
      <c r="BM244" s="218" t="s">
        <v>352</v>
      </c>
    </row>
    <row r="245" s="13" customFormat="1">
      <c r="A245" s="13"/>
      <c r="B245" s="220"/>
      <c r="C245" s="221"/>
      <c r="D245" s="222" t="s">
        <v>146</v>
      </c>
      <c r="E245" s="223" t="s">
        <v>1</v>
      </c>
      <c r="F245" s="224" t="s">
        <v>353</v>
      </c>
      <c r="G245" s="221"/>
      <c r="H245" s="225">
        <v>1.9950000000000001</v>
      </c>
      <c r="I245" s="221"/>
      <c r="J245" s="221"/>
      <c r="K245" s="221"/>
      <c r="L245" s="226"/>
      <c r="M245" s="227"/>
      <c r="N245" s="228"/>
      <c r="O245" s="228"/>
      <c r="P245" s="228"/>
      <c r="Q245" s="228"/>
      <c r="R245" s="228"/>
      <c r="S245" s="228"/>
      <c r="T245" s="22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0" t="s">
        <v>146</v>
      </c>
      <c r="AU245" s="230" t="s">
        <v>137</v>
      </c>
      <c r="AV245" s="13" t="s">
        <v>137</v>
      </c>
      <c r="AW245" s="13" t="s">
        <v>30</v>
      </c>
      <c r="AX245" s="13" t="s">
        <v>81</v>
      </c>
      <c r="AY245" s="230" t="s">
        <v>129</v>
      </c>
    </row>
    <row r="246" s="2" customFormat="1" ht="24.15" customHeight="1">
      <c r="A246" s="32"/>
      <c r="B246" s="33"/>
      <c r="C246" s="250" t="s">
        <v>354</v>
      </c>
      <c r="D246" s="250" t="s">
        <v>349</v>
      </c>
      <c r="E246" s="251" t="s">
        <v>355</v>
      </c>
      <c r="F246" s="252" t="s">
        <v>356</v>
      </c>
      <c r="G246" s="253" t="s">
        <v>144</v>
      </c>
      <c r="H246" s="254">
        <v>0.94499999999999995</v>
      </c>
      <c r="I246" s="255">
        <v>220</v>
      </c>
      <c r="J246" s="255">
        <f>ROUND(I246*H246,2)</f>
        <v>207.90000000000001</v>
      </c>
      <c r="K246" s="256"/>
      <c r="L246" s="257"/>
      <c r="M246" s="258" t="s">
        <v>1</v>
      </c>
      <c r="N246" s="259" t="s">
        <v>39</v>
      </c>
      <c r="O246" s="216">
        <v>0</v>
      </c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18" t="s">
        <v>298</v>
      </c>
      <c r="AT246" s="218" t="s">
        <v>349</v>
      </c>
      <c r="AU246" s="218" t="s">
        <v>137</v>
      </c>
      <c r="AY246" s="17" t="s">
        <v>129</v>
      </c>
      <c r="BE246" s="219">
        <f>IF(N246="základní",J246,0)</f>
        <v>0</v>
      </c>
      <c r="BF246" s="219">
        <f>IF(N246="snížená",J246,0)</f>
        <v>207.90000000000001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7" t="s">
        <v>137</v>
      </c>
      <c r="BK246" s="219">
        <f>ROUND(I246*H246,2)</f>
        <v>207.90000000000001</v>
      </c>
      <c r="BL246" s="17" t="s">
        <v>226</v>
      </c>
      <c r="BM246" s="218" t="s">
        <v>357</v>
      </c>
    </row>
    <row r="247" s="13" customFormat="1">
      <c r="A247" s="13"/>
      <c r="B247" s="220"/>
      <c r="C247" s="221"/>
      <c r="D247" s="222" t="s">
        <v>146</v>
      </c>
      <c r="E247" s="223" t="s">
        <v>1</v>
      </c>
      <c r="F247" s="224" t="s">
        <v>358</v>
      </c>
      <c r="G247" s="221"/>
      <c r="H247" s="225">
        <v>0.94499999999999995</v>
      </c>
      <c r="I247" s="221"/>
      <c r="J247" s="221"/>
      <c r="K247" s="221"/>
      <c r="L247" s="226"/>
      <c r="M247" s="227"/>
      <c r="N247" s="228"/>
      <c r="O247" s="228"/>
      <c r="P247" s="228"/>
      <c r="Q247" s="228"/>
      <c r="R247" s="228"/>
      <c r="S247" s="228"/>
      <c r="T247" s="22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0" t="s">
        <v>146</v>
      </c>
      <c r="AU247" s="230" t="s">
        <v>137</v>
      </c>
      <c r="AV247" s="13" t="s">
        <v>137</v>
      </c>
      <c r="AW247" s="13" t="s">
        <v>30</v>
      </c>
      <c r="AX247" s="13" t="s">
        <v>81</v>
      </c>
      <c r="AY247" s="230" t="s">
        <v>129</v>
      </c>
    </row>
    <row r="248" s="2" customFormat="1" ht="24.15" customHeight="1">
      <c r="A248" s="32"/>
      <c r="B248" s="33"/>
      <c r="C248" s="207" t="s">
        <v>359</v>
      </c>
      <c r="D248" s="207" t="s">
        <v>132</v>
      </c>
      <c r="E248" s="208" t="s">
        <v>360</v>
      </c>
      <c r="F248" s="209" t="s">
        <v>361</v>
      </c>
      <c r="G248" s="210" t="s">
        <v>144</v>
      </c>
      <c r="H248" s="211">
        <v>2.7999999999999998</v>
      </c>
      <c r="I248" s="212">
        <v>10.5</v>
      </c>
      <c r="J248" s="212">
        <f>ROUND(I248*H248,2)</f>
        <v>29.399999999999999</v>
      </c>
      <c r="K248" s="213"/>
      <c r="L248" s="38"/>
      <c r="M248" s="214" t="s">
        <v>1</v>
      </c>
      <c r="N248" s="215" t="s">
        <v>39</v>
      </c>
      <c r="O248" s="216">
        <v>0.025000000000000001</v>
      </c>
      <c r="P248" s="216">
        <f>O248*H248</f>
        <v>0.069999999999999993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218" t="s">
        <v>226</v>
      </c>
      <c r="AT248" s="218" t="s">
        <v>132</v>
      </c>
      <c r="AU248" s="218" t="s">
        <v>137</v>
      </c>
      <c r="AY248" s="17" t="s">
        <v>129</v>
      </c>
      <c r="BE248" s="219">
        <f>IF(N248="základní",J248,0)</f>
        <v>0</v>
      </c>
      <c r="BF248" s="219">
        <f>IF(N248="snížená",J248,0)</f>
        <v>29.399999999999999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7" t="s">
        <v>137</v>
      </c>
      <c r="BK248" s="219">
        <f>ROUND(I248*H248,2)</f>
        <v>29.399999999999999</v>
      </c>
      <c r="BL248" s="17" t="s">
        <v>226</v>
      </c>
      <c r="BM248" s="218" t="s">
        <v>362</v>
      </c>
    </row>
    <row r="249" s="2" customFormat="1" ht="16.5" customHeight="1">
      <c r="A249" s="32"/>
      <c r="B249" s="33"/>
      <c r="C249" s="250" t="s">
        <v>363</v>
      </c>
      <c r="D249" s="250" t="s">
        <v>349</v>
      </c>
      <c r="E249" s="251" t="s">
        <v>364</v>
      </c>
      <c r="F249" s="252" t="s">
        <v>365</v>
      </c>
      <c r="G249" s="253" t="s">
        <v>144</v>
      </c>
      <c r="H249" s="254">
        <v>3.4969999999999999</v>
      </c>
      <c r="I249" s="255">
        <v>12.800000000000001</v>
      </c>
      <c r="J249" s="255">
        <f>ROUND(I249*H249,2)</f>
        <v>44.759999999999998</v>
      </c>
      <c r="K249" s="256"/>
      <c r="L249" s="257"/>
      <c r="M249" s="258" t="s">
        <v>1</v>
      </c>
      <c r="N249" s="259" t="s">
        <v>39</v>
      </c>
      <c r="O249" s="216">
        <v>0</v>
      </c>
      <c r="P249" s="216">
        <f>O249*H249</f>
        <v>0</v>
      </c>
      <c r="Q249" s="216">
        <v>0.00040000000000000002</v>
      </c>
      <c r="R249" s="216">
        <f>Q249*H249</f>
        <v>0.0013988</v>
      </c>
      <c r="S249" s="216">
        <v>0</v>
      </c>
      <c r="T249" s="217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18" t="s">
        <v>298</v>
      </c>
      <c r="AT249" s="218" t="s">
        <v>349</v>
      </c>
      <c r="AU249" s="218" t="s">
        <v>137</v>
      </c>
      <c r="AY249" s="17" t="s">
        <v>129</v>
      </c>
      <c r="BE249" s="219">
        <f>IF(N249="základní",J249,0)</f>
        <v>0</v>
      </c>
      <c r="BF249" s="219">
        <f>IF(N249="snížená",J249,0)</f>
        <v>44.759999999999998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7" t="s">
        <v>137</v>
      </c>
      <c r="BK249" s="219">
        <f>ROUND(I249*H249,2)</f>
        <v>44.759999999999998</v>
      </c>
      <c r="BL249" s="17" t="s">
        <v>226</v>
      </c>
      <c r="BM249" s="218" t="s">
        <v>366</v>
      </c>
    </row>
    <row r="250" s="13" customFormat="1">
      <c r="A250" s="13"/>
      <c r="B250" s="220"/>
      <c r="C250" s="221"/>
      <c r="D250" s="222" t="s">
        <v>146</v>
      </c>
      <c r="E250" s="221"/>
      <c r="F250" s="224" t="s">
        <v>367</v>
      </c>
      <c r="G250" s="221"/>
      <c r="H250" s="225">
        <v>3.4969999999999999</v>
      </c>
      <c r="I250" s="221"/>
      <c r="J250" s="221"/>
      <c r="K250" s="221"/>
      <c r="L250" s="226"/>
      <c r="M250" s="227"/>
      <c r="N250" s="228"/>
      <c r="O250" s="228"/>
      <c r="P250" s="228"/>
      <c r="Q250" s="228"/>
      <c r="R250" s="228"/>
      <c r="S250" s="228"/>
      <c r="T250" s="22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0" t="s">
        <v>146</v>
      </c>
      <c r="AU250" s="230" t="s">
        <v>137</v>
      </c>
      <c r="AV250" s="13" t="s">
        <v>137</v>
      </c>
      <c r="AW250" s="13" t="s">
        <v>4</v>
      </c>
      <c r="AX250" s="13" t="s">
        <v>81</v>
      </c>
      <c r="AY250" s="230" t="s">
        <v>129</v>
      </c>
    </row>
    <row r="251" s="2" customFormat="1" ht="24.15" customHeight="1">
      <c r="A251" s="32"/>
      <c r="B251" s="33"/>
      <c r="C251" s="207" t="s">
        <v>368</v>
      </c>
      <c r="D251" s="207" t="s">
        <v>132</v>
      </c>
      <c r="E251" s="208" t="s">
        <v>369</v>
      </c>
      <c r="F251" s="209" t="s">
        <v>370</v>
      </c>
      <c r="G251" s="210" t="s">
        <v>333</v>
      </c>
      <c r="H251" s="211">
        <v>7.2400000000000002</v>
      </c>
      <c r="I251" s="212">
        <v>2.2000000000000002</v>
      </c>
      <c r="J251" s="212">
        <f>ROUND(I251*H251,2)</f>
        <v>15.93</v>
      </c>
      <c r="K251" s="213"/>
      <c r="L251" s="38"/>
      <c r="M251" s="214" t="s">
        <v>1</v>
      </c>
      <c r="N251" s="215" t="s">
        <v>39</v>
      </c>
      <c r="O251" s="216">
        <v>0</v>
      </c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18" t="s">
        <v>226</v>
      </c>
      <c r="AT251" s="218" t="s">
        <v>132</v>
      </c>
      <c r="AU251" s="218" t="s">
        <v>137</v>
      </c>
      <c r="AY251" s="17" t="s">
        <v>129</v>
      </c>
      <c r="BE251" s="219">
        <f>IF(N251="základní",J251,0)</f>
        <v>0</v>
      </c>
      <c r="BF251" s="219">
        <f>IF(N251="snížená",J251,0)</f>
        <v>15.93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7" t="s">
        <v>137</v>
      </c>
      <c r="BK251" s="219">
        <f>ROUND(I251*H251,2)</f>
        <v>15.93</v>
      </c>
      <c r="BL251" s="17" t="s">
        <v>226</v>
      </c>
      <c r="BM251" s="218" t="s">
        <v>371</v>
      </c>
    </row>
    <row r="252" s="12" customFormat="1" ht="22.8" customHeight="1">
      <c r="A252" s="12"/>
      <c r="B252" s="192"/>
      <c r="C252" s="193"/>
      <c r="D252" s="194" t="s">
        <v>72</v>
      </c>
      <c r="E252" s="205" t="s">
        <v>372</v>
      </c>
      <c r="F252" s="205" t="s">
        <v>373</v>
      </c>
      <c r="G252" s="193"/>
      <c r="H252" s="193"/>
      <c r="I252" s="193"/>
      <c r="J252" s="206">
        <f>BK252</f>
        <v>63005</v>
      </c>
      <c r="K252" s="193"/>
      <c r="L252" s="197"/>
      <c r="M252" s="198"/>
      <c r="N252" s="199"/>
      <c r="O252" s="199"/>
      <c r="P252" s="200">
        <f>P253</f>
        <v>0</v>
      </c>
      <c r="Q252" s="199"/>
      <c r="R252" s="200">
        <f>R253</f>
        <v>0</v>
      </c>
      <c r="S252" s="199"/>
      <c r="T252" s="201">
        <f>T253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2" t="s">
        <v>137</v>
      </c>
      <c r="AT252" s="203" t="s">
        <v>72</v>
      </c>
      <c r="AU252" s="203" t="s">
        <v>81</v>
      </c>
      <c r="AY252" s="202" t="s">
        <v>129</v>
      </c>
      <c r="BK252" s="204">
        <f>BK253</f>
        <v>63005</v>
      </c>
    </row>
    <row r="253" s="2" customFormat="1" ht="16.5" customHeight="1">
      <c r="A253" s="32"/>
      <c r="B253" s="33"/>
      <c r="C253" s="207" t="s">
        <v>374</v>
      </c>
      <c r="D253" s="207" t="s">
        <v>132</v>
      </c>
      <c r="E253" s="208" t="s">
        <v>375</v>
      </c>
      <c r="F253" s="209" t="s">
        <v>376</v>
      </c>
      <c r="G253" s="210" t="s">
        <v>320</v>
      </c>
      <c r="H253" s="211">
        <v>1</v>
      </c>
      <c r="I253" s="212">
        <v>63005</v>
      </c>
      <c r="J253" s="212">
        <f>ROUND(I253*H253,2)</f>
        <v>63005</v>
      </c>
      <c r="K253" s="213"/>
      <c r="L253" s="38"/>
      <c r="M253" s="214" t="s">
        <v>1</v>
      </c>
      <c r="N253" s="215" t="s">
        <v>39</v>
      </c>
      <c r="O253" s="216">
        <v>0</v>
      </c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18" t="s">
        <v>226</v>
      </c>
      <c r="AT253" s="218" t="s">
        <v>132</v>
      </c>
      <c r="AU253" s="218" t="s">
        <v>137</v>
      </c>
      <c r="AY253" s="17" t="s">
        <v>129</v>
      </c>
      <c r="BE253" s="219">
        <f>IF(N253="základní",J253,0)</f>
        <v>0</v>
      </c>
      <c r="BF253" s="219">
        <f>IF(N253="snížená",J253,0)</f>
        <v>63005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7" t="s">
        <v>137</v>
      </c>
      <c r="BK253" s="219">
        <f>ROUND(I253*H253,2)</f>
        <v>63005</v>
      </c>
      <c r="BL253" s="17" t="s">
        <v>226</v>
      </c>
      <c r="BM253" s="218" t="s">
        <v>377</v>
      </c>
    </row>
    <row r="254" s="12" customFormat="1" ht="22.8" customHeight="1">
      <c r="A254" s="12"/>
      <c r="B254" s="192"/>
      <c r="C254" s="193"/>
      <c r="D254" s="194" t="s">
        <v>72</v>
      </c>
      <c r="E254" s="205" t="s">
        <v>378</v>
      </c>
      <c r="F254" s="205" t="s">
        <v>379</v>
      </c>
      <c r="G254" s="193"/>
      <c r="H254" s="193"/>
      <c r="I254" s="193"/>
      <c r="J254" s="206">
        <f>BK254</f>
        <v>139.71000000000001</v>
      </c>
      <c r="K254" s="193"/>
      <c r="L254" s="197"/>
      <c r="M254" s="198"/>
      <c r="N254" s="199"/>
      <c r="O254" s="199"/>
      <c r="P254" s="200">
        <f>SUM(P255:P257)</f>
        <v>0.32208999999999999</v>
      </c>
      <c r="Q254" s="199"/>
      <c r="R254" s="200">
        <f>SUM(R255:R257)</f>
        <v>0</v>
      </c>
      <c r="S254" s="199"/>
      <c r="T254" s="201">
        <f>SUM(T255:T257)</f>
        <v>0.01985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2" t="s">
        <v>137</v>
      </c>
      <c r="AT254" s="203" t="s">
        <v>72</v>
      </c>
      <c r="AU254" s="203" t="s">
        <v>81</v>
      </c>
      <c r="AY254" s="202" t="s">
        <v>129</v>
      </c>
      <c r="BK254" s="204">
        <f>SUM(BK255:BK257)</f>
        <v>139.71000000000001</v>
      </c>
    </row>
    <row r="255" s="2" customFormat="1" ht="16.5" customHeight="1">
      <c r="A255" s="32"/>
      <c r="B255" s="33"/>
      <c r="C255" s="207" t="s">
        <v>380</v>
      </c>
      <c r="D255" s="207" t="s">
        <v>132</v>
      </c>
      <c r="E255" s="208" t="s">
        <v>381</v>
      </c>
      <c r="F255" s="209" t="s">
        <v>382</v>
      </c>
      <c r="G255" s="210" t="s">
        <v>274</v>
      </c>
      <c r="H255" s="211">
        <v>5</v>
      </c>
      <c r="I255" s="212">
        <v>13.1</v>
      </c>
      <c r="J255" s="212">
        <f>ROUND(I255*H255,2)</f>
        <v>65.5</v>
      </c>
      <c r="K255" s="213"/>
      <c r="L255" s="38"/>
      <c r="M255" s="214" t="s">
        <v>1</v>
      </c>
      <c r="N255" s="215" t="s">
        <v>39</v>
      </c>
      <c r="O255" s="216">
        <v>0.031</v>
      </c>
      <c r="P255" s="216">
        <f>O255*H255</f>
        <v>0.155</v>
      </c>
      <c r="Q255" s="216">
        <v>0</v>
      </c>
      <c r="R255" s="216">
        <f>Q255*H255</f>
        <v>0</v>
      </c>
      <c r="S255" s="216">
        <v>0.0020999999999999999</v>
      </c>
      <c r="T255" s="217">
        <f>S255*H255</f>
        <v>0.010499999999999999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18" t="s">
        <v>226</v>
      </c>
      <c r="AT255" s="218" t="s">
        <v>132</v>
      </c>
      <c r="AU255" s="218" t="s">
        <v>137</v>
      </c>
      <c r="AY255" s="17" t="s">
        <v>129</v>
      </c>
      <c r="BE255" s="219">
        <f>IF(N255="základní",J255,0)</f>
        <v>0</v>
      </c>
      <c r="BF255" s="219">
        <f>IF(N255="snížená",J255,0)</f>
        <v>65.5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7" t="s">
        <v>137</v>
      </c>
      <c r="BK255" s="219">
        <f>ROUND(I255*H255,2)</f>
        <v>65.5</v>
      </c>
      <c r="BL255" s="17" t="s">
        <v>226</v>
      </c>
      <c r="BM255" s="218" t="s">
        <v>383</v>
      </c>
    </row>
    <row r="256" s="2" customFormat="1" ht="16.5" customHeight="1">
      <c r="A256" s="32"/>
      <c r="B256" s="33"/>
      <c r="C256" s="207" t="s">
        <v>384</v>
      </c>
      <c r="D256" s="207" t="s">
        <v>132</v>
      </c>
      <c r="E256" s="208" t="s">
        <v>385</v>
      </c>
      <c r="F256" s="209" t="s">
        <v>386</v>
      </c>
      <c r="G256" s="210" t="s">
        <v>274</v>
      </c>
      <c r="H256" s="211">
        <v>1</v>
      </c>
      <c r="I256" s="212">
        <v>43.399999999999999</v>
      </c>
      <c r="J256" s="212">
        <f>ROUND(I256*H256,2)</f>
        <v>43.399999999999999</v>
      </c>
      <c r="K256" s="213"/>
      <c r="L256" s="38"/>
      <c r="M256" s="214" t="s">
        <v>1</v>
      </c>
      <c r="N256" s="215" t="s">
        <v>39</v>
      </c>
      <c r="O256" s="216">
        <v>0.10299999999999999</v>
      </c>
      <c r="P256" s="216">
        <f>O256*H256</f>
        <v>0.10299999999999999</v>
      </c>
      <c r="Q256" s="216">
        <v>0</v>
      </c>
      <c r="R256" s="216">
        <f>Q256*H256</f>
        <v>0</v>
      </c>
      <c r="S256" s="216">
        <v>0.0093500000000000007</v>
      </c>
      <c r="T256" s="217">
        <f>S256*H256</f>
        <v>0.0093500000000000007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18" t="s">
        <v>226</v>
      </c>
      <c r="AT256" s="218" t="s">
        <v>132</v>
      </c>
      <c r="AU256" s="218" t="s">
        <v>137</v>
      </c>
      <c r="AY256" s="17" t="s">
        <v>129</v>
      </c>
      <c r="BE256" s="219">
        <f>IF(N256="základní",J256,0)</f>
        <v>0</v>
      </c>
      <c r="BF256" s="219">
        <f>IF(N256="snížená",J256,0)</f>
        <v>43.399999999999999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7" t="s">
        <v>137</v>
      </c>
      <c r="BK256" s="219">
        <f>ROUND(I256*H256,2)</f>
        <v>43.399999999999999</v>
      </c>
      <c r="BL256" s="17" t="s">
        <v>226</v>
      </c>
      <c r="BM256" s="218" t="s">
        <v>387</v>
      </c>
    </row>
    <row r="257" s="2" customFormat="1" ht="24.15" customHeight="1">
      <c r="A257" s="32"/>
      <c r="B257" s="33"/>
      <c r="C257" s="207" t="s">
        <v>388</v>
      </c>
      <c r="D257" s="207" t="s">
        <v>132</v>
      </c>
      <c r="E257" s="208" t="s">
        <v>389</v>
      </c>
      <c r="F257" s="209" t="s">
        <v>390</v>
      </c>
      <c r="G257" s="210" t="s">
        <v>207</v>
      </c>
      <c r="H257" s="211">
        <v>0.012999999999999999</v>
      </c>
      <c r="I257" s="212">
        <v>2370</v>
      </c>
      <c r="J257" s="212">
        <f>ROUND(I257*H257,2)</f>
        <v>30.809999999999999</v>
      </c>
      <c r="K257" s="213"/>
      <c r="L257" s="38"/>
      <c r="M257" s="214" t="s">
        <v>1</v>
      </c>
      <c r="N257" s="215" t="s">
        <v>39</v>
      </c>
      <c r="O257" s="216">
        <v>4.9299999999999997</v>
      </c>
      <c r="P257" s="216">
        <f>O257*H257</f>
        <v>0.064089999999999994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18" t="s">
        <v>226</v>
      </c>
      <c r="AT257" s="218" t="s">
        <v>132</v>
      </c>
      <c r="AU257" s="218" t="s">
        <v>137</v>
      </c>
      <c r="AY257" s="17" t="s">
        <v>129</v>
      </c>
      <c r="BE257" s="219">
        <f>IF(N257="základní",J257,0)</f>
        <v>0</v>
      </c>
      <c r="BF257" s="219">
        <f>IF(N257="snížená",J257,0)</f>
        <v>30.809999999999999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7" t="s">
        <v>137</v>
      </c>
      <c r="BK257" s="219">
        <f>ROUND(I257*H257,2)</f>
        <v>30.809999999999999</v>
      </c>
      <c r="BL257" s="17" t="s">
        <v>226</v>
      </c>
      <c r="BM257" s="218" t="s">
        <v>391</v>
      </c>
    </row>
    <row r="258" s="12" customFormat="1" ht="22.8" customHeight="1">
      <c r="A258" s="12"/>
      <c r="B258" s="192"/>
      <c r="C258" s="193"/>
      <c r="D258" s="194" t="s">
        <v>72</v>
      </c>
      <c r="E258" s="205" t="s">
        <v>392</v>
      </c>
      <c r="F258" s="205" t="s">
        <v>393</v>
      </c>
      <c r="G258" s="193"/>
      <c r="H258" s="193"/>
      <c r="I258" s="193"/>
      <c r="J258" s="206">
        <f>BK258</f>
        <v>1793.46</v>
      </c>
      <c r="K258" s="193"/>
      <c r="L258" s="197"/>
      <c r="M258" s="198"/>
      <c r="N258" s="199"/>
      <c r="O258" s="199"/>
      <c r="P258" s="200">
        <f>SUM(P259:P262)</f>
        <v>4.2313399999999994</v>
      </c>
      <c r="Q258" s="199"/>
      <c r="R258" s="200">
        <f>SUM(R259:R262)</f>
        <v>0</v>
      </c>
      <c r="S258" s="199"/>
      <c r="T258" s="201">
        <f>SUM(T259:T262)</f>
        <v>0.03882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2" t="s">
        <v>137</v>
      </c>
      <c r="AT258" s="203" t="s">
        <v>72</v>
      </c>
      <c r="AU258" s="203" t="s">
        <v>81</v>
      </c>
      <c r="AY258" s="202" t="s">
        <v>129</v>
      </c>
      <c r="BK258" s="204">
        <f>SUM(BK259:BK262)</f>
        <v>1793.46</v>
      </c>
    </row>
    <row r="259" s="2" customFormat="1" ht="24.15" customHeight="1">
      <c r="A259" s="32"/>
      <c r="B259" s="33"/>
      <c r="C259" s="207" t="s">
        <v>394</v>
      </c>
      <c r="D259" s="207" t="s">
        <v>132</v>
      </c>
      <c r="E259" s="208" t="s">
        <v>395</v>
      </c>
      <c r="F259" s="209" t="s">
        <v>396</v>
      </c>
      <c r="G259" s="210" t="s">
        <v>274</v>
      </c>
      <c r="H259" s="211">
        <v>16</v>
      </c>
      <c r="I259" s="212">
        <v>72.900000000000006</v>
      </c>
      <c r="J259" s="212">
        <f>ROUND(I259*H259,2)</f>
        <v>1166.4000000000001</v>
      </c>
      <c r="K259" s="213"/>
      <c r="L259" s="38"/>
      <c r="M259" s="214" t="s">
        <v>1</v>
      </c>
      <c r="N259" s="215" t="s">
        <v>39</v>
      </c>
      <c r="O259" s="216">
        <v>0.17299999999999999</v>
      </c>
      <c r="P259" s="216">
        <f>O259*H259</f>
        <v>2.7679999999999998</v>
      </c>
      <c r="Q259" s="216">
        <v>0</v>
      </c>
      <c r="R259" s="216">
        <f>Q259*H259</f>
        <v>0</v>
      </c>
      <c r="S259" s="216">
        <v>0.0021299999999999999</v>
      </c>
      <c r="T259" s="217">
        <f>S259*H259</f>
        <v>0.034079999999999999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18" t="s">
        <v>226</v>
      </c>
      <c r="AT259" s="218" t="s">
        <v>132</v>
      </c>
      <c r="AU259" s="218" t="s">
        <v>137</v>
      </c>
      <c r="AY259" s="17" t="s">
        <v>129</v>
      </c>
      <c r="BE259" s="219">
        <f>IF(N259="základní",J259,0)</f>
        <v>0</v>
      </c>
      <c r="BF259" s="219">
        <f>IF(N259="snížená",J259,0)</f>
        <v>1166.4000000000001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7" t="s">
        <v>137</v>
      </c>
      <c r="BK259" s="219">
        <f>ROUND(I259*H259,2)</f>
        <v>1166.4000000000001</v>
      </c>
      <c r="BL259" s="17" t="s">
        <v>226</v>
      </c>
      <c r="BM259" s="218" t="s">
        <v>397</v>
      </c>
    </row>
    <row r="260" s="2" customFormat="1" ht="16.5" customHeight="1">
      <c r="A260" s="32"/>
      <c r="B260" s="33"/>
      <c r="C260" s="207" t="s">
        <v>398</v>
      </c>
      <c r="D260" s="207" t="s">
        <v>132</v>
      </c>
      <c r="E260" s="208" t="s">
        <v>399</v>
      </c>
      <c r="F260" s="209" t="s">
        <v>400</v>
      </c>
      <c r="G260" s="210" t="s">
        <v>274</v>
      </c>
      <c r="H260" s="211">
        <v>16</v>
      </c>
      <c r="I260" s="212">
        <v>30.300000000000001</v>
      </c>
      <c r="J260" s="212">
        <f>ROUND(I260*H260,2)</f>
        <v>484.80000000000001</v>
      </c>
      <c r="K260" s="213"/>
      <c r="L260" s="38"/>
      <c r="M260" s="214" t="s">
        <v>1</v>
      </c>
      <c r="N260" s="215" t="s">
        <v>39</v>
      </c>
      <c r="O260" s="216">
        <v>0.071999999999999995</v>
      </c>
      <c r="P260" s="216">
        <f>O260*H260</f>
        <v>1.1519999999999999</v>
      </c>
      <c r="Q260" s="216">
        <v>0</v>
      </c>
      <c r="R260" s="216">
        <f>Q260*H260</f>
        <v>0</v>
      </c>
      <c r="S260" s="216">
        <v>0.00023000000000000001</v>
      </c>
      <c r="T260" s="217">
        <f>S260*H260</f>
        <v>0.0036800000000000001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218" t="s">
        <v>226</v>
      </c>
      <c r="AT260" s="218" t="s">
        <v>132</v>
      </c>
      <c r="AU260" s="218" t="s">
        <v>137</v>
      </c>
      <c r="AY260" s="17" t="s">
        <v>129</v>
      </c>
      <c r="BE260" s="219">
        <f>IF(N260="základní",J260,0)</f>
        <v>0</v>
      </c>
      <c r="BF260" s="219">
        <f>IF(N260="snížená",J260,0)</f>
        <v>484.80000000000001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7" t="s">
        <v>137</v>
      </c>
      <c r="BK260" s="219">
        <f>ROUND(I260*H260,2)</f>
        <v>484.80000000000001</v>
      </c>
      <c r="BL260" s="17" t="s">
        <v>226</v>
      </c>
      <c r="BM260" s="218" t="s">
        <v>401</v>
      </c>
    </row>
    <row r="261" s="2" customFormat="1" ht="21.75" customHeight="1">
      <c r="A261" s="32"/>
      <c r="B261" s="33"/>
      <c r="C261" s="207" t="s">
        <v>402</v>
      </c>
      <c r="D261" s="207" t="s">
        <v>132</v>
      </c>
      <c r="E261" s="208" t="s">
        <v>403</v>
      </c>
      <c r="F261" s="209" t="s">
        <v>404</v>
      </c>
      <c r="G261" s="210" t="s">
        <v>135</v>
      </c>
      <c r="H261" s="211">
        <v>2</v>
      </c>
      <c r="I261" s="212">
        <v>26.100000000000001</v>
      </c>
      <c r="J261" s="212">
        <f>ROUND(I261*H261,2)</f>
        <v>52.200000000000003</v>
      </c>
      <c r="K261" s="213"/>
      <c r="L261" s="38"/>
      <c r="M261" s="214" t="s">
        <v>1</v>
      </c>
      <c r="N261" s="215" t="s">
        <v>39</v>
      </c>
      <c r="O261" s="216">
        <v>0.062</v>
      </c>
      <c r="P261" s="216">
        <f>O261*H261</f>
        <v>0.124</v>
      </c>
      <c r="Q261" s="216">
        <v>0</v>
      </c>
      <c r="R261" s="216">
        <f>Q261*H261</f>
        <v>0</v>
      </c>
      <c r="S261" s="216">
        <v>0.00052999999999999998</v>
      </c>
      <c r="T261" s="217">
        <f>S261*H261</f>
        <v>0.00106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18" t="s">
        <v>226</v>
      </c>
      <c r="AT261" s="218" t="s">
        <v>132</v>
      </c>
      <c r="AU261" s="218" t="s">
        <v>137</v>
      </c>
      <c r="AY261" s="17" t="s">
        <v>129</v>
      </c>
      <c r="BE261" s="219">
        <f>IF(N261="základní",J261,0)</f>
        <v>0</v>
      </c>
      <c r="BF261" s="219">
        <f>IF(N261="snížená",J261,0)</f>
        <v>52.200000000000003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7" t="s">
        <v>137</v>
      </c>
      <c r="BK261" s="219">
        <f>ROUND(I261*H261,2)</f>
        <v>52.200000000000003</v>
      </c>
      <c r="BL261" s="17" t="s">
        <v>226</v>
      </c>
      <c r="BM261" s="218" t="s">
        <v>405</v>
      </c>
    </row>
    <row r="262" s="2" customFormat="1" ht="24.15" customHeight="1">
      <c r="A262" s="32"/>
      <c r="B262" s="33"/>
      <c r="C262" s="207" t="s">
        <v>406</v>
      </c>
      <c r="D262" s="207" t="s">
        <v>132</v>
      </c>
      <c r="E262" s="208" t="s">
        <v>407</v>
      </c>
      <c r="F262" s="209" t="s">
        <v>408</v>
      </c>
      <c r="G262" s="210" t="s">
        <v>207</v>
      </c>
      <c r="H262" s="211">
        <v>0.037999999999999999</v>
      </c>
      <c r="I262" s="212">
        <v>2370</v>
      </c>
      <c r="J262" s="212">
        <f>ROUND(I262*H262,2)</f>
        <v>90.060000000000002</v>
      </c>
      <c r="K262" s="213"/>
      <c r="L262" s="38"/>
      <c r="M262" s="214" t="s">
        <v>1</v>
      </c>
      <c r="N262" s="215" t="s">
        <v>39</v>
      </c>
      <c r="O262" s="216">
        <v>4.9299999999999997</v>
      </c>
      <c r="P262" s="216">
        <f>O262*H262</f>
        <v>0.18733999999999998</v>
      </c>
      <c r="Q262" s="216">
        <v>0</v>
      </c>
      <c r="R262" s="216">
        <f>Q262*H262</f>
        <v>0</v>
      </c>
      <c r="S262" s="216">
        <v>0</v>
      </c>
      <c r="T262" s="217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218" t="s">
        <v>226</v>
      </c>
      <c r="AT262" s="218" t="s">
        <v>132</v>
      </c>
      <c r="AU262" s="218" t="s">
        <v>137</v>
      </c>
      <c r="AY262" s="17" t="s">
        <v>129</v>
      </c>
      <c r="BE262" s="219">
        <f>IF(N262="základní",J262,0)</f>
        <v>0</v>
      </c>
      <c r="BF262" s="219">
        <f>IF(N262="snížená",J262,0)</f>
        <v>90.060000000000002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7" t="s">
        <v>137</v>
      </c>
      <c r="BK262" s="219">
        <f>ROUND(I262*H262,2)</f>
        <v>90.060000000000002</v>
      </c>
      <c r="BL262" s="17" t="s">
        <v>226</v>
      </c>
      <c r="BM262" s="218" t="s">
        <v>409</v>
      </c>
    </row>
    <row r="263" s="12" customFormat="1" ht="22.8" customHeight="1">
      <c r="A263" s="12"/>
      <c r="B263" s="192"/>
      <c r="C263" s="193"/>
      <c r="D263" s="194" t="s">
        <v>72</v>
      </c>
      <c r="E263" s="205" t="s">
        <v>410</v>
      </c>
      <c r="F263" s="205" t="s">
        <v>411</v>
      </c>
      <c r="G263" s="193"/>
      <c r="H263" s="193"/>
      <c r="I263" s="193"/>
      <c r="J263" s="206">
        <f>BK263</f>
        <v>1267.3199999999999</v>
      </c>
      <c r="K263" s="193"/>
      <c r="L263" s="197"/>
      <c r="M263" s="198"/>
      <c r="N263" s="199"/>
      <c r="O263" s="199"/>
      <c r="P263" s="200">
        <f>SUM(P264:P270)</f>
        <v>2.9650240000000001</v>
      </c>
      <c r="Q263" s="199"/>
      <c r="R263" s="200">
        <f>SUM(R264:R270)</f>
        <v>0</v>
      </c>
      <c r="S263" s="199"/>
      <c r="T263" s="201">
        <f>SUM(T264:T270)</f>
        <v>0.091330000000000008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2" t="s">
        <v>137</v>
      </c>
      <c r="AT263" s="203" t="s">
        <v>72</v>
      </c>
      <c r="AU263" s="203" t="s">
        <v>81</v>
      </c>
      <c r="AY263" s="202" t="s">
        <v>129</v>
      </c>
      <c r="BK263" s="204">
        <f>SUM(BK264:BK270)</f>
        <v>1267.3199999999999</v>
      </c>
    </row>
    <row r="264" s="2" customFormat="1" ht="16.5" customHeight="1">
      <c r="A264" s="32"/>
      <c r="B264" s="33"/>
      <c r="C264" s="207" t="s">
        <v>412</v>
      </c>
      <c r="D264" s="207" t="s">
        <v>132</v>
      </c>
      <c r="E264" s="208" t="s">
        <v>413</v>
      </c>
      <c r="F264" s="209" t="s">
        <v>414</v>
      </c>
      <c r="G264" s="210" t="s">
        <v>415</v>
      </c>
      <c r="H264" s="211">
        <v>1</v>
      </c>
      <c r="I264" s="212">
        <v>196</v>
      </c>
      <c r="J264" s="212">
        <f>ROUND(I264*H264,2)</f>
        <v>196</v>
      </c>
      <c r="K264" s="213"/>
      <c r="L264" s="38"/>
      <c r="M264" s="214" t="s">
        <v>1</v>
      </c>
      <c r="N264" s="215" t="s">
        <v>39</v>
      </c>
      <c r="O264" s="216">
        <v>0.46500000000000002</v>
      </c>
      <c r="P264" s="216">
        <f>O264*H264</f>
        <v>0.46500000000000002</v>
      </c>
      <c r="Q264" s="216">
        <v>0</v>
      </c>
      <c r="R264" s="216">
        <f>Q264*H264</f>
        <v>0</v>
      </c>
      <c r="S264" s="216">
        <v>0.034200000000000001</v>
      </c>
      <c r="T264" s="217">
        <f>S264*H264</f>
        <v>0.034200000000000001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18" t="s">
        <v>226</v>
      </c>
      <c r="AT264" s="218" t="s">
        <v>132</v>
      </c>
      <c r="AU264" s="218" t="s">
        <v>137</v>
      </c>
      <c r="AY264" s="17" t="s">
        <v>129</v>
      </c>
      <c r="BE264" s="219">
        <f>IF(N264="základní",J264,0)</f>
        <v>0</v>
      </c>
      <c r="BF264" s="219">
        <f>IF(N264="snížená",J264,0)</f>
        <v>196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7" t="s">
        <v>137</v>
      </c>
      <c r="BK264" s="219">
        <f>ROUND(I264*H264,2)</f>
        <v>196</v>
      </c>
      <c r="BL264" s="17" t="s">
        <v>226</v>
      </c>
      <c r="BM264" s="218" t="s">
        <v>416</v>
      </c>
    </row>
    <row r="265" s="2" customFormat="1" ht="16.5" customHeight="1">
      <c r="A265" s="32"/>
      <c r="B265" s="33"/>
      <c r="C265" s="207" t="s">
        <v>417</v>
      </c>
      <c r="D265" s="207" t="s">
        <v>132</v>
      </c>
      <c r="E265" s="208" t="s">
        <v>418</v>
      </c>
      <c r="F265" s="209" t="s">
        <v>419</v>
      </c>
      <c r="G265" s="210" t="s">
        <v>415</v>
      </c>
      <c r="H265" s="211">
        <v>1</v>
      </c>
      <c r="I265" s="212">
        <v>153</v>
      </c>
      <c r="J265" s="212">
        <f>ROUND(I265*H265,2)</f>
        <v>153</v>
      </c>
      <c r="K265" s="213"/>
      <c r="L265" s="38"/>
      <c r="M265" s="214" t="s">
        <v>1</v>
      </c>
      <c r="N265" s="215" t="s">
        <v>39</v>
      </c>
      <c r="O265" s="216">
        <v>0.36199999999999999</v>
      </c>
      <c r="P265" s="216">
        <f>O265*H265</f>
        <v>0.36199999999999999</v>
      </c>
      <c r="Q265" s="216">
        <v>0</v>
      </c>
      <c r="R265" s="216">
        <f>Q265*H265</f>
        <v>0</v>
      </c>
      <c r="S265" s="216">
        <v>0.019460000000000002</v>
      </c>
      <c r="T265" s="217">
        <f>S265*H265</f>
        <v>0.019460000000000002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18" t="s">
        <v>226</v>
      </c>
      <c r="AT265" s="218" t="s">
        <v>132</v>
      </c>
      <c r="AU265" s="218" t="s">
        <v>137</v>
      </c>
      <c r="AY265" s="17" t="s">
        <v>129</v>
      </c>
      <c r="BE265" s="219">
        <f>IF(N265="základní",J265,0)</f>
        <v>0</v>
      </c>
      <c r="BF265" s="219">
        <f>IF(N265="snížená",J265,0)</f>
        <v>153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7" t="s">
        <v>137</v>
      </c>
      <c r="BK265" s="219">
        <f>ROUND(I265*H265,2)</f>
        <v>153</v>
      </c>
      <c r="BL265" s="17" t="s">
        <v>226</v>
      </c>
      <c r="BM265" s="218" t="s">
        <v>420</v>
      </c>
    </row>
    <row r="266" s="2" customFormat="1" ht="21.75" customHeight="1">
      <c r="A266" s="32"/>
      <c r="B266" s="33"/>
      <c r="C266" s="207" t="s">
        <v>421</v>
      </c>
      <c r="D266" s="207" t="s">
        <v>132</v>
      </c>
      <c r="E266" s="208" t="s">
        <v>422</v>
      </c>
      <c r="F266" s="209" t="s">
        <v>423</v>
      </c>
      <c r="G266" s="210" t="s">
        <v>415</v>
      </c>
      <c r="H266" s="211">
        <v>1</v>
      </c>
      <c r="I266" s="212">
        <v>161</v>
      </c>
      <c r="J266" s="212">
        <f>ROUND(I266*H266,2)</f>
        <v>161</v>
      </c>
      <c r="K266" s="213"/>
      <c r="L266" s="38"/>
      <c r="M266" s="214" t="s">
        <v>1</v>
      </c>
      <c r="N266" s="215" t="s">
        <v>39</v>
      </c>
      <c r="O266" s="216">
        <v>0.38300000000000001</v>
      </c>
      <c r="P266" s="216">
        <f>O266*H266</f>
        <v>0.38300000000000001</v>
      </c>
      <c r="Q266" s="216">
        <v>0</v>
      </c>
      <c r="R266" s="216">
        <f>Q266*H266</f>
        <v>0</v>
      </c>
      <c r="S266" s="216">
        <v>0.024500000000000001</v>
      </c>
      <c r="T266" s="217">
        <f>S266*H266</f>
        <v>0.024500000000000001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18" t="s">
        <v>226</v>
      </c>
      <c r="AT266" s="218" t="s">
        <v>132</v>
      </c>
      <c r="AU266" s="218" t="s">
        <v>137</v>
      </c>
      <c r="AY266" s="17" t="s">
        <v>129</v>
      </c>
      <c r="BE266" s="219">
        <f>IF(N266="základní",J266,0)</f>
        <v>0</v>
      </c>
      <c r="BF266" s="219">
        <f>IF(N266="snížená",J266,0)</f>
        <v>161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7" t="s">
        <v>137</v>
      </c>
      <c r="BK266" s="219">
        <f>ROUND(I266*H266,2)</f>
        <v>161</v>
      </c>
      <c r="BL266" s="17" t="s">
        <v>226</v>
      </c>
      <c r="BM266" s="218" t="s">
        <v>424</v>
      </c>
    </row>
    <row r="267" s="2" customFormat="1" ht="24.15" customHeight="1">
      <c r="A267" s="32"/>
      <c r="B267" s="33"/>
      <c r="C267" s="207" t="s">
        <v>425</v>
      </c>
      <c r="D267" s="207" t="s">
        <v>132</v>
      </c>
      <c r="E267" s="208" t="s">
        <v>426</v>
      </c>
      <c r="F267" s="209" t="s">
        <v>427</v>
      </c>
      <c r="G267" s="210" t="s">
        <v>415</v>
      </c>
      <c r="H267" s="211">
        <v>1</v>
      </c>
      <c r="I267" s="212">
        <v>196</v>
      </c>
      <c r="J267" s="212">
        <f>ROUND(I267*H267,2)</f>
        <v>196</v>
      </c>
      <c r="K267" s="213"/>
      <c r="L267" s="38"/>
      <c r="M267" s="214" t="s">
        <v>1</v>
      </c>
      <c r="N267" s="215" t="s">
        <v>39</v>
      </c>
      <c r="O267" s="216">
        <v>0.46500000000000002</v>
      </c>
      <c r="P267" s="216">
        <f>O267*H267</f>
        <v>0.46500000000000002</v>
      </c>
      <c r="Q267" s="216">
        <v>0</v>
      </c>
      <c r="R267" s="216">
        <f>Q267*H267</f>
        <v>0</v>
      </c>
      <c r="S267" s="216">
        <v>0.0091999999999999998</v>
      </c>
      <c r="T267" s="217">
        <f>S267*H267</f>
        <v>0.0091999999999999998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218" t="s">
        <v>226</v>
      </c>
      <c r="AT267" s="218" t="s">
        <v>132</v>
      </c>
      <c r="AU267" s="218" t="s">
        <v>137</v>
      </c>
      <c r="AY267" s="17" t="s">
        <v>129</v>
      </c>
      <c r="BE267" s="219">
        <f>IF(N267="základní",J267,0)</f>
        <v>0</v>
      </c>
      <c r="BF267" s="219">
        <f>IF(N267="snížená",J267,0)</f>
        <v>196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7" t="s">
        <v>137</v>
      </c>
      <c r="BK267" s="219">
        <f>ROUND(I267*H267,2)</f>
        <v>196</v>
      </c>
      <c r="BL267" s="17" t="s">
        <v>226</v>
      </c>
      <c r="BM267" s="218" t="s">
        <v>428</v>
      </c>
    </row>
    <row r="268" s="2" customFormat="1" ht="33" customHeight="1">
      <c r="A268" s="32"/>
      <c r="B268" s="33"/>
      <c r="C268" s="207" t="s">
        <v>429</v>
      </c>
      <c r="D268" s="207" t="s">
        <v>132</v>
      </c>
      <c r="E268" s="208" t="s">
        <v>430</v>
      </c>
      <c r="F268" s="209" t="s">
        <v>431</v>
      </c>
      <c r="G268" s="210" t="s">
        <v>207</v>
      </c>
      <c r="H268" s="211">
        <v>0.091999999999999998</v>
      </c>
      <c r="I268" s="212">
        <v>2210</v>
      </c>
      <c r="J268" s="212">
        <f>ROUND(I268*H268,2)</f>
        <v>203.31999999999999</v>
      </c>
      <c r="K268" s="213"/>
      <c r="L268" s="38"/>
      <c r="M268" s="214" t="s">
        <v>1</v>
      </c>
      <c r="N268" s="215" t="s">
        <v>39</v>
      </c>
      <c r="O268" s="216">
        <v>4.7720000000000002</v>
      </c>
      <c r="P268" s="216">
        <f>O268*H268</f>
        <v>0.43902400000000003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18" t="s">
        <v>226</v>
      </c>
      <c r="AT268" s="218" t="s">
        <v>132</v>
      </c>
      <c r="AU268" s="218" t="s">
        <v>137</v>
      </c>
      <c r="AY268" s="17" t="s">
        <v>129</v>
      </c>
      <c r="BE268" s="219">
        <f>IF(N268="základní",J268,0)</f>
        <v>0</v>
      </c>
      <c r="BF268" s="219">
        <f>IF(N268="snížená",J268,0)</f>
        <v>203.31999999999999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7" t="s">
        <v>137</v>
      </c>
      <c r="BK268" s="219">
        <f>ROUND(I268*H268,2)</f>
        <v>203.31999999999999</v>
      </c>
      <c r="BL268" s="17" t="s">
        <v>226</v>
      </c>
      <c r="BM268" s="218" t="s">
        <v>432</v>
      </c>
    </row>
    <row r="269" s="2" customFormat="1" ht="16.5" customHeight="1">
      <c r="A269" s="32"/>
      <c r="B269" s="33"/>
      <c r="C269" s="207" t="s">
        <v>433</v>
      </c>
      <c r="D269" s="207" t="s">
        <v>132</v>
      </c>
      <c r="E269" s="208" t="s">
        <v>434</v>
      </c>
      <c r="F269" s="209" t="s">
        <v>435</v>
      </c>
      <c r="G269" s="210" t="s">
        <v>415</v>
      </c>
      <c r="H269" s="211">
        <v>2</v>
      </c>
      <c r="I269" s="212">
        <v>93.5</v>
      </c>
      <c r="J269" s="212">
        <f>ROUND(I269*H269,2)</f>
        <v>187</v>
      </c>
      <c r="K269" s="213"/>
      <c r="L269" s="38"/>
      <c r="M269" s="214" t="s">
        <v>1</v>
      </c>
      <c r="N269" s="215" t="s">
        <v>39</v>
      </c>
      <c r="O269" s="216">
        <v>0.222</v>
      </c>
      <c r="P269" s="216">
        <f>O269*H269</f>
        <v>0.44400000000000001</v>
      </c>
      <c r="Q269" s="216">
        <v>0</v>
      </c>
      <c r="R269" s="216">
        <f>Q269*H269</f>
        <v>0</v>
      </c>
      <c r="S269" s="216">
        <v>0.00085999999999999998</v>
      </c>
      <c r="T269" s="217">
        <f>S269*H269</f>
        <v>0.00172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218" t="s">
        <v>226</v>
      </c>
      <c r="AT269" s="218" t="s">
        <v>132</v>
      </c>
      <c r="AU269" s="218" t="s">
        <v>137</v>
      </c>
      <c r="AY269" s="17" t="s">
        <v>129</v>
      </c>
      <c r="BE269" s="219">
        <f>IF(N269="základní",J269,0)</f>
        <v>0</v>
      </c>
      <c r="BF269" s="219">
        <f>IF(N269="snížená",J269,0)</f>
        <v>187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17" t="s">
        <v>137</v>
      </c>
      <c r="BK269" s="219">
        <f>ROUND(I269*H269,2)</f>
        <v>187</v>
      </c>
      <c r="BL269" s="17" t="s">
        <v>226</v>
      </c>
      <c r="BM269" s="218" t="s">
        <v>436</v>
      </c>
    </row>
    <row r="270" s="2" customFormat="1" ht="16.5" customHeight="1">
      <c r="A270" s="32"/>
      <c r="B270" s="33"/>
      <c r="C270" s="207" t="s">
        <v>437</v>
      </c>
      <c r="D270" s="207" t="s">
        <v>132</v>
      </c>
      <c r="E270" s="208" t="s">
        <v>438</v>
      </c>
      <c r="F270" s="209" t="s">
        <v>439</v>
      </c>
      <c r="G270" s="210" t="s">
        <v>135</v>
      </c>
      <c r="H270" s="211">
        <v>1</v>
      </c>
      <c r="I270" s="212">
        <v>171</v>
      </c>
      <c r="J270" s="212">
        <f>ROUND(I270*H270,2)</f>
        <v>171</v>
      </c>
      <c r="K270" s="213"/>
      <c r="L270" s="38"/>
      <c r="M270" s="214" t="s">
        <v>1</v>
      </c>
      <c r="N270" s="215" t="s">
        <v>39</v>
      </c>
      <c r="O270" s="216">
        <v>0.40699999999999997</v>
      </c>
      <c r="P270" s="216">
        <f>O270*H270</f>
        <v>0.40699999999999997</v>
      </c>
      <c r="Q270" s="216">
        <v>0</v>
      </c>
      <c r="R270" s="216">
        <f>Q270*H270</f>
        <v>0</v>
      </c>
      <c r="S270" s="216">
        <v>0.0022499999999999998</v>
      </c>
      <c r="T270" s="217">
        <f>S270*H270</f>
        <v>0.0022499999999999998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18" t="s">
        <v>226</v>
      </c>
      <c r="AT270" s="218" t="s">
        <v>132</v>
      </c>
      <c r="AU270" s="218" t="s">
        <v>137</v>
      </c>
      <c r="AY270" s="17" t="s">
        <v>129</v>
      </c>
      <c r="BE270" s="219">
        <f>IF(N270="základní",J270,0)</f>
        <v>0</v>
      </c>
      <c r="BF270" s="219">
        <f>IF(N270="snížená",J270,0)</f>
        <v>171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7" t="s">
        <v>137</v>
      </c>
      <c r="BK270" s="219">
        <f>ROUND(I270*H270,2)</f>
        <v>171</v>
      </c>
      <c r="BL270" s="17" t="s">
        <v>226</v>
      </c>
      <c r="BM270" s="218" t="s">
        <v>440</v>
      </c>
    </row>
    <row r="271" s="12" customFormat="1" ht="22.8" customHeight="1">
      <c r="A271" s="12"/>
      <c r="B271" s="192"/>
      <c r="C271" s="193"/>
      <c r="D271" s="194" t="s">
        <v>72</v>
      </c>
      <c r="E271" s="205" t="s">
        <v>441</v>
      </c>
      <c r="F271" s="205" t="s">
        <v>442</v>
      </c>
      <c r="G271" s="193"/>
      <c r="H271" s="193"/>
      <c r="I271" s="193"/>
      <c r="J271" s="206">
        <f>BK271</f>
        <v>2245.5</v>
      </c>
      <c r="K271" s="193"/>
      <c r="L271" s="197"/>
      <c r="M271" s="198"/>
      <c r="N271" s="199"/>
      <c r="O271" s="199"/>
      <c r="P271" s="200">
        <f>SUM(P272:P274)</f>
        <v>0.24099999999999999</v>
      </c>
      <c r="Q271" s="199"/>
      <c r="R271" s="200">
        <f>SUM(R272:R274)</f>
        <v>0</v>
      </c>
      <c r="S271" s="199"/>
      <c r="T271" s="201">
        <f>SUM(T272:T274)</f>
        <v>0.0043099999999999996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2" t="s">
        <v>137</v>
      </c>
      <c r="AT271" s="203" t="s">
        <v>72</v>
      </c>
      <c r="AU271" s="203" t="s">
        <v>81</v>
      </c>
      <c r="AY271" s="202" t="s">
        <v>129</v>
      </c>
      <c r="BK271" s="204">
        <f>SUM(BK272:BK274)</f>
        <v>2245.5</v>
      </c>
    </row>
    <row r="272" s="2" customFormat="1" ht="16.5" customHeight="1">
      <c r="A272" s="32"/>
      <c r="B272" s="33"/>
      <c r="C272" s="207" t="s">
        <v>443</v>
      </c>
      <c r="D272" s="207" t="s">
        <v>132</v>
      </c>
      <c r="E272" s="208" t="s">
        <v>444</v>
      </c>
      <c r="F272" s="209" t="s">
        <v>445</v>
      </c>
      <c r="G272" s="210" t="s">
        <v>320</v>
      </c>
      <c r="H272" s="211">
        <v>1</v>
      </c>
      <c r="I272" s="212">
        <v>2144</v>
      </c>
      <c r="J272" s="212">
        <f>ROUND(I272*H272,2)</f>
        <v>2144</v>
      </c>
      <c r="K272" s="213"/>
      <c r="L272" s="38"/>
      <c r="M272" s="214" t="s">
        <v>1</v>
      </c>
      <c r="N272" s="215" t="s">
        <v>39</v>
      </c>
      <c r="O272" s="216">
        <v>0</v>
      </c>
      <c r="P272" s="216">
        <f>O272*H272</f>
        <v>0</v>
      </c>
      <c r="Q272" s="216">
        <v>0</v>
      </c>
      <c r="R272" s="216">
        <f>Q272*H272</f>
        <v>0</v>
      </c>
      <c r="S272" s="216">
        <v>0</v>
      </c>
      <c r="T272" s="217">
        <f>S272*H272</f>
        <v>0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218" t="s">
        <v>226</v>
      </c>
      <c r="AT272" s="218" t="s">
        <v>132</v>
      </c>
      <c r="AU272" s="218" t="s">
        <v>137</v>
      </c>
      <c r="AY272" s="17" t="s">
        <v>129</v>
      </c>
      <c r="BE272" s="219">
        <f>IF(N272="základní",J272,0)</f>
        <v>0</v>
      </c>
      <c r="BF272" s="219">
        <f>IF(N272="snížená",J272,0)</f>
        <v>2144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7" t="s">
        <v>137</v>
      </c>
      <c r="BK272" s="219">
        <f>ROUND(I272*H272,2)</f>
        <v>2144</v>
      </c>
      <c r="BL272" s="17" t="s">
        <v>226</v>
      </c>
      <c r="BM272" s="218" t="s">
        <v>446</v>
      </c>
    </row>
    <row r="273" s="2" customFormat="1" ht="24.15" customHeight="1">
      <c r="A273" s="32"/>
      <c r="B273" s="33"/>
      <c r="C273" s="207" t="s">
        <v>447</v>
      </c>
      <c r="D273" s="207" t="s">
        <v>132</v>
      </c>
      <c r="E273" s="208" t="s">
        <v>448</v>
      </c>
      <c r="F273" s="209" t="s">
        <v>449</v>
      </c>
      <c r="G273" s="210" t="s">
        <v>135</v>
      </c>
      <c r="H273" s="211">
        <v>1</v>
      </c>
      <c r="I273" s="212">
        <v>58.600000000000001</v>
      </c>
      <c r="J273" s="212">
        <f>ROUND(I273*H273,2)</f>
        <v>58.600000000000001</v>
      </c>
      <c r="K273" s="213"/>
      <c r="L273" s="38"/>
      <c r="M273" s="214" t="s">
        <v>1</v>
      </c>
      <c r="N273" s="215" t="s">
        <v>39</v>
      </c>
      <c r="O273" s="216">
        <v>0.13900000000000001</v>
      </c>
      <c r="P273" s="216">
        <f>O273*H273</f>
        <v>0.13900000000000001</v>
      </c>
      <c r="Q273" s="216">
        <v>0</v>
      </c>
      <c r="R273" s="216">
        <f>Q273*H273</f>
        <v>0</v>
      </c>
      <c r="S273" s="216">
        <v>0.00050000000000000001</v>
      </c>
      <c r="T273" s="217">
        <f>S273*H273</f>
        <v>0.00050000000000000001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18" t="s">
        <v>226</v>
      </c>
      <c r="AT273" s="218" t="s">
        <v>132</v>
      </c>
      <c r="AU273" s="218" t="s">
        <v>137</v>
      </c>
      <c r="AY273" s="17" t="s">
        <v>129</v>
      </c>
      <c r="BE273" s="219">
        <f>IF(N273="základní",J273,0)</f>
        <v>0</v>
      </c>
      <c r="BF273" s="219">
        <f>IF(N273="snížená",J273,0)</f>
        <v>58.600000000000001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7" t="s">
        <v>137</v>
      </c>
      <c r="BK273" s="219">
        <f>ROUND(I273*H273,2)</f>
        <v>58.600000000000001</v>
      </c>
      <c r="BL273" s="17" t="s">
        <v>226</v>
      </c>
      <c r="BM273" s="218" t="s">
        <v>450</v>
      </c>
    </row>
    <row r="274" s="2" customFormat="1" ht="24.15" customHeight="1">
      <c r="A274" s="32"/>
      <c r="B274" s="33"/>
      <c r="C274" s="207" t="s">
        <v>451</v>
      </c>
      <c r="D274" s="207" t="s">
        <v>132</v>
      </c>
      <c r="E274" s="208" t="s">
        <v>452</v>
      </c>
      <c r="F274" s="209" t="s">
        <v>453</v>
      </c>
      <c r="G274" s="210" t="s">
        <v>274</v>
      </c>
      <c r="H274" s="211">
        <v>1</v>
      </c>
      <c r="I274" s="212">
        <v>42.899999999999999</v>
      </c>
      <c r="J274" s="212">
        <f>ROUND(I274*H274,2)</f>
        <v>42.899999999999999</v>
      </c>
      <c r="K274" s="213"/>
      <c r="L274" s="38"/>
      <c r="M274" s="214" t="s">
        <v>1</v>
      </c>
      <c r="N274" s="215" t="s">
        <v>39</v>
      </c>
      <c r="O274" s="216">
        <v>0.10199999999999999</v>
      </c>
      <c r="P274" s="216">
        <f>O274*H274</f>
        <v>0.10199999999999999</v>
      </c>
      <c r="Q274" s="216">
        <v>0</v>
      </c>
      <c r="R274" s="216">
        <f>Q274*H274</f>
        <v>0</v>
      </c>
      <c r="S274" s="216">
        <v>0.00381</v>
      </c>
      <c r="T274" s="217">
        <f>S274*H274</f>
        <v>0.00381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218" t="s">
        <v>226</v>
      </c>
      <c r="AT274" s="218" t="s">
        <v>132</v>
      </c>
      <c r="AU274" s="218" t="s">
        <v>137</v>
      </c>
      <c r="AY274" s="17" t="s">
        <v>129</v>
      </c>
      <c r="BE274" s="219">
        <f>IF(N274="základní",J274,0)</f>
        <v>0</v>
      </c>
      <c r="BF274" s="219">
        <f>IF(N274="snížená",J274,0)</f>
        <v>42.899999999999999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7" t="s">
        <v>137</v>
      </c>
      <c r="BK274" s="219">
        <f>ROUND(I274*H274,2)</f>
        <v>42.899999999999999</v>
      </c>
      <c r="BL274" s="17" t="s">
        <v>226</v>
      </c>
      <c r="BM274" s="218" t="s">
        <v>454</v>
      </c>
    </row>
    <row r="275" s="12" customFormat="1" ht="22.8" customHeight="1">
      <c r="A275" s="12"/>
      <c r="B275" s="192"/>
      <c r="C275" s="193"/>
      <c r="D275" s="194" t="s">
        <v>72</v>
      </c>
      <c r="E275" s="205" t="s">
        <v>455</v>
      </c>
      <c r="F275" s="205" t="s">
        <v>456</v>
      </c>
      <c r="G275" s="193"/>
      <c r="H275" s="193"/>
      <c r="I275" s="193"/>
      <c r="J275" s="206">
        <f>BK275</f>
        <v>10019.199999999999</v>
      </c>
      <c r="K275" s="193"/>
      <c r="L275" s="197"/>
      <c r="M275" s="198"/>
      <c r="N275" s="199"/>
      <c r="O275" s="199"/>
      <c r="P275" s="200">
        <f>SUM(P276:P285)</f>
        <v>13.062512000000002</v>
      </c>
      <c r="Q275" s="199"/>
      <c r="R275" s="200">
        <f>SUM(R276:R285)</f>
        <v>0.069245000000000001</v>
      </c>
      <c r="S275" s="199"/>
      <c r="T275" s="201">
        <f>SUM(T276:T285)</f>
        <v>1.1742838400000002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2" t="s">
        <v>137</v>
      </c>
      <c r="AT275" s="203" t="s">
        <v>72</v>
      </c>
      <c r="AU275" s="203" t="s">
        <v>81</v>
      </c>
      <c r="AY275" s="202" t="s">
        <v>129</v>
      </c>
      <c r="BK275" s="204">
        <f>SUM(BK276:BK285)</f>
        <v>10019.199999999999</v>
      </c>
    </row>
    <row r="276" s="2" customFormat="1" ht="24.15" customHeight="1">
      <c r="A276" s="32"/>
      <c r="B276" s="33"/>
      <c r="C276" s="207" t="s">
        <v>457</v>
      </c>
      <c r="D276" s="207" t="s">
        <v>132</v>
      </c>
      <c r="E276" s="208" t="s">
        <v>458</v>
      </c>
      <c r="F276" s="209" t="s">
        <v>459</v>
      </c>
      <c r="G276" s="210" t="s">
        <v>144</v>
      </c>
      <c r="H276" s="211">
        <v>35.048000000000002</v>
      </c>
      <c r="I276" s="212">
        <v>83.400000000000006</v>
      </c>
      <c r="J276" s="212">
        <f>ROUND(I276*H276,2)</f>
        <v>2923</v>
      </c>
      <c r="K276" s="213"/>
      <c r="L276" s="38"/>
      <c r="M276" s="214" t="s">
        <v>1</v>
      </c>
      <c r="N276" s="215" t="s">
        <v>39</v>
      </c>
      <c r="O276" s="216">
        <v>0.19800000000000001</v>
      </c>
      <c r="P276" s="216">
        <f>O276*H276</f>
        <v>6.9395040000000003</v>
      </c>
      <c r="Q276" s="216">
        <v>0</v>
      </c>
      <c r="R276" s="216">
        <f>Q276*H276</f>
        <v>0</v>
      </c>
      <c r="S276" s="216">
        <v>0.03175</v>
      </c>
      <c r="T276" s="217">
        <f>S276*H276</f>
        <v>1.1127740000000002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18" t="s">
        <v>226</v>
      </c>
      <c r="AT276" s="218" t="s">
        <v>132</v>
      </c>
      <c r="AU276" s="218" t="s">
        <v>137</v>
      </c>
      <c r="AY276" s="17" t="s">
        <v>129</v>
      </c>
      <c r="BE276" s="219">
        <f>IF(N276="základní",J276,0)</f>
        <v>0</v>
      </c>
      <c r="BF276" s="219">
        <f>IF(N276="snížená",J276,0)</f>
        <v>2923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137</v>
      </c>
      <c r="BK276" s="219">
        <f>ROUND(I276*H276,2)</f>
        <v>2923</v>
      </c>
      <c r="BL276" s="17" t="s">
        <v>226</v>
      </c>
      <c r="BM276" s="218" t="s">
        <v>460</v>
      </c>
    </row>
    <row r="277" s="14" customFormat="1">
      <c r="A277" s="14"/>
      <c r="B277" s="231"/>
      <c r="C277" s="232"/>
      <c r="D277" s="222" t="s">
        <v>146</v>
      </c>
      <c r="E277" s="233" t="s">
        <v>1</v>
      </c>
      <c r="F277" s="234" t="s">
        <v>461</v>
      </c>
      <c r="G277" s="232"/>
      <c r="H277" s="233" t="s">
        <v>1</v>
      </c>
      <c r="I277" s="232"/>
      <c r="J277" s="232"/>
      <c r="K277" s="232"/>
      <c r="L277" s="235"/>
      <c r="M277" s="236"/>
      <c r="N277" s="237"/>
      <c r="O277" s="237"/>
      <c r="P277" s="237"/>
      <c r="Q277" s="237"/>
      <c r="R277" s="237"/>
      <c r="S277" s="237"/>
      <c r="T277" s="238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39" t="s">
        <v>146</v>
      </c>
      <c r="AU277" s="239" t="s">
        <v>137</v>
      </c>
      <c r="AV277" s="14" t="s">
        <v>81</v>
      </c>
      <c r="AW277" s="14" t="s">
        <v>30</v>
      </c>
      <c r="AX277" s="14" t="s">
        <v>73</v>
      </c>
      <c r="AY277" s="239" t="s">
        <v>129</v>
      </c>
    </row>
    <row r="278" s="13" customFormat="1">
      <c r="A278" s="13"/>
      <c r="B278" s="220"/>
      <c r="C278" s="221"/>
      <c r="D278" s="222" t="s">
        <v>146</v>
      </c>
      <c r="E278" s="223" t="s">
        <v>1</v>
      </c>
      <c r="F278" s="224" t="s">
        <v>462</v>
      </c>
      <c r="G278" s="221"/>
      <c r="H278" s="225">
        <v>35.048000000000002</v>
      </c>
      <c r="I278" s="221"/>
      <c r="J278" s="221"/>
      <c r="K278" s="221"/>
      <c r="L278" s="226"/>
      <c r="M278" s="227"/>
      <c r="N278" s="228"/>
      <c r="O278" s="228"/>
      <c r="P278" s="228"/>
      <c r="Q278" s="228"/>
      <c r="R278" s="228"/>
      <c r="S278" s="228"/>
      <c r="T278" s="22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0" t="s">
        <v>146</v>
      </c>
      <c r="AU278" s="230" t="s">
        <v>137</v>
      </c>
      <c r="AV278" s="13" t="s">
        <v>137</v>
      </c>
      <c r="AW278" s="13" t="s">
        <v>30</v>
      </c>
      <c r="AX278" s="13" t="s">
        <v>81</v>
      </c>
      <c r="AY278" s="230" t="s">
        <v>129</v>
      </c>
    </row>
    <row r="279" s="2" customFormat="1" ht="33" customHeight="1">
      <c r="A279" s="32"/>
      <c r="B279" s="33"/>
      <c r="C279" s="207" t="s">
        <v>463</v>
      </c>
      <c r="D279" s="207" t="s">
        <v>132</v>
      </c>
      <c r="E279" s="208" t="s">
        <v>464</v>
      </c>
      <c r="F279" s="209" t="s">
        <v>465</v>
      </c>
      <c r="G279" s="210" t="s">
        <v>144</v>
      </c>
      <c r="H279" s="211">
        <v>5.5</v>
      </c>
      <c r="I279" s="212">
        <v>1200</v>
      </c>
      <c r="J279" s="212">
        <f>ROUND(I279*H279,2)</f>
        <v>6600</v>
      </c>
      <c r="K279" s="213"/>
      <c r="L279" s="38"/>
      <c r="M279" s="214" t="s">
        <v>1</v>
      </c>
      <c r="N279" s="215" t="s">
        <v>39</v>
      </c>
      <c r="O279" s="216">
        <v>0.96799999999999997</v>
      </c>
      <c r="P279" s="216">
        <f>O279*H279</f>
        <v>5.3239999999999998</v>
      </c>
      <c r="Q279" s="216">
        <v>0.012590000000000001</v>
      </c>
      <c r="R279" s="216">
        <f>Q279*H279</f>
        <v>0.069245000000000001</v>
      </c>
      <c r="S279" s="216">
        <v>0</v>
      </c>
      <c r="T279" s="217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18" t="s">
        <v>226</v>
      </c>
      <c r="AT279" s="218" t="s">
        <v>132</v>
      </c>
      <c r="AU279" s="218" t="s">
        <v>137</v>
      </c>
      <c r="AY279" s="17" t="s">
        <v>129</v>
      </c>
      <c r="BE279" s="219">
        <f>IF(N279="základní",J279,0)</f>
        <v>0</v>
      </c>
      <c r="BF279" s="219">
        <f>IF(N279="snížená",J279,0)</f>
        <v>6600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137</v>
      </c>
      <c r="BK279" s="219">
        <f>ROUND(I279*H279,2)</f>
        <v>6600</v>
      </c>
      <c r="BL279" s="17" t="s">
        <v>226</v>
      </c>
      <c r="BM279" s="218" t="s">
        <v>466</v>
      </c>
    </row>
    <row r="280" s="14" customFormat="1">
      <c r="A280" s="14"/>
      <c r="B280" s="231"/>
      <c r="C280" s="232"/>
      <c r="D280" s="222" t="s">
        <v>146</v>
      </c>
      <c r="E280" s="233" t="s">
        <v>1</v>
      </c>
      <c r="F280" s="234" t="s">
        <v>467</v>
      </c>
      <c r="G280" s="232"/>
      <c r="H280" s="233" t="s">
        <v>1</v>
      </c>
      <c r="I280" s="232"/>
      <c r="J280" s="232"/>
      <c r="K280" s="232"/>
      <c r="L280" s="235"/>
      <c r="M280" s="236"/>
      <c r="N280" s="237"/>
      <c r="O280" s="237"/>
      <c r="P280" s="237"/>
      <c r="Q280" s="237"/>
      <c r="R280" s="237"/>
      <c r="S280" s="237"/>
      <c r="T280" s="238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39" t="s">
        <v>146</v>
      </c>
      <c r="AU280" s="239" t="s">
        <v>137</v>
      </c>
      <c r="AV280" s="14" t="s">
        <v>81</v>
      </c>
      <c r="AW280" s="14" t="s">
        <v>30</v>
      </c>
      <c r="AX280" s="14" t="s">
        <v>73</v>
      </c>
      <c r="AY280" s="239" t="s">
        <v>129</v>
      </c>
    </row>
    <row r="281" s="13" customFormat="1">
      <c r="A281" s="13"/>
      <c r="B281" s="220"/>
      <c r="C281" s="221"/>
      <c r="D281" s="222" t="s">
        <v>146</v>
      </c>
      <c r="E281" s="223" t="s">
        <v>1</v>
      </c>
      <c r="F281" s="224" t="s">
        <v>468</v>
      </c>
      <c r="G281" s="221"/>
      <c r="H281" s="225">
        <v>5.5</v>
      </c>
      <c r="I281" s="221"/>
      <c r="J281" s="221"/>
      <c r="K281" s="221"/>
      <c r="L281" s="226"/>
      <c r="M281" s="227"/>
      <c r="N281" s="228"/>
      <c r="O281" s="228"/>
      <c r="P281" s="228"/>
      <c r="Q281" s="228"/>
      <c r="R281" s="228"/>
      <c r="S281" s="228"/>
      <c r="T281" s="22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0" t="s">
        <v>146</v>
      </c>
      <c r="AU281" s="230" t="s">
        <v>137</v>
      </c>
      <c r="AV281" s="13" t="s">
        <v>137</v>
      </c>
      <c r="AW281" s="13" t="s">
        <v>30</v>
      </c>
      <c r="AX281" s="13" t="s">
        <v>81</v>
      </c>
      <c r="AY281" s="230" t="s">
        <v>129</v>
      </c>
    </row>
    <row r="282" s="2" customFormat="1" ht="24.15" customHeight="1">
      <c r="A282" s="32"/>
      <c r="B282" s="33"/>
      <c r="C282" s="207" t="s">
        <v>469</v>
      </c>
      <c r="D282" s="207" t="s">
        <v>132</v>
      </c>
      <c r="E282" s="208" t="s">
        <v>470</v>
      </c>
      <c r="F282" s="209" t="s">
        <v>471</v>
      </c>
      <c r="G282" s="210" t="s">
        <v>144</v>
      </c>
      <c r="H282" s="211">
        <v>3.444</v>
      </c>
      <c r="I282" s="212">
        <v>97.700000000000003</v>
      </c>
      <c r="J282" s="212">
        <f>ROUND(I282*H282,2)</f>
        <v>336.48000000000002</v>
      </c>
      <c r="K282" s="213"/>
      <c r="L282" s="38"/>
      <c r="M282" s="214" t="s">
        <v>1</v>
      </c>
      <c r="N282" s="215" t="s">
        <v>39</v>
      </c>
      <c r="O282" s="216">
        <v>0.23200000000000001</v>
      </c>
      <c r="P282" s="216">
        <f>O282*H282</f>
        <v>0.79900800000000005</v>
      </c>
      <c r="Q282" s="216">
        <v>0</v>
      </c>
      <c r="R282" s="216">
        <f>Q282*H282</f>
        <v>0</v>
      </c>
      <c r="S282" s="216">
        <v>0.017860000000000001</v>
      </c>
      <c r="T282" s="217">
        <f>S282*H282</f>
        <v>0.061509840000000003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18" t="s">
        <v>226</v>
      </c>
      <c r="AT282" s="218" t="s">
        <v>132</v>
      </c>
      <c r="AU282" s="218" t="s">
        <v>137</v>
      </c>
      <c r="AY282" s="17" t="s">
        <v>129</v>
      </c>
      <c r="BE282" s="219">
        <f>IF(N282="základní",J282,0)</f>
        <v>0</v>
      </c>
      <c r="BF282" s="219">
        <f>IF(N282="snížená",J282,0)</f>
        <v>336.48000000000002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137</v>
      </c>
      <c r="BK282" s="219">
        <f>ROUND(I282*H282,2)</f>
        <v>336.48000000000002</v>
      </c>
      <c r="BL282" s="17" t="s">
        <v>226</v>
      </c>
      <c r="BM282" s="218" t="s">
        <v>472</v>
      </c>
    </row>
    <row r="283" s="14" customFormat="1">
      <c r="A283" s="14"/>
      <c r="B283" s="231"/>
      <c r="C283" s="232"/>
      <c r="D283" s="222" t="s">
        <v>146</v>
      </c>
      <c r="E283" s="233" t="s">
        <v>1</v>
      </c>
      <c r="F283" s="234" t="s">
        <v>473</v>
      </c>
      <c r="G283" s="232"/>
      <c r="H283" s="233" t="s">
        <v>1</v>
      </c>
      <c r="I283" s="232"/>
      <c r="J283" s="232"/>
      <c r="K283" s="232"/>
      <c r="L283" s="235"/>
      <c r="M283" s="236"/>
      <c r="N283" s="237"/>
      <c r="O283" s="237"/>
      <c r="P283" s="237"/>
      <c r="Q283" s="237"/>
      <c r="R283" s="237"/>
      <c r="S283" s="237"/>
      <c r="T283" s="238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39" t="s">
        <v>146</v>
      </c>
      <c r="AU283" s="239" t="s">
        <v>137</v>
      </c>
      <c r="AV283" s="14" t="s">
        <v>81</v>
      </c>
      <c r="AW283" s="14" t="s">
        <v>30</v>
      </c>
      <c r="AX283" s="14" t="s">
        <v>73</v>
      </c>
      <c r="AY283" s="239" t="s">
        <v>129</v>
      </c>
    </row>
    <row r="284" s="13" customFormat="1">
      <c r="A284" s="13"/>
      <c r="B284" s="220"/>
      <c r="C284" s="221"/>
      <c r="D284" s="222" t="s">
        <v>146</v>
      </c>
      <c r="E284" s="223" t="s">
        <v>1</v>
      </c>
      <c r="F284" s="224" t="s">
        <v>474</v>
      </c>
      <c r="G284" s="221"/>
      <c r="H284" s="225">
        <v>3.444</v>
      </c>
      <c r="I284" s="221"/>
      <c r="J284" s="221"/>
      <c r="K284" s="221"/>
      <c r="L284" s="226"/>
      <c r="M284" s="227"/>
      <c r="N284" s="228"/>
      <c r="O284" s="228"/>
      <c r="P284" s="228"/>
      <c r="Q284" s="228"/>
      <c r="R284" s="228"/>
      <c r="S284" s="228"/>
      <c r="T284" s="22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0" t="s">
        <v>146</v>
      </c>
      <c r="AU284" s="230" t="s">
        <v>137</v>
      </c>
      <c r="AV284" s="13" t="s">
        <v>137</v>
      </c>
      <c r="AW284" s="13" t="s">
        <v>30</v>
      </c>
      <c r="AX284" s="13" t="s">
        <v>81</v>
      </c>
      <c r="AY284" s="230" t="s">
        <v>129</v>
      </c>
    </row>
    <row r="285" s="2" customFormat="1" ht="24.15" customHeight="1">
      <c r="A285" s="32"/>
      <c r="B285" s="33"/>
      <c r="C285" s="207" t="s">
        <v>475</v>
      </c>
      <c r="D285" s="207" t="s">
        <v>132</v>
      </c>
      <c r="E285" s="208" t="s">
        <v>476</v>
      </c>
      <c r="F285" s="209" t="s">
        <v>477</v>
      </c>
      <c r="G285" s="210" t="s">
        <v>333</v>
      </c>
      <c r="H285" s="211">
        <v>98.594999999999999</v>
      </c>
      <c r="I285" s="212">
        <v>1.6200000000000001</v>
      </c>
      <c r="J285" s="212">
        <f>ROUND(I285*H285,2)</f>
        <v>159.72</v>
      </c>
      <c r="K285" s="213"/>
      <c r="L285" s="38"/>
      <c r="M285" s="214" t="s">
        <v>1</v>
      </c>
      <c r="N285" s="215" t="s">
        <v>39</v>
      </c>
      <c r="O285" s="216">
        <v>0</v>
      </c>
      <c r="P285" s="216">
        <f>O285*H285</f>
        <v>0</v>
      </c>
      <c r="Q285" s="216">
        <v>0</v>
      </c>
      <c r="R285" s="216">
        <f>Q285*H285</f>
        <v>0</v>
      </c>
      <c r="S285" s="216">
        <v>0</v>
      </c>
      <c r="T285" s="217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18" t="s">
        <v>226</v>
      </c>
      <c r="AT285" s="218" t="s">
        <v>132</v>
      </c>
      <c r="AU285" s="218" t="s">
        <v>137</v>
      </c>
      <c r="AY285" s="17" t="s">
        <v>129</v>
      </c>
      <c r="BE285" s="219">
        <f>IF(N285="základní",J285,0)</f>
        <v>0</v>
      </c>
      <c r="BF285" s="219">
        <f>IF(N285="snížená",J285,0)</f>
        <v>159.72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7" t="s">
        <v>137</v>
      </c>
      <c r="BK285" s="219">
        <f>ROUND(I285*H285,2)</f>
        <v>159.72</v>
      </c>
      <c r="BL285" s="17" t="s">
        <v>226</v>
      </c>
      <c r="BM285" s="218" t="s">
        <v>478</v>
      </c>
    </row>
    <row r="286" s="12" customFormat="1" ht="22.8" customHeight="1">
      <c r="A286" s="12"/>
      <c r="B286" s="192"/>
      <c r="C286" s="193"/>
      <c r="D286" s="194" t="s">
        <v>72</v>
      </c>
      <c r="E286" s="205" t="s">
        <v>479</v>
      </c>
      <c r="F286" s="205" t="s">
        <v>480</v>
      </c>
      <c r="G286" s="193"/>
      <c r="H286" s="193"/>
      <c r="I286" s="193"/>
      <c r="J286" s="206">
        <f>BK286</f>
        <v>57627</v>
      </c>
      <c r="K286" s="193"/>
      <c r="L286" s="197"/>
      <c r="M286" s="198"/>
      <c r="N286" s="199"/>
      <c r="O286" s="199"/>
      <c r="P286" s="200">
        <f>SUM(P287:P293)</f>
        <v>0</v>
      </c>
      <c r="Q286" s="199"/>
      <c r="R286" s="200">
        <f>SUM(R287:R293)</f>
        <v>0</v>
      </c>
      <c r="S286" s="199"/>
      <c r="T286" s="201">
        <f>SUM(T287:T293)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2" t="s">
        <v>137</v>
      </c>
      <c r="AT286" s="203" t="s">
        <v>72</v>
      </c>
      <c r="AU286" s="203" t="s">
        <v>81</v>
      </c>
      <c r="AY286" s="202" t="s">
        <v>129</v>
      </c>
      <c r="BK286" s="204">
        <f>SUM(BK287:BK293)</f>
        <v>57627</v>
      </c>
    </row>
    <row r="287" s="2" customFormat="1" ht="33" customHeight="1">
      <c r="A287" s="32"/>
      <c r="B287" s="33"/>
      <c r="C287" s="207" t="s">
        <v>481</v>
      </c>
      <c r="D287" s="207" t="s">
        <v>132</v>
      </c>
      <c r="E287" s="208" t="s">
        <v>482</v>
      </c>
      <c r="F287" s="209" t="s">
        <v>483</v>
      </c>
      <c r="G287" s="210" t="s">
        <v>221</v>
      </c>
      <c r="H287" s="211">
        <v>1</v>
      </c>
      <c r="I287" s="212">
        <v>17000</v>
      </c>
      <c r="J287" s="212">
        <f>ROUND(I287*H287,2)</f>
        <v>17000</v>
      </c>
      <c r="K287" s="213"/>
      <c r="L287" s="38"/>
      <c r="M287" s="214" t="s">
        <v>1</v>
      </c>
      <c r="N287" s="215" t="s">
        <v>39</v>
      </c>
      <c r="O287" s="216">
        <v>0</v>
      </c>
      <c r="P287" s="216">
        <f>O287*H287</f>
        <v>0</v>
      </c>
      <c r="Q287" s="216">
        <v>0</v>
      </c>
      <c r="R287" s="216">
        <f>Q287*H287</f>
        <v>0</v>
      </c>
      <c r="S287" s="216">
        <v>0</v>
      </c>
      <c r="T287" s="217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218" t="s">
        <v>226</v>
      </c>
      <c r="AT287" s="218" t="s">
        <v>132</v>
      </c>
      <c r="AU287" s="218" t="s">
        <v>137</v>
      </c>
      <c r="AY287" s="17" t="s">
        <v>129</v>
      </c>
      <c r="BE287" s="219">
        <f>IF(N287="základní",J287,0)</f>
        <v>0</v>
      </c>
      <c r="BF287" s="219">
        <f>IF(N287="snížená",J287,0)</f>
        <v>17000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17" t="s">
        <v>137</v>
      </c>
      <c r="BK287" s="219">
        <f>ROUND(I287*H287,2)</f>
        <v>17000</v>
      </c>
      <c r="BL287" s="17" t="s">
        <v>226</v>
      </c>
      <c r="BM287" s="218" t="s">
        <v>484</v>
      </c>
    </row>
    <row r="288" s="2" customFormat="1" ht="24.15" customHeight="1">
      <c r="A288" s="32"/>
      <c r="B288" s="33"/>
      <c r="C288" s="207" t="s">
        <v>485</v>
      </c>
      <c r="D288" s="207" t="s">
        <v>132</v>
      </c>
      <c r="E288" s="208" t="s">
        <v>486</v>
      </c>
      <c r="F288" s="209" t="s">
        <v>487</v>
      </c>
      <c r="G288" s="210" t="s">
        <v>320</v>
      </c>
      <c r="H288" s="211">
        <v>1</v>
      </c>
      <c r="I288" s="212">
        <v>10000</v>
      </c>
      <c r="J288" s="212">
        <f>ROUND(I288*H288,2)</f>
        <v>10000</v>
      </c>
      <c r="K288" s="213"/>
      <c r="L288" s="38"/>
      <c r="M288" s="214" t="s">
        <v>1</v>
      </c>
      <c r="N288" s="215" t="s">
        <v>39</v>
      </c>
      <c r="O288" s="216">
        <v>0</v>
      </c>
      <c r="P288" s="216">
        <f>O288*H288</f>
        <v>0</v>
      </c>
      <c r="Q288" s="216">
        <v>0</v>
      </c>
      <c r="R288" s="216">
        <f>Q288*H288</f>
        <v>0</v>
      </c>
      <c r="S288" s="216">
        <v>0</v>
      </c>
      <c r="T288" s="217">
        <f>S288*H288</f>
        <v>0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218" t="s">
        <v>226</v>
      </c>
      <c r="AT288" s="218" t="s">
        <v>132</v>
      </c>
      <c r="AU288" s="218" t="s">
        <v>137</v>
      </c>
      <c r="AY288" s="17" t="s">
        <v>129</v>
      </c>
      <c r="BE288" s="219">
        <f>IF(N288="základní",J288,0)</f>
        <v>0</v>
      </c>
      <c r="BF288" s="219">
        <f>IF(N288="snížená",J288,0)</f>
        <v>10000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7" t="s">
        <v>137</v>
      </c>
      <c r="BK288" s="219">
        <f>ROUND(I288*H288,2)</f>
        <v>10000</v>
      </c>
      <c r="BL288" s="17" t="s">
        <v>226</v>
      </c>
      <c r="BM288" s="218" t="s">
        <v>488</v>
      </c>
    </row>
    <row r="289" s="2" customFormat="1" ht="33" customHeight="1">
      <c r="A289" s="32"/>
      <c r="B289" s="33"/>
      <c r="C289" s="207" t="s">
        <v>489</v>
      </c>
      <c r="D289" s="207" t="s">
        <v>132</v>
      </c>
      <c r="E289" s="208" t="s">
        <v>490</v>
      </c>
      <c r="F289" s="209" t="s">
        <v>491</v>
      </c>
      <c r="G289" s="210" t="s">
        <v>320</v>
      </c>
      <c r="H289" s="211">
        <v>1</v>
      </c>
      <c r="I289" s="212">
        <v>13000</v>
      </c>
      <c r="J289" s="212">
        <f>ROUND(I289*H289,2)</f>
        <v>13000</v>
      </c>
      <c r="K289" s="213"/>
      <c r="L289" s="38"/>
      <c r="M289" s="214" t="s">
        <v>1</v>
      </c>
      <c r="N289" s="215" t="s">
        <v>39</v>
      </c>
      <c r="O289" s="216">
        <v>0</v>
      </c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18" t="s">
        <v>226</v>
      </c>
      <c r="AT289" s="218" t="s">
        <v>132</v>
      </c>
      <c r="AU289" s="218" t="s">
        <v>137</v>
      </c>
      <c r="AY289" s="17" t="s">
        <v>129</v>
      </c>
      <c r="BE289" s="219">
        <f>IF(N289="základní",J289,0)</f>
        <v>0</v>
      </c>
      <c r="BF289" s="219">
        <f>IF(N289="snížená",J289,0)</f>
        <v>13000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7" t="s">
        <v>137</v>
      </c>
      <c r="BK289" s="219">
        <f>ROUND(I289*H289,2)</f>
        <v>13000</v>
      </c>
      <c r="BL289" s="17" t="s">
        <v>226</v>
      </c>
      <c r="BM289" s="218" t="s">
        <v>492</v>
      </c>
    </row>
    <row r="290" s="2" customFormat="1" ht="24.15" customHeight="1">
      <c r="A290" s="32"/>
      <c r="B290" s="33"/>
      <c r="C290" s="207" t="s">
        <v>493</v>
      </c>
      <c r="D290" s="207" t="s">
        <v>132</v>
      </c>
      <c r="E290" s="208" t="s">
        <v>494</v>
      </c>
      <c r="F290" s="209" t="s">
        <v>495</v>
      </c>
      <c r="G290" s="210" t="s">
        <v>320</v>
      </c>
      <c r="H290" s="211">
        <v>1</v>
      </c>
      <c r="I290" s="212">
        <v>11000</v>
      </c>
      <c r="J290" s="212">
        <f>ROUND(I290*H290,2)</f>
        <v>11000</v>
      </c>
      <c r="K290" s="213"/>
      <c r="L290" s="38"/>
      <c r="M290" s="214" t="s">
        <v>1</v>
      </c>
      <c r="N290" s="215" t="s">
        <v>39</v>
      </c>
      <c r="O290" s="216">
        <v>0</v>
      </c>
      <c r="P290" s="216">
        <f>O290*H290</f>
        <v>0</v>
      </c>
      <c r="Q290" s="216">
        <v>0</v>
      </c>
      <c r="R290" s="216">
        <f>Q290*H290</f>
        <v>0</v>
      </c>
      <c r="S290" s="216">
        <v>0</v>
      </c>
      <c r="T290" s="217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218" t="s">
        <v>226</v>
      </c>
      <c r="AT290" s="218" t="s">
        <v>132</v>
      </c>
      <c r="AU290" s="218" t="s">
        <v>137</v>
      </c>
      <c r="AY290" s="17" t="s">
        <v>129</v>
      </c>
      <c r="BE290" s="219">
        <f>IF(N290="základní",J290,0)</f>
        <v>0</v>
      </c>
      <c r="BF290" s="219">
        <f>IF(N290="snížená",J290,0)</f>
        <v>11000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17" t="s">
        <v>137</v>
      </c>
      <c r="BK290" s="219">
        <f>ROUND(I290*H290,2)</f>
        <v>11000</v>
      </c>
      <c r="BL290" s="17" t="s">
        <v>226</v>
      </c>
      <c r="BM290" s="218" t="s">
        <v>496</v>
      </c>
    </row>
    <row r="291" s="2" customFormat="1" ht="24.15" customHeight="1">
      <c r="A291" s="32"/>
      <c r="B291" s="33"/>
      <c r="C291" s="207" t="s">
        <v>497</v>
      </c>
      <c r="D291" s="207" t="s">
        <v>132</v>
      </c>
      <c r="E291" s="208" t="s">
        <v>498</v>
      </c>
      <c r="F291" s="209" t="s">
        <v>499</v>
      </c>
      <c r="G291" s="210" t="s">
        <v>320</v>
      </c>
      <c r="H291" s="211">
        <v>1</v>
      </c>
      <c r="I291" s="212">
        <v>1000</v>
      </c>
      <c r="J291" s="212">
        <f>ROUND(I291*H291,2)</f>
        <v>1000</v>
      </c>
      <c r="K291" s="213"/>
      <c r="L291" s="38"/>
      <c r="M291" s="214" t="s">
        <v>1</v>
      </c>
      <c r="N291" s="215" t="s">
        <v>39</v>
      </c>
      <c r="O291" s="216">
        <v>0</v>
      </c>
      <c r="P291" s="216">
        <f>O291*H291</f>
        <v>0</v>
      </c>
      <c r="Q291" s="216">
        <v>0</v>
      </c>
      <c r="R291" s="216">
        <f>Q291*H291</f>
        <v>0</v>
      </c>
      <c r="S291" s="216">
        <v>0</v>
      </c>
      <c r="T291" s="217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18" t="s">
        <v>226</v>
      </c>
      <c r="AT291" s="218" t="s">
        <v>132</v>
      </c>
      <c r="AU291" s="218" t="s">
        <v>137</v>
      </c>
      <c r="AY291" s="17" t="s">
        <v>129</v>
      </c>
      <c r="BE291" s="219">
        <f>IF(N291="základní",J291,0)</f>
        <v>0</v>
      </c>
      <c r="BF291" s="219">
        <f>IF(N291="snížená",J291,0)</f>
        <v>1000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7" t="s">
        <v>137</v>
      </c>
      <c r="BK291" s="219">
        <f>ROUND(I291*H291,2)</f>
        <v>1000</v>
      </c>
      <c r="BL291" s="17" t="s">
        <v>226</v>
      </c>
      <c r="BM291" s="218" t="s">
        <v>500</v>
      </c>
    </row>
    <row r="292" s="2" customFormat="1" ht="24.15" customHeight="1">
      <c r="A292" s="32"/>
      <c r="B292" s="33"/>
      <c r="C292" s="207" t="s">
        <v>501</v>
      </c>
      <c r="D292" s="207" t="s">
        <v>132</v>
      </c>
      <c r="E292" s="208" t="s">
        <v>502</v>
      </c>
      <c r="F292" s="209" t="s">
        <v>503</v>
      </c>
      <c r="G292" s="210" t="s">
        <v>320</v>
      </c>
      <c r="H292" s="211">
        <v>1</v>
      </c>
      <c r="I292" s="212">
        <v>5000</v>
      </c>
      <c r="J292" s="212">
        <f>ROUND(I292*H292,2)</f>
        <v>5000</v>
      </c>
      <c r="K292" s="213"/>
      <c r="L292" s="38"/>
      <c r="M292" s="214" t="s">
        <v>1</v>
      </c>
      <c r="N292" s="215" t="s">
        <v>39</v>
      </c>
      <c r="O292" s="216">
        <v>0</v>
      </c>
      <c r="P292" s="216">
        <f>O292*H292</f>
        <v>0</v>
      </c>
      <c r="Q292" s="216">
        <v>0</v>
      </c>
      <c r="R292" s="216">
        <f>Q292*H292</f>
        <v>0</v>
      </c>
      <c r="S292" s="216">
        <v>0</v>
      </c>
      <c r="T292" s="217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218" t="s">
        <v>226</v>
      </c>
      <c r="AT292" s="218" t="s">
        <v>132</v>
      </c>
      <c r="AU292" s="218" t="s">
        <v>137</v>
      </c>
      <c r="AY292" s="17" t="s">
        <v>129</v>
      </c>
      <c r="BE292" s="219">
        <f>IF(N292="základní",J292,0)</f>
        <v>0</v>
      </c>
      <c r="BF292" s="219">
        <f>IF(N292="snížená",J292,0)</f>
        <v>5000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7" t="s">
        <v>137</v>
      </c>
      <c r="BK292" s="219">
        <f>ROUND(I292*H292,2)</f>
        <v>5000</v>
      </c>
      <c r="BL292" s="17" t="s">
        <v>226</v>
      </c>
      <c r="BM292" s="218" t="s">
        <v>504</v>
      </c>
    </row>
    <row r="293" s="2" customFormat="1" ht="24.15" customHeight="1">
      <c r="A293" s="32"/>
      <c r="B293" s="33"/>
      <c r="C293" s="207" t="s">
        <v>505</v>
      </c>
      <c r="D293" s="207" t="s">
        <v>132</v>
      </c>
      <c r="E293" s="208" t="s">
        <v>506</v>
      </c>
      <c r="F293" s="209" t="s">
        <v>507</v>
      </c>
      <c r="G293" s="210" t="s">
        <v>333</v>
      </c>
      <c r="H293" s="211">
        <v>570</v>
      </c>
      <c r="I293" s="212">
        <v>1.1000000000000001</v>
      </c>
      <c r="J293" s="212">
        <f>ROUND(I293*H293,2)</f>
        <v>627</v>
      </c>
      <c r="K293" s="213"/>
      <c r="L293" s="38"/>
      <c r="M293" s="214" t="s">
        <v>1</v>
      </c>
      <c r="N293" s="215" t="s">
        <v>39</v>
      </c>
      <c r="O293" s="216">
        <v>0</v>
      </c>
      <c r="P293" s="216">
        <f>O293*H293</f>
        <v>0</v>
      </c>
      <c r="Q293" s="216">
        <v>0</v>
      </c>
      <c r="R293" s="216">
        <f>Q293*H293</f>
        <v>0</v>
      </c>
      <c r="S293" s="216">
        <v>0</v>
      </c>
      <c r="T293" s="217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218" t="s">
        <v>226</v>
      </c>
      <c r="AT293" s="218" t="s">
        <v>132</v>
      </c>
      <c r="AU293" s="218" t="s">
        <v>137</v>
      </c>
      <c r="AY293" s="17" t="s">
        <v>129</v>
      </c>
      <c r="BE293" s="219">
        <f>IF(N293="základní",J293,0)</f>
        <v>0</v>
      </c>
      <c r="BF293" s="219">
        <f>IF(N293="snížená",J293,0)</f>
        <v>627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7" t="s">
        <v>137</v>
      </c>
      <c r="BK293" s="219">
        <f>ROUND(I293*H293,2)</f>
        <v>627</v>
      </c>
      <c r="BL293" s="17" t="s">
        <v>226</v>
      </c>
      <c r="BM293" s="218" t="s">
        <v>508</v>
      </c>
    </row>
    <row r="294" s="12" customFormat="1" ht="22.8" customHeight="1">
      <c r="A294" s="12"/>
      <c r="B294" s="192"/>
      <c r="C294" s="193"/>
      <c r="D294" s="194" t="s">
        <v>72</v>
      </c>
      <c r="E294" s="205" t="s">
        <v>509</v>
      </c>
      <c r="F294" s="205" t="s">
        <v>510</v>
      </c>
      <c r="G294" s="193"/>
      <c r="H294" s="193"/>
      <c r="I294" s="193"/>
      <c r="J294" s="206">
        <f>BK294</f>
        <v>6827.3700000000008</v>
      </c>
      <c r="K294" s="193"/>
      <c r="L294" s="197"/>
      <c r="M294" s="198"/>
      <c r="N294" s="199"/>
      <c r="O294" s="199"/>
      <c r="P294" s="200">
        <f>SUM(P295:P313)</f>
        <v>4.2969999999999997</v>
      </c>
      <c r="Q294" s="199"/>
      <c r="R294" s="200">
        <f>SUM(R295:R313)</f>
        <v>0.021916999999999999</v>
      </c>
      <c r="S294" s="199"/>
      <c r="T294" s="201">
        <f>SUM(T295:T313)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2" t="s">
        <v>137</v>
      </c>
      <c r="AT294" s="203" t="s">
        <v>72</v>
      </c>
      <c r="AU294" s="203" t="s">
        <v>81</v>
      </c>
      <c r="AY294" s="202" t="s">
        <v>129</v>
      </c>
      <c r="BK294" s="204">
        <f>SUM(BK295:BK313)</f>
        <v>6827.3700000000008</v>
      </c>
    </row>
    <row r="295" s="2" customFormat="1" ht="16.5" customHeight="1">
      <c r="A295" s="32"/>
      <c r="B295" s="33"/>
      <c r="C295" s="207" t="s">
        <v>511</v>
      </c>
      <c r="D295" s="207" t="s">
        <v>132</v>
      </c>
      <c r="E295" s="208" t="s">
        <v>512</v>
      </c>
      <c r="F295" s="209" t="s">
        <v>513</v>
      </c>
      <c r="G295" s="210" t="s">
        <v>144</v>
      </c>
      <c r="H295" s="211">
        <v>2.8999999999999999</v>
      </c>
      <c r="I295" s="212">
        <v>54.299999999999997</v>
      </c>
      <c r="J295" s="212">
        <f>ROUND(I295*H295,2)</f>
        <v>157.47</v>
      </c>
      <c r="K295" s="213"/>
      <c r="L295" s="38"/>
      <c r="M295" s="214" t="s">
        <v>1</v>
      </c>
      <c r="N295" s="215" t="s">
        <v>39</v>
      </c>
      <c r="O295" s="216">
        <v>0.043999999999999997</v>
      </c>
      <c r="P295" s="216">
        <f>O295*H295</f>
        <v>0.12759999999999999</v>
      </c>
      <c r="Q295" s="216">
        <v>0.00029999999999999997</v>
      </c>
      <c r="R295" s="216">
        <f>Q295*H295</f>
        <v>0.0008699999999999999</v>
      </c>
      <c r="S295" s="216">
        <v>0</v>
      </c>
      <c r="T295" s="217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218" t="s">
        <v>226</v>
      </c>
      <c r="AT295" s="218" t="s">
        <v>132</v>
      </c>
      <c r="AU295" s="218" t="s">
        <v>137</v>
      </c>
      <c r="AY295" s="17" t="s">
        <v>129</v>
      </c>
      <c r="BE295" s="219">
        <f>IF(N295="základní",J295,0)</f>
        <v>0</v>
      </c>
      <c r="BF295" s="219">
        <f>IF(N295="snížená",J295,0)</f>
        <v>157.47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17" t="s">
        <v>137</v>
      </c>
      <c r="BK295" s="219">
        <f>ROUND(I295*H295,2)</f>
        <v>157.47</v>
      </c>
      <c r="BL295" s="17" t="s">
        <v>226</v>
      </c>
      <c r="BM295" s="218" t="s">
        <v>514</v>
      </c>
    </row>
    <row r="296" s="14" customFormat="1">
      <c r="A296" s="14"/>
      <c r="B296" s="231"/>
      <c r="C296" s="232"/>
      <c r="D296" s="222" t="s">
        <v>146</v>
      </c>
      <c r="E296" s="233" t="s">
        <v>1</v>
      </c>
      <c r="F296" s="234" t="s">
        <v>515</v>
      </c>
      <c r="G296" s="232"/>
      <c r="H296" s="233" t="s">
        <v>1</v>
      </c>
      <c r="I296" s="232"/>
      <c r="J296" s="232"/>
      <c r="K296" s="232"/>
      <c r="L296" s="235"/>
      <c r="M296" s="236"/>
      <c r="N296" s="237"/>
      <c r="O296" s="237"/>
      <c r="P296" s="237"/>
      <c r="Q296" s="237"/>
      <c r="R296" s="237"/>
      <c r="S296" s="237"/>
      <c r="T296" s="23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39" t="s">
        <v>146</v>
      </c>
      <c r="AU296" s="239" t="s">
        <v>137</v>
      </c>
      <c r="AV296" s="14" t="s">
        <v>81</v>
      </c>
      <c r="AW296" s="14" t="s">
        <v>30</v>
      </c>
      <c r="AX296" s="14" t="s">
        <v>73</v>
      </c>
      <c r="AY296" s="239" t="s">
        <v>129</v>
      </c>
    </row>
    <row r="297" s="13" customFormat="1">
      <c r="A297" s="13"/>
      <c r="B297" s="220"/>
      <c r="C297" s="221"/>
      <c r="D297" s="222" t="s">
        <v>146</v>
      </c>
      <c r="E297" s="223" t="s">
        <v>1</v>
      </c>
      <c r="F297" s="224" t="s">
        <v>516</v>
      </c>
      <c r="G297" s="221"/>
      <c r="H297" s="225">
        <v>2.8999999999999999</v>
      </c>
      <c r="I297" s="221"/>
      <c r="J297" s="221"/>
      <c r="K297" s="221"/>
      <c r="L297" s="226"/>
      <c r="M297" s="227"/>
      <c r="N297" s="228"/>
      <c r="O297" s="228"/>
      <c r="P297" s="228"/>
      <c r="Q297" s="228"/>
      <c r="R297" s="228"/>
      <c r="S297" s="228"/>
      <c r="T297" s="22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0" t="s">
        <v>146</v>
      </c>
      <c r="AU297" s="230" t="s">
        <v>137</v>
      </c>
      <c r="AV297" s="13" t="s">
        <v>137</v>
      </c>
      <c r="AW297" s="13" t="s">
        <v>30</v>
      </c>
      <c r="AX297" s="13" t="s">
        <v>81</v>
      </c>
      <c r="AY297" s="230" t="s">
        <v>129</v>
      </c>
    </row>
    <row r="298" s="2" customFormat="1" ht="24.15" customHeight="1">
      <c r="A298" s="32"/>
      <c r="B298" s="33"/>
      <c r="C298" s="207" t="s">
        <v>517</v>
      </c>
      <c r="D298" s="207" t="s">
        <v>132</v>
      </c>
      <c r="E298" s="208" t="s">
        <v>518</v>
      </c>
      <c r="F298" s="209" t="s">
        <v>519</v>
      </c>
      <c r="G298" s="210" t="s">
        <v>274</v>
      </c>
      <c r="H298" s="211">
        <v>0.59999999999999998</v>
      </c>
      <c r="I298" s="212">
        <v>347</v>
      </c>
      <c r="J298" s="212">
        <f>ROUND(I298*H298,2)</f>
        <v>208.19999999999999</v>
      </c>
      <c r="K298" s="213"/>
      <c r="L298" s="38"/>
      <c r="M298" s="214" t="s">
        <v>1</v>
      </c>
      <c r="N298" s="215" t="s">
        <v>39</v>
      </c>
      <c r="O298" s="216">
        <v>0.53900000000000003</v>
      </c>
      <c r="P298" s="216">
        <f>O298*H298</f>
        <v>0.32340000000000002</v>
      </c>
      <c r="Q298" s="216">
        <v>0.0015299999999999999</v>
      </c>
      <c r="R298" s="216">
        <f>Q298*H298</f>
        <v>0.00091799999999999987</v>
      </c>
      <c r="S298" s="216">
        <v>0</v>
      </c>
      <c r="T298" s="217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218" t="s">
        <v>226</v>
      </c>
      <c r="AT298" s="218" t="s">
        <v>132</v>
      </c>
      <c r="AU298" s="218" t="s">
        <v>137</v>
      </c>
      <c r="AY298" s="17" t="s">
        <v>129</v>
      </c>
      <c r="BE298" s="219">
        <f>IF(N298="základní",J298,0)</f>
        <v>0</v>
      </c>
      <c r="BF298" s="219">
        <f>IF(N298="snížená",J298,0)</f>
        <v>208.19999999999999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7" t="s">
        <v>137</v>
      </c>
      <c r="BK298" s="219">
        <f>ROUND(I298*H298,2)</f>
        <v>208.19999999999999</v>
      </c>
      <c r="BL298" s="17" t="s">
        <v>226</v>
      </c>
      <c r="BM298" s="218" t="s">
        <v>520</v>
      </c>
    </row>
    <row r="299" s="14" customFormat="1">
      <c r="A299" s="14"/>
      <c r="B299" s="231"/>
      <c r="C299" s="232"/>
      <c r="D299" s="222" t="s">
        <v>146</v>
      </c>
      <c r="E299" s="233" t="s">
        <v>1</v>
      </c>
      <c r="F299" s="234" t="s">
        <v>521</v>
      </c>
      <c r="G299" s="232"/>
      <c r="H299" s="233" t="s">
        <v>1</v>
      </c>
      <c r="I299" s="232"/>
      <c r="J299" s="232"/>
      <c r="K299" s="232"/>
      <c r="L299" s="235"/>
      <c r="M299" s="236"/>
      <c r="N299" s="237"/>
      <c r="O299" s="237"/>
      <c r="P299" s="237"/>
      <c r="Q299" s="237"/>
      <c r="R299" s="237"/>
      <c r="S299" s="237"/>
      <c r="T299" s="238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39" t="s">
        <v>146</v>
      </c>
      <c r="AU299" s="239" t="s">
        <v>137</v>
      </c>
      <c r="AV299" s="14" t="s">
        <v>81</v>
      </c>
      <c r="AW299" s="14" t="s">
        <v>30</v>
      </c>
      <c r="AX299" s="14" t="s">
        <v>73</v>
      </c>
      <c r="AY299" s="239" t="s">
        <v>129</v>
      </c>
    </row>
    <row r="300" s="13" customFormat="1">
      <c r="A300" s="13"/>
      <c r="B300" s="220"/>
      <c r="C300" s="221"/>
      <c r="D300" s="222" t="s">
        <v>146</v>
      </c>
      <c r="E300" s="223" t="s">
        <v>1</v>
      </c>
      <c r="F300" s="224" t="s">
        <v>522</v>
      </c>
      <c r="G300" s="221"/>
      <c r="H300" s="225">
        <v>0.59999999999999998</v>
      </c>
      <c r="I300" s="221"/>
      <c r="J300" s="221"/>
      <c r="K300" s="221"/>
      <c r="L300" s="226"/>
      <c r="M300" s="227"/>
      <c r="N300" s="228"/>
      <c r="O300" s="228"/>
      <c r="P300" s="228"/>
      <c r="Q300" s="228"/>
      <c r="R300" s="228"/>
      <c r="S300" s="228"/>
      <c r="T300" s="22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0" t="s">
        <v>146</v>
      </c>
      <c r="AU300" s="230" t="s">
        <v>137</v>
      </c>
      <c r="AV300" s="13" t="s">
        <v>137</v>
      </c>
      <c r="AW300" s="13" t="s">
        <v>30</v>
      </c>
      <c r="AX300" s="13" t="s">
        <v>81</v>
      </c>
      <c r="AY300" s="230" t="s">
        <v>129</v>
      </c>
    </row>
    <row r="301" s="2" customFormat="1" ht="16.5" customHeight="1">
      <c r="A301" s="32"/>
      <c r="B301" s="33"/>
      <c r="C301" s="250" t="s">
        <v>523</v>
      </c>
      <c r="D301" s="250" t="s">
        <v>349</v>
      </c>
      <c r="E301" s="251" t="s">
        <v>524</v>
      </c>
      <c r="F301" s="252" t="s">
        <v>525</v>
      </c>
      <c r="G301" s="253" t="s">
        <v>135</v>
      </c>
      <c r="H301" s="254">
        <v>1</v>
      </c>
      <c r="I301" s="255">
        <v>366</v>
      </c>
      <c r="J301" s="255">
        <f>ROUND(I301*H301,2)</f>
        <v>366</v>
      </c>
      <c r="K301" s="256"/>
      <c r="L301" s="257"/>
      <c r="M301" s="258" t="s">
        <v>1</v>
      </c>
      <c r="N301" s="259" t="s">
        <v>39</v>
      </c>
      <c r="O301" s="216">
        <v>0</v>
      </c>
      <c r="P301" s="216">
        <f>O301*H301</f>
        <v>0</v>
      </c>
      <c r="Q301" s="216">
        <v>0.0040000000000000001</v>
      </c>
      <c r="R301" s="216">
        <f>Q301*H301</f>
        <v>0.0040000000000000001</v>
      </c>
      <c r="S301" s="216">
        <v>0</v>
      </c>
      <c r="T301" s="217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18" t="s">
        <v>298</v>
      </c>
      <c r="AT301" s="218" t="s">
        <v>349</v>
      </c>
      <c r="AU301" s="218" t="s">
        <v>137</v>
      </c>
      <c r="AY301" s="17" t="s">
        <v>129</v>
      </c>
      <c r="BE301" s="219">
        <f>IF(N301="základní",J301,0)</f>
        <v>0</v>
      </c>
      <c r="BF301" s="219">
        <f>IF(N301="snížená",J301,0)</f>
        <v>366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7" t="s">
        <v>137</v>
      </c>
      <c r="BK301" s="219">
        <f>ROUND(I301*H301,2)</f>
        <v>366</v>
      </c>
      <c r="BL301" s="17" t="s">
        <v>226</v>
      </c>
      <c r="BM301" s="218" t="s">
        <v>526</v>
      </c>
    </row>
    <row r="302" s="2" customFormat="1" ht="24.15" customHeight="1">
      <c r="A302" s="32"/>
      <c r="B302" s="33"/>
      <c r="C302" s="207" t="s">
        <v>527</v>
      </c>
      <c r="D302" s="207" t="s">
        <v>132</v>
      </c>
      <c r="E302" s="208" t="s">
        <v>528</v>
      </c>
      <c r="F302" s="209" t="s">
        <v>529</v>
      </c>
      <c r="G302" s="210" t="s">
        <v>144</v>
      </c>
      <c r="H302" s="211">
        <v>2.8999999999999999</v>
      </c>
      <c r="I302" s="212">
        <v>789</v>
      </c>
      <c r="J302" s="212">
        <f>ROUND(I302*H302,2)</f>
        <v>2288.0999999999999</v>
      </c>
      <c r="K302" s="213"/>
      <c r="L302" s="38"/>
      <c r="M302" s="214" t="s">
        <v>1</v>
      </c>
      <c r="N302" s="215" t="s">
        <v>39</v>
      </c>
      <c r="O302" s="216">
        <v>1.1399999999999999</v>
      </c>
      <c r="P302" s="216">
        <f>O302*H302</f>
        <v>3.3059999999999996</v>
      </c>
      <c r="Q302" s="216">
        <v>0.00545</v>
      </c>
      <c r="R302" s="216">
        <f>Q302*H302</f>
        <v>0.015805</v>
      </c>
      <c r="S302" s="216">
        <v>0</v>
      </c>
      <c r="T302" s="217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218" t="s">
        <v>226</v>
      </c>
      <c r="AT302" s="218" t="s">
        <v>132</v>
      </c>
      <c r="AU302" s="218" t="s">
        <v>137</v>
      </c>
      <c r="AY302" s="17" t="s">
        <v>129</v>
      </c>
      <c r="BE302" s="219">
        <f>IF(N302="základní",J302,0)</f>
        <v>0</v>
      </c>
      <c r="BF302" s="219">
        <f>IF(N302="snížená",J302,0)</f>
        <v>2288.0999999999999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7" t="s">
        <v>137</v>
      </c>
      <c r="BK302" s="219">
        <f>ROUND(I302*H302,2)</f>
        <v>2288.0999999999999</v>
      </c>
      <c r="BL302" s="17" t="s">
        <v>226</v>
      </c>
      <c r="BM302" s="218" t="s">
        <v>530</v>
      </c>
    </row>
    <row r="303" s="14" customFormat="1">
      <c r="A303" s="14"/>
      <c r="B303" s="231"/>
      <c r="C303" s="232"/>
      <c r="D303" s="222" t="s">
        <v>146</v>
      </c>
      <c r="E303" s="233" t="s">
        <v>1</v>
      </c>
      <c r="F303" s="234" t="s">
        <v>531</v>
      </c>
      <c r="G303" s="232"/>
      <c r="H303" s="233" t="s">
        <v>1</v>
      </c>
      <c r="I303" s="232"/>
      <c r="J303" s="232"/>
      <c r="K303" s="232"/>
      <c r="L303" s="235"/>
      <c r="M303" s="236"/>
      <c r="N303" s="237"/>
      <c r="O303" s="237"/>
      <c r="P303" s="237"/>
      <c r="Q303" s="237"/>
      <c r="R303" s="237"/>
      <c r="S303" s="237"/>
      <c r="T303" s="238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39" t="s">
        <v>146</v>
      </c>
      <c r="AU303" s="239" t="s">
        <v>137</v>
      </c>
      <c r="AV303" s="14" t="s">
        <v>81</v>
      </c>
      <c r="AW303" s="14" t="s">
        <v>30</v>
      </c>
      <c r="AX303" s="14" t="s">
        <v>73</v>
      </c>
      <c r="AY303" s="239" t="s">
        <v>129</v>
      </c>
    </row>
    <row r="304" s="13" customFormat="1">
      <c r="A304" s="13"/>
      <c r="B304" s="220"/>
      <c r="C304" s="221"/>
      <c r="D304" s="222" t="s">
        <v>146</v>
      </c>
      <c r="E304" s="223" t="s">
        <v>1</v>
      </c>
      <c r="F304" s="224" t="s">
        <v>516</v>
      </c>
      <c r="G304" s="221"/>
      <c r="H304" s="225">
        <v>2.8999999999999999</v>
      </c>
      <c r="I304" s="221"/>
      <c r="J304" s="221"/>
      <c r="K304" s="221"/>
      <c r="L304" s="226"/>
      <c r="M304" s="227"/>
      <c r="N304" s="228"/>
      <c r="O304" s="228"/>
      <c r="P304" s="228"/>
      <c r="Q304" s="228"/>
      <c r="R304" s="228"/>
      <c r="S304" s="228"/>
      <c r="T304" s="22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0" t="s">
        <v>146</v>
      </c>
      <c r="AU304" s="230" t="s">
        <v>137</v>
      </c>
      <c r="AV304" s="13" t="s">
        <v>137</v>
      </c>
      <c r="AW304" s="13" t="s">
        <v>30</v>
      </c>
      <c r="AX304" s="13" t="s">
        <v>81</v>
      </c>
      <c r="AY304" s="230" t="s">
        <v>129</v>
      </c>
    </row>
    <row r="305" s="2" customFormat="1" ht="24.15" customHeight="1">
      <c r="A305" s="32"/>
      <c r="B305" s="33"/>
      <c r="C305" s="250" t="s">
        <v>532</v>
      </c>
      <c r="D305" s="250" t="s">
        <v>349</v>
      </c>
      <c r="E305" s="251" t="s">
        <v>533</v>
      </c>
      <c r="F305" s="252" t="s">
        <v>534</v>
      </c>
      <c r="G305" s="253" t="s">
        <v>144</v>
      </c>
      <c r="H305" s="254">
        <v>3.1899999999999999</v>
      </c>
      <c r="I305" s="255">
        <v>920</v>
      </c>
      <c r="J305" s="255">
        <f>ROUND(I305*H305,2)</f>
        <v>2934.8000000000002</v>
      </c>
      <c r="K305" s="256"/>
      <c r="L305" s="257"/>
      <c r="M305" s="258" t="s">
        <v>1</v>
      </c>
      <c r="N305" s="259" t="s">
        <v>39</v>
      </c>
      <c r="O305" s="216">
        <v>0</v>
      </c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18" t="s">
        <v>298</v>
      </c>
      <c r="AT305" s="218" t="s">
        <v>349</v>
      </c>
      <c r="AU305" s="218" t="s">
        <v>137</v>
      </c>
      <c r="AY305" s="17" t="s">
        <v>129</v>
      </c>
      <c r="BE305" s="219">
        <f>IF(N305="základní",J305,0)</f>
        <v>0</v>
      </c>
      <c r="BF305" s="219">
        <f>IF(N305="snížená",J305,0)</f>
        <v>2934.8000000000002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137</v>
      </c>
      <c r="BK305" s="219">
        <f>ROUND(I305*H305,2)</f>
        <v>2934.8000000000002</v>
      </c>
      <c r="BL305" s="17" t="s">
        <v>226</v>
      </c>
      <c r="BM305" s="218" t="s">
        <v>535</v>
      </c>
    </row>
    <row r="306" s="13" customFormat="1">
      <c r="A306" s="13"/>
      <c r="B306" s="220"/>
      <c r="C306" s="221"/>
      <c r="D306" s="222" t="s">
        <v>146</v>
      </c>
      <c r="E306" s="223" t="s">
        <v>1</v>
      </c>
      <c r="F306" s="224" t="s">
        <v>536</v>
      </c>
      <c r="G306" s="221"/>
      <c r="H306" s="225">
        <v>3.1899999999999999</v>
      </c>
      <c r="I306" s="221"/>
      <c r="J306" s="221"/>
      <c r="K306" s="221"/>
      <c r="L306" s="226"/>
      <c r="M306" s="227"/>
      <c r="N306" s="228"/>
      <c r="O306" s="228"/>
      <c r="P306" s="228"/>
      <c r="Q306" s="228"/>
      <c r="R306" s="228"/>
      <c r="S306" s="228"/>
      <c r="T306" s="22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0" t="s">
        <v>146</v>
      </c>
      <c r="AU306" s="230" t="s">
        <v>137</v>
      </c>
      <c r="AV306" s="13" t="s">
        <v>137</v>
      </c>
      <c r="AW306" s="13" t="s">
        <v>30</v>
      </c>
      <c r="AX306" s="13" t="s">
        <v>81</v>
      </c>
      <c r="AY306" s="230" t="s">
        <v>129</v>
      </c>
    </row>
    <row r="307" s="2" customFormat="1" ht="16.5" customHeight="1">
      <c r="A307" s="32"/>
      <c r="B307" s="33"/>
      <c r="C307" s="207" t="s">
        <v>537</v>
      </c>
      <c r="D307" s="207" t="s">
        <v>132</v>
      </c>
      <c r="E307" s="208" t="s">
        <v>538</v>
      </c>
      <c r="F307" s="209" t="s">
        <v>539</v>
      </c>
      <c r="G307" s="210" t="s">
        <v>274</v>
      </c>
      <c r="H307" s="211">
        <v>10.800000000000001</v>
      </c>
      <c r="I307" s="212">
        <v>39.899999999999999</v>
      </c>
      <c r="J307" s="212">
        <f>ROUND(I307*H307,2)</f>
        <v>430.92000000000002</v>
      </c>
      <c r="K307" s="213"/>
      <c r="L307" s="38"/>
      <c r="M307" s="214" t="s">
        <v>1</v>
      </c>
      <c r="N307" s="215" t="s">
        <v>39</v>
      </c>
      <c r="O307" s="216">
        <v>0.050000000000000003</v>
      </c>
      <c r="P307" s="216">
        <f>O307*H307</f>
        <v>0.54000000000000004</v>
      </c>
      <c r="Q307" s="216">
        <v>3.0000000000000001E-05</v>
      </c>
      <c r="R307" s="216">
        <f>Q307*H307</f>
        <v>0.00032400000000000001</v>
      </c>
      <c r="S307" s="216">
        <v>0</v>
      </c>
      <c r="T307" s="217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218" t="s">
        <v>226</v>
      </c>
      <c r="AT307" s="218" t="s">
        <v>132</v>
      </c>
      <c r="AU307" s="218" t="s">
        <v>137</v>
      </c>
      <c r="AY307" s="17" t="s">
        <v>129</v>
      </c>
      <c r="BE307" s="219">
        <f>IF(N307="základní",J307,0)</f>
        <v>0</v>
      </c>
      <c r="BF307" s="219">
        <f>IF(N307="snížená",J307,0)</f>
        <v>430.92000000000002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7" t="s">
        <v>137</v>
      </c>
      <c r="BK307" s="219">
        <f>ROUND(I307*H307,2)</f>
        <v>430.92000000000002</v>
      </c>
      <c r="BL307" s="17" t="s">
        <v>226</v>
      </c>
      <c r="BM307" s="218" t="s">
        <v>540</v>
      </c>
    </row>
    <row r="308" s="14" customFormat="1">
      <c r="A308" s="14"/>
      <c r="B308" s="231"/>
      <c r="C308" s="232"/>
      <c r="D308" s="222" t="s">
        <v>146</v>
      </c>
      <c r="E308" s="233" t="s">
        <v>1</v>
      </c>
      <c r="F308" s="234" t="s">
        <v>328</v>
      </c>
      <c r="G308" s="232"/>
      <c r="H308" s="233" t="s">
        <v>1</v>
      </c>
      <c r="I308" s="232"/>
      <c r="J308" s="232"/>
      <c r="K308" s="232"/>
      <c r="L308" s="235"/>
      <c r="M308" s="236"/>
      <c r="N308" s="237"/>
      <c r="O308" s="237"/>
      <c r="P308" s="237"/>
      <c r="Q308" s="237"/>
      <c r="R308" s="237"/>
      <c r="S308" s="237"/>
      <c r="T308" s="23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39" t="s">
        <v>146</v>
      </c>
      <c r="AU308" s="239" t="s">
        <v>137</v>
      </c>
      <c r="AV308" s="14" t="s">
        <v>81</v>
      </c>
      <c r="AW308" s="14" t="s">
        <v>30</v>
      </c>
      <c r="AX308" s="14" t="s">
        <v>73</v>
      </c>
      <c r="AY308" s="239" t="s">
        <v>129</v>
      </c>
    </row>
    <row r="309" s="13" customFormat="1">
      <c r="A309" s="13"/>
      <c r="B309" s="220"/>
      <c r="C309" s="221"/>
      <c r="D309" s="222" t="s">
        <v>146</v>
      </c>
      <c r="E309" s="223" t="s">
        <v>1</v>
      </c>
      <c r="F309" s="224" t="s">
        <v>541</v>
      </c>
      <c r="G309" s="221"/>
      <c r="H309" s="225">
        <v>3.6000000000000001</v>
      </c>
      <c r="I309" s="221"/>
      <c r="J309" s="221"/>
      <c r="K309" s="221"/>
      <c r="L309" s="226"/>
      <c r="M309" s="227"/>
      <c r="N309" s="228"/>
      <c r="O309" s="228"/>
      <c r="P309" s="228"/>
      <c r="Q309" s="228"/>
      <c r="R309" s="228"/>
      <c r="S309" s="228"/>
      <c r="T309" s="22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0" t="s">
        <v>146</v>
      </c>
      <c r="AU309" s="230" t="s">
        <v>137</v>
      </c>
      <c r="AV309" s="13" t="s">
        <v>137</v>
      </c>
      <c r="AW309" s="13" t="s">
        <v>30</v>
      </c>
      <c r="AX309" s="13" t="s">
        <v>73</v>
      </c>
      <c r="AY309" s="230" t="s">
        <v>129</v>
      </c>
    </row>
    <row r="310" s="14" customFormat="1">
      <c r="A310" s="14"/>
      <c r="B310" s="231"/>
      <c r="C310" s="232"/>
      <c r="D310" s="222" t="s">
        <v>146</v>
      </c>
      <c r="E310" s="233" t="s">
        <v>1</v>
      </c>
      <c r="F310" s="234" t="s">
        <v>542</v>
      </c>
      <c r="G310" s="232"/>
      <c r="H310" s="233" t="s">
        <v>1</v>
      </c>
      <c r="I310" s="232"/>
      <c r="J310" s="232"/>
      <c r="K310" s="232"/>
      <c r="L310" s="235"/>
      <c r="M310" s="236"/>
      <c r="N310" s="237"/>
      <c r="O310" s="237"/>
      <c r="P310" s="237"/>
      <c r="Q310" s="237"/>
      <c r="R310" s="237"/>
      <c r="S310" s="237"/>
      <c r="T310" s="23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39" t="s">
        <v>146</v>
      </c>
      <c r="AU310" s="239" t="s">
        <v>137</v>
      </c>
      <c r="AV310" s="14" t="s">
        <v>81</v>
      </c>
      <c r="AW310" s="14" t="s">
        <v>30</v>
      </c>
      <c r="AX310" s="14" t="s">
        <v>73</v>
      </c>
      <c r="AY310" s="239" t="s">
        <v>129</v>
      </c>
    </row>
    <row r="311" s="13" customFormat="1">
      <c r="A311" s="13"/>
      <c r="B311" s="220"/>
      <c r="C311" s="221"/>
      <c r="D311" s="222" t="s">
        <v>146</v>
      </c>
      <c r="E311" s="223" t="s">
        <v>1</v>
      </c>
      <c r="F311" s="224" t="s">
        <v>543</v>
      </c>
      <c r="G311" s="221"/>
      <c r="H311" s="225">
        <v>7.2000000000000002</v>
      </c>
      <c r="I311" s="221"/>
      <c r="J311" s="221"/>
      <c r="K311" s="221"/>
      <c r="L311" s="226"/>
      <c r="M311" s="227"/>
      <c r="N311" s="228"/>
      <c r="O311" s="228"/>
      <c r="P311" s="228"/>
      <c r="Q311" s="228"/>
      <c r="R311" s="228"/>
      <c r="S311" s="228"/>
      <c r="T311" s="22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0" t="s">
        <v>146</v>
      </c>
      <c r="AU311" s="230" t="s">
        <v>137</v>
      </c>
      <c r="AV311" s="13" t="s">
        <v>137</v>
      </c>
      <c r="AW311" s="13" t="s">
        <v>30</v>
      </c>
      <c r="AX311" s="13" t="s">
        <v>73</v>
      </c>
      <c r="AY311" s="230" t="s">
        <v>129</v>
      </c>
    </row>
    <row r="312" s="15" customFormat="1">
      <c r="A312" s="15"/>
      <c r="B312" s="240"/>
      <c r="C312" s="241"/>
      <c r="D312" s="222" t="s">
        <v>146</v>
      </c>
      <c r="E312" s="242" t="s">
        <v>1</v>
      </c>
      <c r="F312" s="243" t="s">
        <v>155</v>
      </c>
      <c r="G312" s="241"/>
      <c r="H312" s="244">
        <v>10.800000000000001</v>
      </c>
      <c r="I312" s="241"/>
      <c r="J312" s="241"/>
      <c r="K312" s="241"/>
      <c r="L312" s="245"/>
      <c r="M312" s="246"/>
      <c r="N312" s="247"/>
      <c r="O312" s="247"/>
      <c r="P312" s="247"/>
      <c r="Q312" s="247"/>
      <c r="R312" s="247"/>
      <c r="S312" s="247"/>
      <c r="T312" s="248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49" t="s">
        <v>146</v>
      </c>
      <c r="AU312" s="249" t="s">
        <v>137</v>
      </c>
      <c r="AV312" s="15" t="s">
        <v>136</v>
      </c>
      <c r="AW312" s="15" t="s">
        <v>30</v>
      </c>
      <c r="AX312" s="15" t="s">
        <v>81</v>
      </c>
      <c r="AY312" s="249" t="s">
        <v>129</v>
      </c>
    </row>
    <row r="313" s="2" customFormat="1" ht="24.15" customHeight="1">
      <c r="A313" s="32"/>
      <c r="B313" s="33"/>
      <c r="C313" s="207" t="s">
        <v>544</v>
      </c>
      <c r="D313" s="207" t="s">
        <v>132</v>
      </c>
      <c r="E313" s="208" t="s">
        <v>545</v>
      </c>
      <c r="F313" s="209" t="s">
        <v>546</v>
      </c>
      <c r="G313" s="210" t="s">
        <v>333</v>
      </c>
      <c r="H313" s="211">
        <v>63.854999999999997</v>
      </c>
      <c r="I313" s="212">
        <v>6.9199999999999999</v>
      </c>
      <c r="J313" s="212">
        <f>ROUND(I313*H313,2)</f>
        <v>441.88</v>
      </c>
      <c r="K313" s="213"/>
      <c r="L313" s="38"/>
      <c r="M313" s="214" t="s">
        <v>1</v>
      </c>
      <c r="N313" s="215" t="s">
        <v>39</v>
      </c>
      <c r="O313" s="216">
        <v>0</v>
      </c>
      <c r="P313" s="216">
        <f>O313*H313</f>
        <v>0</v>
      </c>
      <c r="Q313" s="216">
        <v>0</v>
      </c>
      <c r="R313" s="216">
        <f>Q313*H313</f>
        <v>0</v>
      </c>
      <c r="S313" s="216">
        <v>0</v>
      </c>
      <c r="T313" s="217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218" t="s">
        <v>226</v>
      </c>
      <c r="AT313" s="218" t="s">
        <v>132</v>
      </c>
      <c r="AU313" s="218" t="s">
        <v>137</v>
      </c>
      <c r="AY313" s="17" t="s">
        <v>129</v>
      </c>
      <c r="BE313" s="219">
        <f>IF(N313="základní",J313,0)</f>
        <v>0</v>
      </c>
      <c r="BF313" s="219">
        <f>IF(N313="snížená",J313,0)</f>
        <v>441.88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7" t="s">
        <v>137</v>
      </c>
      <c r="BK313" s="219">
        <f>ROUND(I313*H313,2)</f>
        <v>441.88</v>
      </c>
      <c r="BL313" s="17" t="s">
        <v>226</v>
      </c>
      <c r="BM313" s="218" t="s">
        <v>547</v>
      </c>
    </row>
    <row r="314" s="12" customFormat="1" ht="22.8" customHeight="1">
      <c r="A314" s="12"/>
      <c r="B314" s="192"/>
      <c r="C314" s="193"/>
      <c r="D314" s="194" t="s">
        <v>72</v>
      </c>
      <c r="E314" s="205" t="s">
        <v>548</v>
      </c>
      <c r="F314" s="205" t="s">
        <v>549</v>
      </c>
      <c r="G314" s="193"/>
      <c r="H314" s="193"/>
      <c r="I314" s="193"/>
      <c r="J314" s="206">
        <f>BK314</f>
        <v>94728.899999999994</v>
      </c>
      <c r="K314" s="193"/>
      <c r="L314" s="197"/>
      <c r="M314" s="198"/>
      <c r="N314" s="199"/>
      <c r="O314" s="199"/>
      <c r="P314" s="200">
        <f>SUM(P315:P332)</f>
        <v>64.01754600000001</v>
      </c>
      <c r="Q314" s="199"/>
      <c r="R314" s="200">
        <f>SUM(R315:R332)</f>
        <v>0.40444314999999997</v>
      </c>
      <c r="S314" s="199"/>
      <c r="T314" s="201">
        <f>SUM(T315:T332)</f>
        <v>0.18068700000000001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2" t="s">
        <v>137</v>
      </c>
      <c r="AT314" s="203" t="s">
        <v>72</v>
      </c>
      <c r="AU314" s="203" t="s">
        <v>81</v>
      </c>
      <c r="AY314" s="202" t="s">
        <v>129</v>
      </c>
      <c r="BK314" s="204">
        <f>SUM(BK315:BK332)</f>
        <v>94728.899999999994</v>
      </c>
    </row>
    <row r="315" s="2" customFormat="1" ht="24.15" customHeight="1">
      <c r="A315" s="32"/>
      <c r="B315" s="33"/>
      <c r="C315" s="207" t="s">
        <v>550</v>
      </c>
      <c r="D315" s="207" t="s">
        <v>132</v>
      </c>
      <c r="E315" s="208" t="s">
        <v>551</v>
      </c>
      <c r="F315" s="209" t="s">
        <v>552</v>
      </c>
      <c r="G315" s="210" t="s">
        <v>144</v>
      </c>
      <c r="H315" s="211">
        <v>50.813000000000002</v>
      </c>
      <c r="I315" s="212">
        <v>60.600000000000001</v>
      </c>
      <c r="J315" s="212">
        <f>ROUND(I315*H315,2)</f>
        <v>3079.27</v>
      </c>
      <c r="K315" s="213"/>
      <c r="L315" s="38"/>
      <c r="M315" s="214" t="s">
        <v>1</v>
      </c>
      <c r="N315" s="215" t="s">
        <v>39</v>
      </c>
      <c r="O315" s="216">
        <v>0.072999999999999995</v>
      </c>
      <c r="P315" s="216">
        <f>O315*H315</f>
        <v>3.709349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218" t="s">
        <v>226</v>
      </c>
      <c r="AT315" s="218" t="s">
        <v>132</v>
      </c>
      <c r="AU315" s="218" t="s">
        <v>137</v>
      </c>
      <c r="AY315" s="17" t="s">
        <v>129</v>
      </c>
      <c r="BE315" s="219">
        <f>IF(N315="základní",J315,0)</f>
        <v>0</v>
      </c>
      <c r="BF315" s="219">
        <f>IF(N315="snížená",J315,0)</f>
        <v>3079.27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7" t="s">
        <v>137</v>
      </c>
      <c r="BK315" s="219">
        <f>ROUND(I315*H315,2)</f>
        <v>3079.27</v>
      </c>
      <c r="BL315" s="17" t="s">
        <v>226</v>
      </c>
      <c r="BM315" s="218" t="s">
        <v>553</v>
      </c>
    </row>
    <row r="316" s="13" customFormat="1">
      <c r="A316" s="13"/>
      <c r="B316" s="220"/>
      <c r="C316" s="221"/>
      <c r="D316" s="222" t="s">
        <v>146</v>
      </c>
      <c r="E316" s="223" t="s">
        <v>1</v>
      </c>
      <c r="F316" s="224" t="s">
        <v>554</v>
      </c>
      <c r="G316" s="221"/>
      <c r="H316" s="225">
        <v>50.813000000000002</v>
      </c>
      <c r="I316" s="221"/>
      <c r="J316" s="221"/>
      <c r="K316" s="221"/>
      <c r="L316" s="226"/>
      <c r="M316" s="227"/>
      <c r="N316" s="228"/>
      <c r="O316" s="228"/>
      <c r="P316" s="228"/>
      <c r="Q316" s="228"/>
      <c r="R316" s="228"/>
      <c r="S316" s="228"/>
      <c r="T316" s="22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0" t="s">
        <v>146</v>
      </c>
      <c r="AU316" s="230" t="s">
        <v>137</v>
      </c>
      <c r="AV316" s="13" t="s">
        <v>137</v>
      </c>
      <c r="AW316" s="13" t="s">
        <v>30</v>
      </c>
      <c r="AX316" s="13" t="s">
        <v>81</v>
      </c>
      <c r="AY316" s="230" t="s">
        <v>129</v>
      </c>
    </row>
    <row r="317" s="2" customFormat="1" ht="16.5" customHeight="1">
      <c r="A317" s="32"/>
      <c r="B317" s="33"/>
      <c r="C317" s="207" t="s">
        <v>555</v>
      </c>
      <c r="D317" s="207" t="s">
        <v>132</v>
      </c>
      <c r="E317" s="208" t="s">
        <v>556</v>
      </c>
      <c r="F317" s="209" t="s">
        <v>557</v>
      </c>
      <c r="G317" s="210" t="s">
        <v>144</v>
      </c>
      <c r="H317" s="211">
        <v>50.813000000000002</v>
      </c>
      <c r="I317" s="212">
        <v>14.699999999999999</v>
      </c>
      <c r="J317" s="212">
        <f>ROUND(I317*H317,2)</f>
        <v>746.95000000000005</v>
      </c>
      <c r="K317" s="213"/>
      <c r="L317" s="38"/>
      <c r="M317" s="214" t="s">
        <v>1</v>
      </c>
      <c r="N317" s="215" t="s">
        <v>39</v>
      </c>
      <c r="O317" s="216">
        <v>0.024</v>
      </c>
      <c r="P317" s="216">
        <f>O317*H317</f>
        <v>1.2195120000000002</v>
      </c>
      <c r="Q317" s="216">
        <v>0</v>
      </c>
      <c r="R317" s="216">
        <f>Q317*H317</f>
        <v>0</v>
      </c>
      <c r="S317" s="216">
        <v>0</v>
      </c>
      <c r="T317" s="217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218" t="s">
        <v>226</v>
      </c>
      <c r="AT317" s="218" t="s">
        <v>132</v>
      </c>
      <c r="AU317" s="218" t="s">
        <v>137</v>
      </c>
      <c r="AY317" s="17" t="s">
        <v>129</v>
      </c>
      <c r="BE317" s="219">
        <f>IF(N317="základní",J317,0)</f>
        <v>0</v>
      </c>
      <c r="BF317" s="219">
        <f>IF(N317="snížená",J317,0)</f>
        <v>746.95000000000005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7" t="s">
        <v>137</v>
      </c>
      <c r="BK317" s="219">
        <f>ROUND(I317*H317,2)</f>
        <v>746.95000000000005</v>
      </c>
      <c r="BL317" s="17" t="s">
        <v>226</v>
      </c>
      <c r="BM317" s="218" t="s">
        <v>558</v>
      </c>
    </row>
    <row r="318" s="2" customFormat="1" ht="24.15" customHeight="1">
      <c r="A318" s="32"/>
      <c r="B318" s="33"/>
      <c r="C318" s="207" t="s">
        <v>559</v>
      </c>
      <c r="D318" s="207" t="s">
        <v>132</v>
      </c>
      <c r="E318" s="208" t="s">
        <v>560</v>
      </c>
      <c r="F318" s="209" t="s">
        <v>561</v>
      </c>
      <c r="G318" s="210" t="s">
        <v>144</v>
      </c>
      <c r="H318" s="211">
        <v>50.813000000000002</v>
      </c>
      <c r="I318" s="212">
        <v>36.899999999999999</v>
      </c>
      <c r="J318" s="212">
        <f>ROUND(I318*H318,2)</f>
        <v>1875</v>
      </c>
      <c r="K318" s="213"/>
      <c r="L318" s="38"/>
      <c r="M318" s="214" t="s">
        <v>1</v>
      </c>
      <c r="N318" s="215" t="s">
        <v>39</v>
      </c>
      <c r="O318" s="216">
        <v>0.058000000000000003</v>
      </c>
      <c r="P318" s="216">
        <f>O318*H318</f>
        <v>2.9471540000000003</v>
      </c>
      <c r="Q318" s="216">
        <v>6.9999999999999994E-05</v>
      </c>
      <c r="R318" s="216">
        <f>Q318*H318</f>
        <v>0.0035569099999999999</v>
      </c>
      <c r="S318" s="216">
        <v>0</v>
      </c>
      <c r="T318" s="217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218" t="s">
        <v>226</v>
      </c>
      <c r="AT318" s="218" t="s">
        <v>132</v>
      </c>
      <c r="AU318" s="218" t="s">
        <v>137</v>
      </c>
      <c r="AY318" s="17" t="s">
        <v>129</v>
      </c>
      <c r="BE318" s="219">
        <f>IF(N318="základní",J318,0)</f>
        <v>0</v>
      </c>
      <c r="BF318" s="219">
        <f>IF(N318="snížená",J318,0)</f>
        <v>1875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17" t="s">
        <v>137</v>
      </c>
      <c r="BK318" s="219">
        <f>ROUND(I318*H318,2)</f>
        <v>1875</v>
      </c>
      <c r="BL318" s="17" t="s">
        <v>226</v>
      </c>
      <c r="BM318" s="218" t="s">
        <v>562</v>
      </c>
    </row>
    <row r="319" s="2" customFormat="1" ht="24.15" customHeight="1">
      <c r="A319" s="32"/>
      <c r="B319" s="33"/>
      <c r="C319" s="207" t="s">
        <v>563</v>
      </c>
      <c r="D319" s="207" t="s">
        <v>132</v>
      </c>
      <c r="E319" s="208" t="s">
        <v>564</v>
      </c>
      <c r="F319" s="209" t="s">
        <v>565</v>
      </c>
      <c r="G319" s="210" t="s">
        <v>144</v>
      </c>
      <c r="H319" s="211">
        <v>50.813000000000002</v>
      </c>
      <c r="I319" s="212">
        <v>273</v>
      </c>
      <c r="J319" s="212">
        <f>ROUND(I319*H319,2)</f>
        <v>13871.950000000001</v>
      </c>
      <c r="K319" s="213"/>
      <c r="L319" s="38"/>
      <c r="M319" s="214" t="s">
        <v>1</v>
      </c>
      <c r="N319" s="215" t="s">
        <v>39</v>
      </c>
      <c r="O319" s="216">
        <v>0.245</v>
      </c>
      <c r="P319" s="216">
        <f>O319*H319</f>
        <v>12.449185</v>
      </c>
      <c r="Q319" s="216">
        <v>0.0075799999999999999</v>
      </c>
      <c r="R319" s="216">
        <f>Q319*H319</f>
        <v>0.38516254</v>
      </c>
      <c r="S319" s="216">
        <v>0</v>
      </c>
      <c r="T319" s="217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218" t="s">
        <v>226</v>
      </c>
      <c r="AT319" s="218" t="s">
        <v>132</v>
      </c>
      <c r="AU319" s="218" t="s">
        <v>137</v>
      </c>
      <c r="AY319" s="17" t="s">
        <v>129</v>
      </c>
      <c r="BE319" s="219">
        <f>IF(N319="základní",J319,0)</f>
        <v>0</v>
      </c>
      <c r="BF319" s="219">
        <f>IF(N319="snížená",J319,0)</f>
        <v>13871.950000000001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7" t="s">
        <v>137</v>
      </c>
      <c r="BK319" s="219">
        <f>ROUND(I319*H319,2)</f>
        <v>13871.950000000001</v>
      </c>
      <c r="BL319" s="17" t="s">
        <v>226</v>
      </c>
      <c r="BM319" s="218" t="s">
        <v>566</v>
      </c>
    </row>
    <row r="320" s="2" customFormat="1" ht="24.15" customHeight="1">
      <c r="A320" s="32"/>
      <c r="B320" s="33"/>
      <c r="C320" s="207" t="s">
        <v>567</v>
      </c>
      <c r="D320" s="207" t="s">
        <v>132</v>
      </c>
      <c r="E320" s="208" t="s">
        <v>568</v>
      </c>
      <c r="F320" s="209" t="s">
        <v>569</v>
      </c>
      <c r="G320" s="210" t="s">
        <v>144</v>
      </c>
      <c r="H320" s="211">
        <v>54.545000000000002</v>
      </c>
      <c r="I320" s="212">
        <v>147</v>
      </c>
      <c r="J320" s="212">
        <f>ROUND(I320*H320,2)</f>
        <v>8018.1199999999999</v>
      </c>
      <c r="K320" s="213"/>
      <c r="L320" s="38"/>
      <c r="M320" s="214" t="s">
        <v>1</v>
      </c>
      <c r="N320" s="215" t="s">
        <v>39</v>
      </c>
      <c r="O320" s="216">
        <v>0.255</v>
      </c>
      <c r="P320" s="216">
        <f>O320*H320</f>
        <v>13.908975</v>
      </c>
      <c r="Q320" s="216">
        <v>0</v>
      </c>
      <c r="R320" s="216">
        <f>Q320*H320</f>
        <v>0</v>
      </c>
      <c r="S320" s="216">
        <v>0.0030000000000000001</v>
      </c>
      <c r="T320" s="217">
        <f>S320*H320</f>
        <v>0.163635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218" t="s">
        <v>226</v>
      </c>
      <c r="AT320" s="218" t="s">
        <v>132</v>
      </c>
      <c r="AU320" s="218" t="s">
        <v>137</v>
      </c>
      <c r="AY320" s="17" t="s">
        <v>129</v>
      </c>
      <c r="BE320" s="219">
        <f>IF(N320="základní",J320,0)</f>
        <v>0</v>
      </c>
      <c r="BF320" s="219">
        <f>IF(N320="snížená",J320,0)</f>
        <v>8018.1199999999999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7" t="s">
        <v>137</v>
      </c>
      <c r="BK320" s="219">
        <f>ROUND(I320*H320,2)</f>
        <v>8018.1199999999999</v>
      </c>
      <c r="BL320" s="17" t="s">
        <v>226</v>
      </c>
      <c r="BM320" s="218" t="s">
        <v>570</v>
      </c>
    </row>
    <row r="321" s="13" customFormat="1">
      <c r="A321" s="13"/>
      <c r="B321" s="220"/>
      <c r="C321" s="221"/>
      <c r="D321" s="222" t="s">
        <v>146</v>
      </c>
      <c r="E321" s="223" t="s">
        <v>1</v>
      </c>
      <c r="F321" s="224" t="s">
        <v>571</v>
      </c>
      <c r="G321" s="221"/>
      <c r="H321" s="225">
        <v>54.545000000000002</v>
      </c>
      <c r="I321" s="221"/>
      <c r="J321" s="221"/>
      <c r="K321" s="221"/>
      <c r="L321" s="226"/>
      <c r="M321" s="227"/>
      <c r="N321" s="228"/>
      <c r="O321" s="228"/>
      <c r="P321" s="228"/>
      <c r="Q321" s="228"/>
      <c r="R321" s="228"/>
      <c r="S321" s="228"/>
      <c r="T321" s="22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0" t="s">
        <v>146</v>
      </c>
      <c r="AU321" s="230" t="s">
        <v>137</v>
      </c>
      <c r="AV321" s="13" t="s">
        <v>137</v>
      </c>
      <c r="AW321" s="13" t="s">
        <v>30</v>
      </c>
      <c r="AX321" s="13" t="s">
        <v>81</v>
      </c>
      <c r="AY321" s="230" t="s">
        <v>129</v>
      </c>
    </row>
    <row r="322" s="2" customFormat="1" ht="24.15" customHeight="1">
      <c r="A322" s="32"/>
      <c r="B322" s="33"/>
      <c r="C322" s="207" t="s">
        <v>572</v>
      </c>
      <c r="D322" s="207" t="s">
        <v>132</v>
      </c>
      <c r="E322" s="208" t="s">
        <v>573</v>
      </c>
      <c r="F322" s="209" t="s">
        <v>574</v>
      </c>
      <c r="G322" s="210" t="s">
        <v>274</v>
      </c>
      <c r="H322" s="211">
        <v>30</v>
      </c>
      <c r="I322" s="212">
        <v>75.200000000000003</v>
      </c>
      <c r="J322" s="212">
        <f>ROUND(I322*H322,2)</f>
        <v>2256</v>
      </c>
      <c r="K322" s="213"/>
      <c r="L322" s="38"/>
      <c r="M322" s="214" t="s">
        <v>1</v>
      </c>
      <c r="N322" s="215" t="s">
        <v>39</v>
      </c>
      <c r="O322" s="216">
        <v>0.11700000000000001</v>
      </c>
      <c r="P322" s="216">
        <f>O322*H322</f>
        <v>3.5100000000000002</v>
      </c>
      <c r="Q322" s="216">
        <v>0</v>
      </c>
      <c r="R322" s="216">
        <f>Q322*H322</f>
        <v>0</v>
      </c>
      <c r="S322" s="216">
        <v>0</v>
      </c>
      <c r="T322" s="217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218" t="s">
        <v>226</v>
      </c>
      <c r="AT322" s="218" t="s">
        <v>132</v>
      </c>
      <c r="AU322" s="218" t="s">
        <v>137</v>
      </c>
      <c r="AY322" s="17" t="s">
        <v>129</v>
      </c>
      <c r="BE322" s="219">
        <f>IF(N322="základní",J322,0)</f>
        <v>0</v>
      </c>
      <c r="BF322" s="219">
        <f>IF(N322="snížená",J322,0)</f>
        <v>2256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7" t="s">
        <v>137</v>
      </c>
      <c r="BK322" s="219">
        <f>ROUND(I322*H322,2)</f>
        <v>2256</v>
      </c>
      <c r="BL322" s="17" t="s">
        <v>226</v>
      </c>
      <c r="BM322" s="218" t="s">
        <v>575</v>
      </c>
    </row>
    <row r="323" s="2" customFormat="1" ht="21.75" customHeight="1">
      <c r="A323" s="32"/>
      <c r="B323" s="33"/>
      <c r="C323" s="207" t="s">
        <v>576</v>
      </c>
      <c r="D323" s="207" t="s">
        <v>132</v>
      </c>
      <c r="E323" s="208" t="s">
        <v>577</v>
      </c>
      <c r="F323" s="209" t="s">
        <v>578</v>
      </c>
      <c r="G323" s="210" t="s">
        <v>144</v>
      </c>
      <c r="H323" s="211">
        <v>50.813000000000002</v>
      </c>
      <c r="I323" s="212">
        <v>218</v>
      </c>
      <c r="J323" s="212">
        <f>ROUND(I323*H323,2)</f>
        <v>11077.23</v>
      </c>
      <c r="K323" s="213"/>
      <c r="L323" s="38"/>
      <c r="M323" s="214" t="s">
        <v>1</v>
      </c>
      <c r="N323" s="215" t="s">
        <v>39</v>
      </c>
      <c r="O323" s="216">
        <v>0.307</v>
      </c>
      <c r="P323" s="216">
        <f>O323*H323</f>
        <v>15.599591</v>
      </c>
      <c r="Q323" s="216">
        <v>0.00029999999999999997</v>
      </c>
      <c r="R323" s="216">
        <f>Q323*H323</f>
        <v>0.0152439</v>
      </c>
      <c r="S323" s="216">
        <v>0</v>
      </c>
      <c r="T323" s="217">
        <f>S323*H323</f>
        <v>0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218" t="s">
        <v>226</v>
      </c>
      <c r="AT323" s="218" t="s">
        <v>132</v>
      </c>
      <c r="AU323" s="218" t="s">
        <v>137</v>
      </c>
      <c r="AY323" s="17" t="s">
        <v>129</v>
      </c>
      <c r="BE323" s="219">
        <f>IF(N323="základní",J323,0)</f>
        <v>0</v>
      </c>
      <c r="BF323" s="219">
        <f>IF(N323="snížená",J323,0)</f>
        <v>11077.23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17" t="s">
        <v>137</v>
      </c>
      <c r="BK323" s="219">
        <f>ROUND(I323*H323,2)</f>
        <v>11077.23</v>
      </c>
      <c r="BL323" s="17" t="s">
        <v>226</v>
      </c>
      <c r="BM323" s="218" t="s">
        <v>579</v>
      </c>
    </row>
    <row r="324" s="2" customFormat="1" ht="24.15" customHeight="1">
      <c r="A324" s="32"/>
      <c r="B324" s="33"/>
      <c r="C324" s="250" t="s">
        <v>580</v>
      </c>
      <c r="D324" s="250" t="s">
        <v>349</v>
      </c>
      <c r="E324" s="251" t="s">
        <v>581</v>
      </c>
      <c r="F324" s="252" t="s">
        <v>582</v>
      </c>
      <c r="G324" s="253" t="s">
        <v>144</v>
      </c>
      <c r="H324" s="254">
        <v>55.880000000000003</v>
      </c>
      <c r="I324" s="255">
        <v>720</v>
      </c>
      <c r="J324" s="255">
        <f>ROUND(I324*H324,2)</f>
        <v>40233.599999999999</v>
      </c>
      <c r="K324" s="256"/>
      <c r="L324" s="257"/>
      <c r="M324" s="258" t="s">
        <v>1</v>
      </c>
      <c r="N324" s="259" t="s">
        <v>39</v>
      </c>
      <c r="O324" s="216">
        <v>0</v>
      </c>
      <c r="P324" s="216">
        <f>O324*H324</f>
        <v>0</v>
      </c>
      <c r="Q324" s="216">
        <v>0</v>
      </c>
      <c r="R324" s="216">
        <f>Q324*H324</f>
        <v>0</v>
      </c>
      <c r="S324" s="216">
        <v>0</v>
      </c>
      <c r="T324" s="217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218" t="s">
        <v>298</v>
      </c>
      <c r="AT324" s="218" t="s">
        <v>349</v>
      </c>
      <c r="AU324" s="218" t="s">
        <v>137</v>
      </c>
      <c r="AY324" s="17" t="s">
        <v>129</v>
      </c>
      <c r="BE324" s="219">
        <f>IF(N324="základní",J324,0)</f>
        <v>0</v>
      </c>
      <c r="BF324" s="219">
        <f>IF(N324="snížená",J324,0)</f>
        <v>40233.599999999999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17" t="s">
        <v>137</v>
      </c>
      <c r="BK324" s="219">
        <f>ROUND(I324*H324,2)</f>
        <v>40233.599999999999</v>
      </c>
      <c r="BL324" s="17" t="s">
        <v>226</v>
      </c>
      <c r="BM324" s="218" t="s">
        <v>583</v>
      </c>
    </row>
    <row r="325" s="13" customFormat="1">
      <c r="A325" s="13"/>
      <c r="B325" s="220"/>
      <c r="C325" s="221"/>
      <c r="D325" s="222" t="s">
        <v>146</v>
      </c>
      <c r="E325" s="223" t="s">
        <v>1</v>
      </c>
      <c r="F325" s="224" t="s">
        <v>584</v>
      </c>
      <c r="G325" s="221"/>
      <c r="H325" s="225">
        <v>55.880000000000003</v>
      </c>
      <c r="I325" s="221"/>
      <c r="J325" s="221"/>
      <c r="K325" s="221"/>
      <c r="L325" s="226"/>
      <c r="M325" s="227"/>
      <c r="N325" s="228"/>
      <c r="O325" s="228"/>
      <c r="P325" s="228"/>
      <c r="Q325" s="228"/>
      <c r="R325" s="228"/>
      <c r="S325" s="228"/>
      <c r="T325" s="22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0" t="s">
        <v>146</v>
      </c>
      <c r="AU325" s="230" t="s">
        <v>137</v>
      </c>
      <c r="AV325" s="13" t="s">
        <v>137</v>
      </c>
      <c r="AW325" s="13" t="s">
        <v>30</v>
      </c>
      <c r="AX325" s="13" t="s">
        <v>81</v>
      </c>
      <c r="AY325" s="230" t="s">
        <v>129</v>
      </c>
    </row>
    <row r="326" s="2" customFormat="1" ht="21.75" customHeight="1">
      <c r="A326" s="32"/>
      <c r="B326" s="33"/>
      <c r="C326" s="207" t="s">
        <v>585</v>
      </c>
      <c r="D326" s="207" t="s">
        <v>132</v>
      </c>
      <c r="E326" s="208" t="s">
        <v>586</v>
      </c>
      <c r="F326" s="209" t="s">
        <v>587</v>
      </c>
      <c r="G326" s="210" t="s">
        <v>274</v>
      </c>
      <c r="H326" s="211">
        <v>56.840000000000003</v>
      </c>
      <c r="I326" s="212">
        <v>14.699999999999999</v>
      </c>
      <c r="J326" s="212">
        <f>ROUND(I326*H326,2)</f>
        <v>835.54999999999995</v>
      </c>
      <c r="K326" s="213"/>
      <c r="L326" s="38"/>
      <c r="M326" s="214" t="s">
        <v>1</v>
      </c>
      <c r="N326" s="215" t="s">
        <v>39</v>
      </c>
      <c r="O326" s="216">
        <v>0.035000000000000003</v>
      </c>
      <c r="P326" s="216">
        <f>O326*H326</f>
        <v>1.9894000000000003</v>
      </c>
      <c r="Q326" s="216">
        <v>0</v>
      </c>
      <c r="R326" s="216">
        <f>Q326*H326</f>
        <v>0</v>
      </c>
      <c r="S326" s="216">
        <v>0.00029999999999999997</v>
      </c>
      <c r="T326" s="217">
        <f>S326*H326</f>
        <v>0.017052000000000001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218" t="s">
        <v>226</v>
      </c>
      <c r="AT326" s="218" t="s">
        <v>132</v>
      </c>
      <c r="AU326" s="218" t="s">
        <v>137</v>
      </c>
      <c r="AY326" s="17" t="s">
        <v>129</v>
      </c>
      <c r="BE326" s="219">
        <f>IF(N326="základní",J326,0)</f>
        <v>0</v>
      </c>
      <c r="BF326" s="219">
        <f>IF(N326="snížená",J326,0)</f>
        <v>835.54999999999995</v>
      </c>
      <c r="BG326" s="219">
        <f>IF(N326="zákl. přenesená",J326,0)</f>
        <v>0</v>
      </c>
      <c r="BH326" s="219">
        <f>IF(N326="sníž. přenesená",J326,0)</f>
        <v>0</v>
      </c>
      <c r="BI326" s="219">
        <f>IF(N326="nulová",J326,0)</f>
        <v>0</v>
      </c>
      <c r="BJ326" s="17" t="s">
        <v>137</v>
      </c>
      <c r="BK326" s="219">
        <f>ROUND(I326*H326,2)</f>
        <v>835.54999999999995</v>
      </c>
      <c r="BL326" s="17" t="s">
        <v>226</v>
      </c>
      <c r="BM326" s="218" t="s">
        <v>588</v>
      </c>
    </row>
    <row r="327" s="13" customFormat="1">
      <c r="A327" s="13"/>
      <c r="B327" s="220"/>
      <c r="C327" s="221"/>
      <c r="D327" s="222" t="s">
        <v>146</v>
      </c>
      <c r="E327" s="223" t="s">
        <v>1</v>
      </c>
      <c r="F327" s="224" t="s">
        <v>589</v>
      </c>
      <c r="G327" s="221"/>
      <c r="H327" s="225">
        <v>56.840000000000003</v>
      </c>
      <c r="I327" s="221"/>
      <c r="J327" s="221"/>
      <c r="K327" s="221"/>
      <c r="L327" s="226"/>
      <c r="M327" s="227"/>
      <c r="N327" s="228"/>
      <c r="O327" s="228"/>
      <c r="P327" s="228"/>
      <c r="Q327" s="228"/>
      <c r="R327" s="228"/>
      <c r="S327" s="228"/>
      <c r="T327" s="22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0" t="s">
        <v>146</v>
      </c>
      <c r="AU327" s="230" t="s">
        <v>137</v>
      </c>
      <c r="AV327" s="13" t="s">
        <v>137</v>
      </c>
      <c r="AW327" s="13" t="s">
        <v>30</v>
      </c>
      <c r="AX327" s="13" t="s">
        <v>81</v>
      </c>
      <c r="AY327" s="230" t="s">
        <v>129</v>
      </c>
    </row>
    <row r="328" s="2" customFormat="1" ht="16.5" customHeight="1">
      <c r="A328" s="32"/>
      <c r="B328" s="33"/>
      <c r="C328" s="207" t="s">
        <v>590</v>
      </c>
      <c r="D328" s="207" t="s">
        <v>132</v>
      </c>
      <c r="E328" s="208" t="s">
        <v>591</v>
      </c>
      <c r="F328" s="209" t="s">
        <v>592</v>
      </c>
      <c r="G328" s="210" t="s">
        <v>274</v>
      </c>
      <c r="H328" s="211">
        <v>47.979999999999997</v>
      </c>
      <c r="I328" s="212">
        <v>109</v>
      </c>
      <c r="J328" s="212">
        <f>ROUND(I328*H328,2)</f>
        <v>5229.8199999999997</v>
      </c>
      <c r="K328" s="213"/>
      <c r="L328" s="38"/>
      <c r="M328" s="214" t="s">
        <v>1</v>
      </c>
      <c r="N328" s="215" t="s">
        <v>39</v>
      </c>
      <c r="O328" s="216">
        <v>0.18099999999999999</v>
      </c>
      <c r="P328" s="216">
        <f>O328*H328</f>
        <v>8.6843799999999991</v>
      </c>
      <c r="Q328" s="216">
        <v>1.0000000000000001E-05</v>
      </c>
      <c r="R328" s="216">
        <f>Q328*H328</f>
        <v>0.00047980000000000001</v>
      </c>
      <c r="S328" s="216">
        <v>0</v>
      </c>
      <c r="T328" s="217">
        <f>S328*H328</f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218" t="s">
        <v>226</v>
      </c>
      <c r="AT328" s="218" t="s">
        <v>132</v>
      </c>
      <c r="AU328" s="218" t="s">
        <v>137</v>
      </c>
      <c r="AY328" s="17" t="s">
        <v>129</v>
      </c>
      <c r="BE328" s="219">
        <f>IF(N328="základní",J328,0)</f>
        <v>0</v>
      </c>
      <c r="BF328" s="219">
        <f>IF(N328="snížená",J328,0)</f>
        <v>5229.8199999999997</v>
      </c>
      <c r="BG328" s="219">
        <f>IF(N328="zákl. přenesená",J328,0)</f>
        <v>0</v>
      </c>
      <c r="BH328" s="219">
        <f>IF(N328="sníž. přenesená",J328,0)</f>
        <v>0</v>
      </c>
      <c r="BI328" s="219">
        <f>IF(N328="nulová",J328,0)</f>
        <v>0</v>
      </c>
      <c r="BJ328" s="17" t="s">
        <v>137</v>
      </c>
      <c r="BK328" s="219">
        <f>ROUND(I328*H328,2)</f>
        <v>5229.8199999999997</v>
      </c>
      <c r="BL328" s="17" t="s">
        <v>226</v>
      </c>
      <c r="BM328" s="218" t="s">
        <v>593</v>
      </c>
    </row>
    <row r="329" s="13" customFormat="1">
      <c r="A329" s="13"/>
      <c r="B329" s="220"/>
      <c r="C329" s="221"/>
      <c r="D329" s="222" t="s">
        <v>146</v>
      </c>
      <c r="E329" s="223" t="s">
        <v>1</v>
      </c>
      <c r="F329" s="224" t="s">
        <v>594</v>
      </c>
      <c r="G329" s="221"/>
      <c r="H329" s="225">
        <v>47.979999999999997</v>
      </c>
      <c r="I329" s="221"/>
      <c r="J329" s="221"/>
      <c r="K329" s="221"/>
      <c r="L329" s="226"/>
      <c r="M329" s="227"/>
      <c r="N329" s="228"/>
      <c r="O329" s="228"/>
      <c r="P329" s="228"/>
      <c r="Q329" s="228"/>
      <c r="R329" s="228"/>
      <c r="S329" s="228"/>
      <c r="T329" s="22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0" t="s">
        <v>146</v>
      </c>
      <c r="AU329" s="230" t="s">
        <v>137</v>
      </c>
      <c r="AV329" s="13" t="s">
        <v>137</v>
      </c>
      <c r="AW329" s="13" t="s">
        <v>30</v>
      </c>
      <c r="AX329" s="13" t="s">
        <v>81</v>
      </c>
      <c r="AY329" s="230" t="s">
        <v>129</v>
      </c>
    </row>
    <row r="330" s="2" customFormat="1" ht="16.5" customHeight="1">
      <c r="A330" s="32"/>
      <c r="B330" s="33"/>
      <c r="C330" s="250" t="s">
        <v>595</v>
      </c>
      <c r="D330" s="250" t="s">
        <v>349</v>
      </c>
      <c r="E330" s="251" t="s">
        <v>596</v>
      </c>
      <c r="F330" s="252" t="s">
        <v>597</v>
      </c>
      <c r="G330" s="253" t="s">
        <v>274</v>
      </c>
      <c r="H330" s="254">
        <v>52.799999999999997</v>
      </c>
      <c r="I330" s="255">
        <v>135</v>
      </c>
      <c r="J330" s="255">
        <f>ROUND(I330*H330,2)</f>
        <v>7128</v>
      </c>
      <c r="K330" s="256"/>
      <c r="L330" s="257"/>
      <c r="M330" s="258" t="s">
        <v>1</v>
      </c>
      <c r="N330" s="259" t="s">
        <v>39</v>
      </c>
      <c r="O330" s="216">
        <v>0</v>
      </c>
      <c r="P330" s="216">
        <f>O330*H330</f>
        <v>0</v>
      </c>
      <c r="Q330" s="216">
        <v>0</v>
      </c>
      <c r="R330" s="216">
        <f>Q330*H330</f>
        <v>0</v>
      </c>
      <c r="S330" s="216">
        <v>0</v>
      </c>
      <c r="T330" s="217">
        <f>S330*H330</f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218" t="s">
        <v>298</v>
      </c>
      <c r="AT330" s="218" t="s">
        <v>349</v>
      </c>
      <c r="AU330" s="218" t="s">
        <v>137</v>
      </c>
      <c r="AY330" s="17" t="s">
        <v>129</v>
      </c>
      <c r="BE330" s="219">
        <f>IF(N330="základní",J330,0)</f>
        <v>0</v>
      </c>
      <c r="BF330" s="219">
        <f>IF(N330="snížená",J330,0)</f>
        <v>7128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17" t="s">
        <v>137</v>
      </c>
      <c r="BK330" s="219">
        <f>ROUND(I330*H330,2)</f>
        <v>7128</v>
      </c>
      <c r="BL330" s="17" t="s">
        <v>226</v>
      </c>
      <c r="BM330" s="218" t="s">
        <v>598</v>
      </c>
    </row>
    <row r="331" s="13" customFormat="1">
      <c r="A331" s="13"/>
      <c r="B331" s="220"/>
      <c r="C331" s="221"/>
      <c r="D331" s="222" t="s">
        <v>146</v>
      </c>
      <c r="E331" s="223" t="s">
        <v>1</v>
      </c>
      <c r="F331" s="224" t="s">
        <v>599</v>
      </c>
      <c r="G331" s="221"/>
      <c r="H331" s="225">
        <v>52.799999999999997</v>
      </c>
      <c r="I331" s="221"/>
      <c r="J331" s="221"/>
      <c r="K331" s="221"/>
      <c r="L331" s="226"/>
      <c r="M331" s="227"/>
      <c r="N331" s="228"/>
      <c r="O331" s="228"/>
      <c r="P331" s="228"/>
      <c r="Q331" s="228"/>
      <c r="R331" s="228"/>
      <c r="S331" s="228"/>
      <c r="T331" s="22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0" t="s">
        <v>146</v>
      </c>
      <c r="AU331" s="230" t="s">
        <v>137</v>
      </c>
      <c r="AV331" s="13" t="s">
        <v>137</v>
      </c>
      <c r="AW331" s="13" t="s">
        <v>30</v>
      </c>
      <c r="AX331" s="13" t="s">
        <v>81</v>
      </c>
      <c r="AY331" s="230" t="s">
        <v>129</v>
      </c>
    </row>
    <row r="332" s="2" customFormat="1" ht="24.15" customHeight="1">
      <c r="A332" s="32"/>
      <c r="B332" s="33"/>
      <c r="C332" s="207" t="s">
        <v>600</v>
      </c>
      <c r="D332" s="207" t="s">
        <v>132</v>
      </c>
      <c r="E332" s="208" t="s">
        <v>601</v>
      </c>
      <c r="F332" s="209" t="s">
        <v>602</v>
      </c>
      <c r="G332" s="210" t="s">
        <v>333</v>
      </c>
      <c r="H332" s="211">
        <v>943.51499999999999</v>
      </c>
      <c r="I332" s="212">
        <v>0.40000000000000002</v>
      </c>
      <c r="J332" s="212">
        <f>ROUND(I332*H332,2)</f>
        <v>377.41000000000002</v>
      </c>
      <c r="K332" s="213"/>
      <c r="L332" s="38"/>
      <c r="M332" s="214" t="s">
        <v>1</v>
      </c>
      <c r="N332" s="215" t="s">
        <v>39</v>
      </c>
      <c r="O332" s="216">
        <v>0</v>
      </c>
      <c r="P332" s="216">
        <f>O332*H332</f>
        <v>0</v>
      </c>
      <c r="Q332" s="216">
        <v>0</v>
      </c>
      <c r="R332" s="216">
        <f>Q332*H332</f>
        <v>0</v>
      </c>
      <c r="S332" s="216">
        <v>0</v>
      </c>
      <c r="T332" s="217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218" t="s">
        <v>226</v>
      </c>
      <c r="AT332" s="218" t="s">
        <v>132</v>
      </c>
      <c r="AU332" s="218" t="s">
        <v>137</v>
      </c>
      <c r="AY332" s="17" t="s">
        <v>129</v>
      </c>
      <c r="BE332" s="219">
        <f>IF(N332="základní",J332,0)</f>
        <v>0</v>
      </c>
      <c r="BF332" s="219">
        <f>IF(N332="snížená",J332,0)</f>
        <v>377.41000000000002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137</v>
      </c>
      <c r="BK332" s="219">
        <f>ROUND(I332*H332,2)</f>
        <v>377.41000000000002</v>
      </c>
      <c r="BL332" s="17" t="s">
        <v>226</v>
      </c>
      <c r="BM332" s="218" t="s">
        <v>603</v>
      </c>
    </row>
    <row r="333" s="12" customFormat="1" ht="22.8" customHeight="1">
      <c r="A333" s="12"/>
      <c r="B333" s="192"/>
      <c r="C333" s="193"/>
      <c r="D333" s="194" t="s">
        <v>72</v>
      </c>
      <c r="E333" s="205" t="s">
        <v>604</v>
      </c>
      <c r="F333" s="205" t="s">
        <v>605</v>
      </c>
      <c r="G333" s="193"/>
      <c r="H333" s="193"/>
      <c r="I333" s="193"/>
      <c r="J333" s="206">
        <f>BK333</f>
        <v>35683.860000000001</v>
      </c>
      <c r="K333" s="193"/>
      <c r="L333" s="197"/>
      <c r="M333" s="198"/>
      <c r="N333" s="199"/>
      <c r="O333" s="199"/>
      <c r="P333" s="200">
        <f>SUM(P334:P346)</f>
        <v>27.756128</v>
      </c>
      <c r="Q333" s="199"/>
      <c r="R333" s="200">
        <f>SUM(R334:R346)</f>
        <v>0.1193692</v>
      </c>
      <c r="S333" s="199"/>
      <c r="T333" s="201">
        <f>SUM(T334:T346)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02" t="s">
        <v>137</v>
      </c>
      <c r="AT333" s="203" t="s">
        <v>72</v>
      </c>
      <c r="AU333" s="203" t="s">
        <v>81</v>
      </c>
      <c r="AY333" s="202" t="s">
        <v>129</v>
      </c>
      <c r="BK333" s="204">
        <f>SUM(BK334:BK346)</f>
        <v>35683.860000000001</v>
      </c>
    </row>
    <row r="334" s="2" customFormat="1" ht="16.5" customHeight="1">
      <c r="A334" s="32"/>
      <c r="B334" s="33"/>
      <c r="C334" s="207" t="s">
        <v>606</v>
      </c>
      <c r="D334" s="207" t="s">
        <v>132</v>
      </c>
      <c r="E334" s="208" t="s">
        <v>607</v>
      </c>
      <c r="F334" s="209" t="s">
        <v>608</v>
      </c>
      <c r="G334" s="210" t="s">
        <v>144</v>
      </c>
      <c r="H334" s="211">
        <v>22.312000000000001</v>
      </c>
      <c r="I334" s="212">
        <v>54.299999999999997</v>
      </c>
      <c r="J334" s="212">
        <f>ROUND(I334*H334,2)</f>
        <v>1211.54</v>
      </c>
      <c r="K334" s="213"/>
      <c r="L334" s="38"/>
      <c r="M334" s="214" t="s">
        <v>1</v>
      </c>
      <c r="N334" s="215" t="s">
        <v>39</v>
      </c>
      <c r="O334" s="216">
        <v>0.043999999999999997</v>
      </c>
      <c r="P334" s="216">
        <f>O334*H334</f>
        <v>0.98172800000000005</v>
      </c>
      <c r="Q334" s="216">
        <v>0.00029999999999999997</v>
      </c>
      <c r="R334" s="216">
        <f>Q334*H334</f>
        <v>0.0066936000000000001</v>
      </c>
      <c r="S334" s="216">
        <v>0</v>
      </c>
      <c r="T334" s="217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218" t="s">
        <v>226</v>
      </c>
      <c r="AT334" s="218" t="s">
        <v>132</v>
      </c>
      <c r="AU334" s="218" t="s">
        <v>137</v>
      </c>
      <c r="AY334" s="17" t="s">
        <v>129</v>
      </c>
      <c r="BE334" s="219">
        <f>IF(N334="základní",J334,0)</f>
        <v>0</v>
      </c>
      <c r="BF334" s="219">
        <f>IF(N334="snížená",J334,0)</f>
        <v>1211.54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7" t="s">
        <v>137</v>
      </c>
      <c r="BK334" s="219">
        <f>ROUND(I334*H334,2)</f>
        <v>1211.54</v>
      </c>
      <c r="BL334" s="17" t="s">
        <v>226</v>
      </c>
      <c r="BM334" s="218" t="s">
        <v>609</v>
      </c>
    </row>
    <row r="335" s="14" customFormat="1">
      <c r="A335" s="14"/>
      <c r="B335" s="231"/>
      <c r="C335" s="232"/>
      <c r="D335" s="222" t="s">
        <v>146</v>
      </c>
      <c r="E335" s="233" t="s">
        <v>1</v>
      </c>
      <c r="F335" s="234" t="s">
        <v>610</v>
      </c>
      <c r="G335" s="232"/>
      <c r="H335" s="233" t="s">
        <v>1</v>
      </c>
      <c r="I335" s="232"/>
      <c r="J335" s="232"/>
      <c r="K335" s="232"/>
      <c r="L335" s="235"/>
      <c r="M335" s="236"/>
      <c r="N335" s="237"/>
      <c r="O335" s="237"/>
      <c r="P335" s="237"/>
      <c r="Q335" s="237"/>
      <c r="R335" s="237"/>
      <c r="S335" s="237"/>
      <c r="T335" s="238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39" t="s">
        <v>146</v>
      </c>
      <c r="AU335" s="239" t="s">
        <v>137</v>
      </c>
      <c r="AV335" s="14" t="s">
        <v>81</v>
      </c>
      <c r="AW335" s="14" t="s">
        <v>30</v>
      </c>
      <c r="AX335" s="14" t="s">
        <v>73</v>
      </c>
      <c r="AY335" s="239" t="s">
        <v>129</v>
      </c>
    </row>
    <row r="336" s="13" customFormat="1">
      <c r="A336" s="13"/>
      <c r="B336" s="220"/>
      <c r="C336" s="221"/>
      <c r="D336" s="222" t="s">
        <v>146</v>
      </c>
      <c r="E336" s="223" t="s">
        <v>1</v>
      </c>
      <c r="F336" s="224" t="s">
        <v>611</v>
      </c>
      <c r="G336" s="221"/>
      <c r="H336" s="225">
        <v>24</v>
      </c>
      <c r="I336" s="221"/>
      <c r="J336" s="221"/>
      <c r="K336" s="221"/>
      <c r="L336" s="226"/>
      <c r="M336" s="227"/>
      <c r="N336" s="228"/>
      <c r="O336" s="228"/>
      <c r="P336" s="228"/>
      <c r="Q336" s="228"/>
      <c r="R336" s="228"/>
      <c r="S336" s="228"/>
      <c r="T336" s="22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0" t="s">
        <v>146</v>
      </c>
      <c r="AU336" s="230" t="s">
        <v>137</v>
      </c>
      <c r="AV336" s="13" t="s">
        <v>137</v>
      </c>
      <c r="AW336" s="13" t="s">
        <v>30</v>
      </c>
      <c r="AX336" s="13" t="s">
        <v>73</v>
      </c>
      <c r="AY336" s="230" t="s">
        <v>129</v>
      </c>
    </row>
    <row r="337" s="13" customFormat="1">
      <c r="A337" s="13"/>
      <c r="B337" s="220"/>
      <c r="C337" s="221"/>
      <c r="D337" s="222" t="s">
        <v>146</v>
      </c>
      <c r="E337" s="223" t="s">
        <v>1</v>
      </c>
      <c r="F337" s="224" t="s">
        <v>612</v>
      </c>
      <c r="G337" s="221"/>
      <c r="H337" s="225">
        <v>-3.1400000000000001</v>
      </c>
      <c r="I337" s="221"/>
      <c r="J337" s="221"/>
      <c r="K337" s="221"/>
      <c r="L337" s="226"/>
      <c r="M337" s="227"/>
      <c r="N337" s="228"/>
      <c r="O337" s="228"/>
      <c r="P337" s="228"/>
      <c r="Q337" s="228"/>
      <c r="R337" s="228"/>
      <c r="S337" s="228"/>
      <c r="T337" s="22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0" t="s">
        <v>146</v>
      </c>
      <c r="AU337" s="230" t="s">
        <v>137</v>
      </c>
      <c r="AV337" s="13" t="s">
        <v>137</v>
      </c>
      <c r="AW337" s="13" t="s">
        <v>30</v>
      </c>
      <c r="AX337" s="13" t="s">
        <v>73</v>
      </c>
      <c r="AY337" s="230" t="s">
        <v>129</v>
      </c>
    </row>
    <row r="338" s="14" customFormat="1">
      <c r="A338" s="14"/>
      <c r="B338" s="231"/>
      <c r="C338" s="232"/>
      <c r="D338" s="222" t="s">
        <v>146</v>
      </c>
      <c r="E338" s="233" t="s">
        <v>1</v>
      </c>
      <c r="F338" s="234" t="s">
        <v>613</v>
      </c>
      <c r="G338" s="232"/>
      <c r="H338" s="233" t="s">
        <v>1</v>
      </c>
      <c r="I338" s="232"/>
      <c r="J338" s="232"/>
      <c r="K338" s="232"/>
      <c r="L338" s="235"/>
      <c r="M338" s="236"/>
      <c r="N338" s="237"/>
      <c r="O338" s="237"/>
      <c r="P338" s="237"/>
      <c r="Q338" s="237"/>
      <c r="R338" s="237"/>
      <c r="S338" s="237"/>
      <c r="T338" s="238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39" t="s">
        <v>146</v>
      </c>
      <c r="AU338" s="239" t="s">
        <v>137</v>
      </c>
      <c r="AV338" s="14" t="s">
        <v>81</v>
      </c>
      <c r="AW338" s="14" t="s">
        <v>30</v>
      </c>
      <c r="AX338" s="14" t="s">
        <v>73</v>
      </c>
      <c r="AY338" s="239" t="s">
        <v>129</v>
      </c>
    </row>
    <row r="339" s="13" customFormat="1">
      <c r="A339" s="13"/>
      <c r="B339" s="220"/>
      <c r="C339" s="221"/>
      <c r="D339" s="222" t="s">
        <v>146</v>
      </c>
      <c r="E339" s="223" t="s">
        <v>1</v>
      </c>
      <c r="F339" s="224" t="s">
        <v>614</v>
      </c>
      <c r="G339" s="221"/>
      <c r="H339" s="225">
        <v>1.452</v>
      </c>
      <c r="I339" s="221"/>
      <c r="J339" s="221"/>
      <c r="K339" s="221"/>
      <c r="L339" s="226"/>
      <c r="M339" s="227"/>
      <c r="N339" s="228"/>
      <c r="O339" s="228"/>
      <c r="P339" s="228"/>
      <c r="Q339" s="228"/>
      <c r="R339" s="228"/>
      <c r="S339" s="228"/>
      <c r="T339" s="22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0" t="s">
        <v>146</v>
      </c>
      <c r="AU339" s="230" t="s">
        <v>137</v>
      </c>
      <c r="AV339" s="13" t="s">
        <v>137</v>
      </c>
      <c r="AW339" s="13" t="s">
        <v>30</v>
      </c>
      <c r="AX339" s="13" t="s">
        <v>73</v>
      </c>
      <c r="AY339" s="230" t="s">
        <v>129</v>
      </c>
    </row>
    <row r="340" s="15" customFormat="1">
      <c r="A340" s="15"/>
      <c r="B340" s="240"/>
      <c r="C340" s="241"/>
      <c r="D340" s="222" t="s">
        <v>146</v>
      </c>
      <c r="E340" s="242" t="s">
        <v>1</v>
      </c>
      <c r="F340" s="243" t="s">
        <v>155</v>
      </c>
      <c r="G340" s="241"/>
      <c r="H340" s="244">
        <v>22.312000000000001</v>
      </c>
      <c r="I340" s="241"/>
      <c r="J340" s="241"/>
      <c r="K340" s="241"/>
      <c r="L340" s="245"/>
      <c r="M340" s="246"/>
      <c r="N340" s="247"/>
      <c r="O340" s="247"/>
      <c r="P340" s="247"/>
      <c r="Q340" s="247"/>
      <c r="R340" s="247"/>
      <c r="S340" s="247"/>
      <c r="T340" s="248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49" t="s">
        <v>146</v>
      </c>
      <c r="AU340" s="249" t="s">
        <v>137</v>
      </c>
      <c r="AV340" s="15" t="s">
        <v>136</v>
      </c>
      <c r="AW340" s="15" t="s">
        <v>30</v>
      </c>
      <c r="AX340" s="15" t="s">
        <v>81</v>
      </c>
      <c r="AY340" s="249" t="s">
        <v>129</v>
      </c>
    </row>
    <row r="341" s="2" customFormat="1" ht="24.15" customHeight="1">
      <c r="A341" s="32"/>
      <c r="B341" s="33"/>
      <c r="C341" s="207" t="s">
        <v>615</v>
      </c>
      <c r="D341" s="207" t="s">
        <v>132</v>
      </c>
      <c r="E341" s="208" t="s">
        <v>616</v>
      </c>
      <c r="F341" s="209" t="s">
        <v>617</v>
      </c>
      <c r="G341" s="210" t="s">
        <v>144</v>
      </c>
      <c r="H341" s="211">
        <v>22.312000000000001</v>
      </c>
      <c r="I341" s="212">
        <v>900</v>
      </c>
      <c r="J341" s="212">
        <f>ROUND(I341*H341,2)</f>
        <v>20080.799999999999</v>
      </c>
      <c r="K341" s="213"/>
      <c r="L341" s="38"/>
      <c r="M341" s="214" t="s">
        <v>1</v>
      </c>
      <c r="N341" s="215" t="s">
        <v>39</v>
      </c>
      <c r="O341" s="216">
        <v>1.2</v>
      </c>
      <c r="P341" s="216">
        <f>O341*H341</f>
        <v>26.7744</v>
      </c>
      <c r="Q341" s="216">
        <v>0.0050499999999999998</v>
      </c>
      <c r="R341" s="216">
        <f>Q341*H341</f>
        <v>0.1126756</v>
      </c>
      <c r="S341" s="216">
        <v>0</v>
      </c>
      <c r="T341" s="217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218" t="s">
        <v>226</v>
      </c>
      <c r="AT341" s="218" t="s">
        <v>132</v>
      </c>
      <c r="AU341" s="218" t="s">
        <v>137</v>
      </c>
      <c r="AY341" s="17" t="s">
        <v>129</v>
      </c>
      <c r="BE341" s="219">
        <f>IF(N341="základní",J341,0)</f>
        <v>0</v>
      </c>
      <c r="BF341" s="219">
        <f>IF(N341="snížená",J341,0)</f>
        <v>20080.799999999999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17" t="s">
        <v>137</v>
      </c>
      <c r="BK341" s="219">
        <f>ROUND(I341*H341,2)</f>
        <v>20080.799999999999</v>
      </c>
      <c r="BL341" s="17" t="s">
        <v>226</v>
      </c>
      <c r="BM341" s="218" t="s">
        <v>618</v>
      </c>
    </row>
    <row r="342" s="2" customFormat="1" ht="16.5" customHeight="1">
      <c r="A342" s="32"/>
      <c r="B342" s="33"/>
      <c r="C342" s="250" t="s">
        <v>619</v>
      </c>
      <c r="D342" s="250" t="s">
        <v>349</v>
      </c>
      <c r="E342" s="251" t="s">
        <v>620</v>
      </c>
      <c r="F342" s="252" t="s">
        <v>621</v>
      </c>
      <c r="G342" s="253" t="s">
        <v>144</v>
      </c>
      <c r="H342" s="254">
        <v>24.542999999999999</v>
      </c>
      <c r="I342" s="255">
        <v>500</v>
      </c>
      <c r="J342" s="255">
        <f>ROUND(I342*H342,2)</f>
        <v>12271.5</v>
      </c>
      <c r="K342" s="256"/>
      <c r="L342" s="257"/>
      <c r="M342" s="258" t="s">
        <v>1</v>
      </c>
      <c r="N342" s="259" t="s">
        <v>39</v>
      </c>
      <c r="O342" s="216">
        <v>0</v>
      </c>
      <c r="P342" s="216">
        <f>O342*H342</f>
        <v>0</v>
      </c>
      <c r="Q342" s="216">
        <v>0</v>
      </c>
      <c r="R342" s="216">
        <f>Q342*H342</f>
        <v>0</v>
      </c>
      <c r="S342" s="216">
        <v>0</v>
      </c>
      <c r="T342" s="217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218" t="s">
        <v>298</v>
      </c>
      <c r="AT342" s="218" t="s">
        <v>349</v>
      </c>
      <c r="AU342" s="218" t="s">
        <v>137</v>
      </c>
      <c r="AY342" s="17" t="s">
        <v>129</v>
      </c>
      <c r="BE342" s="219">
        <f>IF(N342="základní",J342,0)</f>
        <v>0</v>
      </c>
      <c r="BF342" s="219">
        <f>IF(N342="snížená",J342,0)</f>
        <v>12271.5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17" t="s">
        <v>137</v>
      </c>
      <c r="BK342" s="219">
        <f>ROUND(I342*H342,2)</f>
        <v>12271.5</v>
      </c>
      <c r="BL342" s="17" t="s">
        <v>226</v>
      </c>
      <c r="BM342" s="218" t="s">
        <v>622</v>
      </c>
    </row>
    <row r="343" s="13" customFormat="1">
      <c r="A343" s="13"/>
      <c r="B343" s="220"/>
      <c r="C343" s="221"/>
      <c r="D343" s="222" t="s">
        <v>146</v>
      </c>
      <c r="E343" s="223" t="s">
        <v>1</v>
      </c>
      <c r="F343" s="224" t="s">
        <v>623</v>
      </c>
      <c r="G343" s="221"/>
      <c r="H343" s="225">
        <v>24.542999999999999</v>
      </c>
      <c r="I343" s="221"/>
      <c r="J343" s="221"/>
      <c r="K343" s="221"/>
      <c r="L343" s="226"/>
      <c r="M343" s="227"/>
      <c r="N343" s="228"/>
      <c r="O343" s="228"/>
      <c r="P343" s="228"/>
      <c r="Q343" s="228"/>
      <c r="R343" s="228"/>
      <c r="S343" s="228"/>
      <c r="T343" s="22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0" t="s">
        <v>146</v>
      </c>
      <c r="AU343" s="230" t="s">
        <v>137</v>
      </c>
      <c r="AV343" s="13" t="s">
        <v>137</v>
      </c>
      <c r="AW343" s="13" t="s">
        <v>30</v>
      </c>
      <c r="AX343" s="13" t="s">
        <v>81</v>
      </c>
      <c r="AY343" s="230" t="s">
        <v>129</v>
      </c>
    </row>
    <row r="344" s="2" customFormat="1" ht="16.5" customHeight="1">
      <c r="A344" s="32"/>
      <c r="B344" s="33"/>
      <c r="C344" s="207" t="s">
        <v>624</v>
      </c>
      <c r="D344" s="207" t="s">
        <v>132</v>
      </c>
      <c r="E344" s="208" t="s">
        <v>625</v>
      </c>
      <c r="F344" s="209" t="s">
        <v>626</v>
      </c>
      <c r="G344" s="210" t="s">
        <v>274</v>
      </c>
      <c r="H344" s="211">
        <v>2</v>
      </c>
      <c r="I344" s="212">
        <v>450</v>
      </c>
      <c r="J344" s="212">
        <f>ROUND(I344*H344,2)</f>
        <v>900</v>
      </c>
      <c r="K344" s="213"/>
      <c r="L344" s="38"/>
      <c r="M344" s="214" t="s">
        <v>1</v>
      </c>
      <c r="N344" s="215" t="s">
        <v>39</v>
      </c>
      <c r="O344" s="216">
        <v>0</v>
      </c>
      <c r="P344" s="216">
        <f>O344*H344</f>
        <v>0</v>
      </c>
      <c r="Q344" s="216">
        <v>0</v>
      </c>
      <c r="R344" s="216">
        <f>Q344*H344</f>
        <v>0</v>
      </c>
      <c r="S344" s="216">
        <v>0</v>
      </c>
      <c r="T344" s="217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218" t="s">
        <v>226</v>
      </c>
      <c r="AT344" s="218" t="s">
        <v>132</v>
      </c>
      <c r="AU344" s="218" t="s">
        <v>137</v>
      </c>
      <c r="AY344" s="17" t="s">
        <v>129</v>
      </c>
      <c r="BE344" s="219">
        <f>IF(N344="základní",J344,0)</f>
        <v>0</v>
      </c>
      <c r="BF344" s="219">
        <f>IF(N344="snížená",J344,0)</f>
        <v>900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7" t="s">
        <v>137</v>
      </c>
      <c r="BK344" s="219">
        <f>ROUND(I344*H344,2)</f>
        <v>900</v>
      </c>
      <c r="BL344" s="17" t="s">
        <v>226</v>
      </c>
      <c r="BM344" s="218" t="s">
        <v>627</v>
      </c>
    </row>
    <row r="345" s="13" customFormat="1">
      <c r="A345" s="13"/>
      <c r="B345" s="220"/>
      <c r="C345" s="221"/>
      <c r="D345" s="222" t="s">
        <v>146</v>
      </c>
      <c r="E345" s="223" t="s">
        <v>1</v>
      </c>
      <c r="F345" s="224" t="s">
        <v>628</v>
      </c>
      <c r="G345" s="221"/>
      <c r="H345" s="225">
        <v>2</v>
      </c>
      <c r="I345" s="221"/>
      <c r="J345" s="221"/>
      <c r="K345" s="221"/>
      <c r="L345" s="226"/>
      <c r="M345" s="227"/>
      <c r="N345" s="228"/>
      <c r="O345" s="228"/>
      <c r="P345" s="228"/>
      <c r="Q345" s="228"/>
      <c r="R345" s="228"/>
      <c r="S345" s="228"/>
      <c r="T345" s="22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0" t="s">
        <v>146</v>
      </c>
      <c r="AU345" s="230" t="s">
        <v>137</v>
      </c>
      <c r="AV345" s="13" t="s">
        <v>137</v>
      </c>
      <c r="AW345" s="13" t="s">
        <v>30</v>
      </c>
      <c r="AX345" s="13" t="s">
        <v>81</v>
      </c>
      <c r="AY345" s="230" t="s">
        <v>129</v>
      </c>
    </row>
    <row r="346" s="2" customFormat="1" ht="24.15" customHeight="1">
      <c r="A346" s="32"/>
      <c r="B346" s="33"/>
      <c r="C346" s="207" t="s">
        <v>629</v>
      </c>
      <c r="D346" s="207" t="s">
        <v>132</v>
      </c>
      <c r="E346" s="208" t="s">
        <v>630</v>
      </c>
      <c r="F346" s="209" t="s">
        <v>631</v>
      </c>
      <c r="G346" s="210" t="s">
        <v>333</v>
      </c>
      <c r="H346" s="211">
        <v>344.63799999999998</v>
      </c>
      <c r="I346" s="212">
        <v>3.54</v>
      </c>
      <c r="J346" s="212">
        <f>ROUND(I346*H346,2)</f>
        <v>1220.02</v>
      </c>
      <c r="K346" s="213"/>
      <c r="L346" s="38"/>
      <c r="M346" s="214" t="s">
        <v>1</v>
      </c>
      <c r="N346" s="215" t="s">
        <v>39</v>
      </c>
      <c r="O346" s="216">
        <v>0</v>
      </c>
      <c r="P346" s="216">
        <f>O346*H346</f>
        <v>0</v>
      </c>
      <c r="Q346" s="216">
        <v>0</v>
      </c>
      <c r="R346" s="216">
        <f>Q346*H346</f>
        <v>0</v>
      </c>
      <c r="S346" s="216">
        <v>0</v>
      </c>
      <c r="T346" s="217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218" t="s">
        <v>226</v>
      </c>
      <c r="AT346" s="218" t="s">
        <v>132</v>
      </c>
      <c r="AU346" s="218" t="s">
        <v>137</v>
      </c>
      <c r="AY346" s="17" t="s">
        <v>129</v>
      </c>
      <c r="BE346" s="219">
        <f>IF(N346="základní",J346,0)</f>
        <v>0</v>
      </c>
      <c r="BF346" s="219">
        <f>IF(N346="snížená",J346,0)</f>
        <v>1220.02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17" t="s">
        <v>137</v>
      </c>
      <c r="BK346" s="219">
        <f>ROUND(I346*H346,2)</f>
        <v>1220.02</v>
      </c>
      <c r="BL346" s="17" t="s">
        <v>226</v>
      </c>
      <c r="BM346" s="218" t="s">
        <v>632</v>
      </c>
    </row>
    <row r="347" s="12" customFormat="1" ht="22.8" customHeight="1">
      <c r="A347" s="12"/>
      <c r="B347" s="192"/>
      <c r="C347" s="193"/>
      <c r="D347" s="194" t="s">
        <v>72</v>
      </c>
      <c r="E347" s="205" t="s">
        <v>633</v>
      </c>
      <c r="F347" s="205" t="s">
        <v>634</v>
      </c>
      <c r="G347" s="193"/>
      <c r="H347" s="193"/>
      <c r="I347" s="193"/>
      <c r="J347" s="206">
        <f>BK347</f>
        <v>12536.799999999999</v>
      </c>
      <c r="K347" s="193"/>
      <c r="L347" s="197"/>
      <c r="M347" s="198"/>
      <c r="N347" s="199"/>
      <c r="O347" s="199"/>
      <c r="P347" s="200">
        <f>SUM(P348:P354)</f>
        <v>3.9300000000000002</v>
      </c>
      <c r="Q347" s="199"/>
      <c r="R347" s="200">
        <f>SUM(R348:R354)</f>
        <v>0.0027600000000000003</v>
      </c>
      <c r="S347" s="199"/>
      <c r="T347" s="201">
        <f>SUM(T348:T354)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2" t="s">
        <v>137</v>
      </c>
      <c r="AT347" s="203" t="s">
        <v>72</v>
      </c>
      <c r="AU347" s="203" t="s">
        <v>81</v>
      </c>
      <c r="AY347" s="202" t="s">
        <v>129</v>
      </c>
      <c r="BK347" s="204">
        <f>SUM(BK348:BK354)</f>
        <v>12536.799999999999</v>
      </c>
    </row>
    <row r="348" s="2" customFormat="1" ht="24.15" customHeight="1">
      <c r="A348" s="32"/>
      <c r="B348" s="33"/>
      <c r="C348" s="207" t="s">
        <v>635</v>
      </c>
      <c r="D348" s="207" t="s">
        <v>132</v>
      </c>
      <c r="E348" s="208" t="s">
        <v>636</v>
      </c>
      <c r="F348" s="209" t="s">
        <v>637</v>
      </c>
      <c r="G348" s="210" t="s">
        <v>144</v>
      </c>
      <c r="H348" s="211">
        <v>6</v>
      </c>
      <c r="I348" s="212">
        <v>63.799999999999997</v>
      </c>
      <c r="J348" s="212">
        <f>ROUND(I348*H348,2)</f>
        <v>382.80000000000001</v>
      </c>
      <c r="K348" s="213"/>
      <c r="L348" s="38"/>
      <c r="M348" s="214" t="s">
        <v>1</v>
      </c>
      <c r="N348" s="215" t="s">
        <v>39</v>
      </c>
      <c r="O348" s="216">
        <v>0.13300000000000001</v>
      </c>
      <c r="P348" s="216">
        <f>O348*H348</f>
        <v>0.79800000000000004</v>
      </c>
      <c r="Q348" s="216">
        <v>8.0000000000000007E-05</v>
      </c>
      <c r="R348" s="216">
        <f>Q348*H348</f>
        <v>0.00048000000000000007</v>
      </c>
      <c r="S348" s="216">
        <v>0</v>
      </c>
      <c r="T348" s="217">
        <f>S348*H348</f>
        <v>0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R348" s="218" t="s">
        <v>226</v>
      </c>
      <c r="AT348" s="218" t="s">
        <v>132</v>
      </c>
      <c r="AU348" s="218" t="s">
        <v>137</v>
      </c>
      <c r="AY348" s="17" t="s">
        <v>129</v>
      </c>
      <c r="BE348" s="219">
        <f>IF(N348="základní",J348,0)</f>
        <v>0</v>
      </c>
      <c r="BF348" s="219">
        <f>IF(N348="snížená",J348,0)</f>
        <v>382.80000000000001</v>
      </c>
      <c r="BG348" s="219">
        <f>IF(N348="zákl. přenesená",J348,0)</f>
        <v>0</v>
      </c>
      <c r="BH348" s="219">
        <f>IF(N348="sníž. přenesená",J348,0)</f>
        <v>0</v>
      </c>
      <c r="BI348" s="219">
        <f>IF(N348="nulová",J348,0)</f>
        <v>0</v>
      </c>
      <c r="BJ348" s="17" t="s">
        <v>137</v>
      </c>
      <c r="BK348" s="219">
        <f>ROUND(I348*H348,2)</f>
        <v>382.80000000000001</v>
      </c>
      <c r="BL348" s="17" t="s">
        <v>226</v>
      </c>
      <c r="BM348" s="218" t="s">
        <v>638</v>
      </c>
    </row>
    <row r="349" s="14" customFormat="1">
      <c r="A349" s="14"/>
      <c r="B349" s="231"/>
      <c r="C349" s="232"/>
      <c r="D349" s="222" t="s">
        <v>146</v>
      </c>
      <c r="E349" s="233" t="s">
        <v>1</v>
      </c>
      <c r="F349" s="234" t="s">
        <v>639</v>
      </c>
      <c r="G349" s="232"/>
      <c r="H349" s="233" t="s">
        <v>1</v>
      </c>
      <c r="I349" s="232"/>
      <c r="J349" s="232"/>
      <c r="K349" s="232"/>
      <c r="L349" s="235"/>
      <c r="M349" s="236"/>
      <c r="N349" s="237"/>
      <c r="O349" s="237"/>
      <c r="P349" s="237"/>
      <c r="Q349" s="237"/>
      <c r="R349" s="237"/>
      <c r="S349" s="237"/>
      <c r="T349" s="23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39" t="s">
        <v>146</v>
      </c>
      <c r="AU349" s="239" t="s">
        <v>137</v>
      </c>
      <c r="AV349" s="14" t="s">
        <v>81</v>
      </c>
      <c r="AW349" s="14" t="s">
        <v>30</v>
      </c>
      <c r="AX349" s="14" t="s">
        <v>73</v>
      </c>
      <c r="AY349" s="239" t="s">
        <v>129</v>
      </c>
    </row>
    <row r="350" s="13" customFormat="1">
      <c r="A350" s="13"/>
      <c r="B350" s="220"/>
      <c r="C350" s="221"/>
      <c r="D350" s="222" t="s">
        <v>146</v>
      </c>
      <c r="E350" s="223" t="s">
        <v>1</v>
      </c>
      <c r="F350" s="224" t="s">
        <v>640</v>
      </c>
      <c r="G350" s="221"/>
      <c r="H350" s="225">
        <v>6</v>
      </c>
      <c r="I350" s="221"/>
      <c r="J350" s="221"/>
      <c r="K350" s="221"/>
      <c r="L350" s="226"/>
      <c r="M350" s="227"/>
      <c r="N350" s="228"/>
      <c r="O350" s="228"/>
      <c r="P350" s="228"/>
      <c r="Q350" s="228"/>
      <c r="R350" s="228"/>
      <c r="S350" s="228"/>
      <c r="T350" s="22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0" t="s">
        <v>146</v>
      </c>
      <c r="AU350" s="230" t="s">
        <v>137</v>
      </c>
      <c r="AV350" s="13" t="s">
        <v>137</v>
      </c>
      <c r="AW350" s="13" t="s">
        <v>30</v>
      </c>
      <c r="AX350" s="13" t="s">
        <v>81</v>
      </c>
      <c r="AY350" s="230" t="s">
        <v>129</v>
      </c>
    </row>
    <row r="351" s="2" customFormat="1" ht="24.15" customHeight="1">
      <c r="A351" s="32"/>
      <c r="B351" s="33"/>
      <c r="C351" s="207" t="s">
        <v>641</v>
      </c>
      <c r="D351" s="207" t="s">
        <v>132</v>
      </c>
      <c r="E351" s="208" t="s">
        <v>642</v>
      </c>
      <c r="F351" s="209" t="s">
        <v>643</v>
      </c>
      <c r="G351" s="210" t="s">
        <v>144</v>
      </c>
      <c r="H351" s="211">
        <v>6</v>
      </c>
      <c r="I351" s="212">
        <v>120</v>
      </c>
      <c r="J351" s="212">
        <f>ROUND(I351*H351,2)</f>
        <v>720</v>
      </c>
      <c r="K351" s="213"/>
      <c r="L351" s="38"/>
      <c r="M351" s="214" t="s">
        <v>1</v>
      </c>
      <c r="N351" s="215" t="s">
        <v>39</v>
      </c>
      <c r="O351" s="216">
        <v>0.184</v>
      </c>
      <c r="P351" s="216">
        <f>O351*H351</f>
        <v>1.1040000000000001</v>
      </c>
      <c r="Q351" s="216">
        <v>0.00013999999999999999</v>
      </c>
      <c r="R351" s="216">
        <f>Q351*H351</f>
        <v>0.00083999999999999993</v>
      </c>
      <c r="S351" s="216">
        <v>0</v>
      </c>
      <c r="T351" s="217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218" t="s">
        <v>226</v>
      </c>
      <c r="AT351" s="218" t="s">
        <v>132</v>
      </c>
      <c r="AU351" s="218" t="s">
        <v>137</v>
      </c>
      <c r="AY351" s="17" t="s">
        <v>129</v>
      </c>
      <c r="BE351" s="219">
        <f>IF(N351="základní",J351,0)</f>
        <v>0</v>
      </c>
      <c r="BF351" s="219">
        <f>IF(N351="snížená",J351,0)</f>
        <v>720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17" t="s">
        <v>137</v>
      </c>
      <c r="BK351" s="219">
        <f>ROUND(I351*H351,2)</f>
        <v>720</v>
      </c>
      <c r="BL351" s="17" t="s">
        <v>226</v>
      </c>
      <c r="BM351" s="218" t="s">
        <v>644</v>
      </c>
    </row>
    <row r="352" s="2" customFormat="1" ht="24.15" customHeight="1">
      <c r="A352" s="32"/>
      <c r="B352" s="33"/>
      <c r="C352" s="207" t="s">
        <v>645</v>
      </c>
      <c r="D352" s="207" t="s">
        <v>132</v>
      </c>
      <c r="E352" s="208" t="s">
        <v>646</v>
      </c>
      <c r="F352" s="209" t="s">
        <v>647</v>
      </c>
      <c r="G352" s="210" t="s">
        <v>144</v>
      </c>
      <c r="H352" s="211">
        <v>6</v>
      </c>
      <c r="I352" s="212">
        <v>118</v>
      </c>
      <c r="J352" s="212">
        <f>ROUND(I352*H352,2)</f>
        <v>708</v>
      </c>
      <c r="K352" s="213"/>
      <c r="L352" s="38"/>
      <c r="M352" s="214" t="s">
        <v>1</v>
      </c>
      <c r="N352" s="215" t="s">
        <v>39</v>
      </c>
      <c r="O352" s="216">
        <v>0.16600000000000001</v>
      </c>
      <c r="P352" s="216">
        <f>O352*H352</f>
        <v>0.996</v>
      </c>
      <c r="Q352" s="216">
        <v>0.00012</v>
      </c>
      <c r="R352" s="216">
        <f>Q352*H352</f>
        <v>0.00072000000000000005</v>
      </c>
      <c r="S352" s="216">
        <v>0</v>
      </c>
      <c r="T352" s="217">
        <f>S352*H352</f>
        <v>0</v>
      </c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R352" s="218" t="s">
        <v>226</v>
      </c>
      <c r="AT352" s="218" t="s">
        <v>132</v>
      </c>
      <c r="AU352" s="218" t="s">
        <v>137</v>
      </c>
      <c r="AY352" s="17" t="s">
        <v>129</v>
      </c>
      <c r="BE352" s="219">
        <f>IF(N352="základní",J352,0)</f>
        <v>0</v>
      </c>
      <c r="BF352" s="219">
        <f>IF(N352="snížená",J352,0)</f>
        <v>708</v>
      </c>
      <c r="BG352" s="219">
        <f>IF(N352="zákl. přenesená",J352,0)</f>
        <v>0</v>
      </c>
      <c r="BH352" s="219">
        <f>IF(N352="sníž. přenesená",J352,0)</f>
        <v>0</v>
      </c>
      <c r="BI352" s="219">
        <f>IF(N352="nulová",J352,0)</f>
        <v>0</v>
      </c>
      <c r="BJ352" s="17" t="s">
        <v>137</v>
      </c>
      <c r="BK352" s="219">
        <f>ROUND(I352*H352,2)</f>
        <v>708</v>
      </c>
      <c r="BL352" s="17" t="s">
        <v>226</v>
      </c>
      <c r="BM352" s="218" t="s">
        <v>648</v>
      </c>
    </row>
    <row r="353" s="2" customFormat="1" ht="24.15" customHeight="1">
      <c r="A353" s="32"/>
      <c r="B353" s="33"/>
      <c r="C353" s="207" t="s">
        <v>649</v>
      </c>
      <c r="D353" s="207" t="s">
        <v>132</v>
      </c>
      <c r="E353" s="208" t="s">
        <v>650</v>
      </c>
      <c r="F353" s="209" t="s">
        <v>651</v>
      </c>
      <c r="G353" s="210" t="s">
        <v>144</v>
      </c>
      <c r="H353" s="211">
        <v>6</v>
      </c>
      <c r="I353" s="212">
        <v>121</v>
      </c>
      <c r="J353" s="212">
        <f>ROUND(I353*H353,2)</f>
        <v>726</v>
      </c>
      <c r="K353" s="213"/>
      <c r="L353" s="38"/>
      <c r="M353" s="214" t="s">
        <v>1</v>
      </c>
      <c r="N353" s="215" t="s">
        <v>39</v>
      </c>
      <c r="O353" s="216">
        <v>0.17199999999999999</v>
      </c>
      <c r="P353" s="216">
        <f>O353*H353</f>
        <v>1.032</v>
      </c>
      <c r="Q353" s="216">
        <v>0.00012</v>
      </c>
      <c r="R353" s="216">
        <f>Q353*H353</f>
        <v>0.00072000000000000005</v>
      </c>
      <c r="S353" s="216">
        <v>0</v>
      </c>
      <c r="T353" s="217">
        <f>S353*H353</f>
        <v>0</v>
      </c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R353" s="218" t="s">
        <v>226</v>
      </c>
      <c r="AT353" s="218" t="s">
        <v>132</v>
      </c>
      <c r="AU353" s="218" t="s">
        <v>137</v>
      </c>
      <c r="AY353" s="17" t="s">
        <v>129</v>
      </c>
      <c r="BE353" s="219">
        <f>IF(N353="základní",J353,0)</f>
        <v>0</v>
      </c>
      <c r="BF353" s="219">
        <f>IF(N353="snížená",J353,0)</f>
        <v>726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7" t="s">
        <v>137</v>
      </c>
      <c r="BK353" s="219">
        <f>ROUND(I353*H353,2)</f>
        <v>726</v>
      </c>
      <c r="BL353" s="17" t="s">
        <v>226</v>
      </c>
      <c r="BM353" s="218" t="s">
        <v>652</v>
      </c>
    </row>
    <row r="354" s="2" customFormat="1" ht="16.5" customHeight="1">
      <c r="A354" s="32"/>
      <c r="B354" s="33"/>
      <c r="C354" s="207" t="s">
        <v>653</v>
      </c>
      <c r="D354" s="207" t="s">
        <v>132</v>
      </c>
      <c r="E354" s="208" t="s">
        <v>654</v>
      </c>
      <c r="F354" s="209" t="s">
        <v>655</v>
      </c>
      <c r="G354" s="210" t="s">
        <v>320</v>
      </c>
      <c r="H354" s="211">
        <v>2</v>
      </c>
      <c r="I354" s="212">
        <v>5000</v>
      </c>
      <c r="J354" s="212">
        <f>ROUND(I354*H354,2)</f>
        <v>10000</v>
      </c>
      <c r="K354" s="213"/>
      <c r="L354" s="38"/>
      <c r="M354" s="214" t="s">
        <v>1</v>
      </c>
      <c r="N354" s="215" t="s">
        <v>39</v>
      </c>
      <c r="O354" s="216">
        <v>0</v>
      </c>
      <c r="P354" s="216">
        <f>O354*H354</f>
        <v>0</v>
      </c>
      <c r="Q354" s="216">
        <v>0</v>
      </c>
      <c r="R354" s="216">
        <f>Q354*H354</f>
        <v>0</v>
      </c>
      <c r="S354" s="216">
        <v>0</v>
      </c>
      <c r="T354" s="217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218" t="s">
        <v>226</v>
      </c>
      <c r="AT354" s="218" t="s">
        <v>132</v>
      </c>
      <c r="AU354" s="218" t="s">
        <v>137</v>
      </c>
      <c r="AY354" s="17" t="s">
        <v>129</v>
      </c>
      <c r="BE354" s="219">
        <f>IF(N354="základní",J354,0)</f>
        <v>0</v>
      </c>
      <c r="BF354" s="219">
        <f>IF(N354="snížená",J354,0)</f>
        <v>10000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7" t="s">
        <v>137</v>
      </c>
      <c r="BK354" s="219">
        <f>ROUND(I354*H354,2)</f>
        <v>10000</v>
      </c>
      <c r="BL354" s="17" t="s">
        <v>226</v>
      </c>
      <c r="BM354" s="218" t="s">
        <v>656</v>
      </c>
    </row>
    <row r="355" s="12" customFormat="1" ht="22.8" customHeight="1">
      <c r="A355" s="12"/>
      <c r="B355" s="192"/>
      <c r="C355" s="193"/>
      <c r="D355" s="194" t="s">
        <v>72</v>
      </c>
      <c r="E355" s="205" t="s">
        <v>657</v>
      </c>
      <c r="F355" s="205" t="s">
        <v>658</v>
      </c>
      <c r="G355" s="193"/>
      <c r="H355" s="193"/>
      <c r="I355" s="193"/>
      <c r="J355" s="206">
        <f>BK355</f>
        <v>17976.73</v>
      </c>
      <c r="K355" s="193"/>
      <c r="L355" s="197"/>
      <c r="M355" s="198"/>
      <c r="N355" s="199"/>
      <c r="O355" s="199"/>
      <c r="P355" s="200">
        <f>SUM(P356:P371)</f>
        <v>29.907</v>
      </c>
      <c r="Q355" s="199"/>
      <c r="R355" s="200">
        <f>SUM(R356:R371)</f>
        <v>0.20321476000000002</v>
      </c>
      <c r="S355" s="199"/>
      <c r="T355" s="201">
        <f>SUM(T356:T371)</f>
        <v>0.048857240000000003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02" t="s">
        <v>137</v>
      </c>
      <c r="AT355" s="203" t="s">
        <v>72</v>
      </c>
      <c r="AU355" s="203" t="s">
        <v>81</v>
      </c>
      <c r="AY355" s="202" t="s">
        <v>129</v>
      </c>
      <c r="BK355" s="204">
        <f>SUM(BK356:BK371)</f>
        <v>17976.73</v>
      </c>
    </row>
    <row r="356" s="2" customFormat="1" ht="16.5" customHeight="1">
      <c r="A356" s="32"/>
      <c r="B356" s="33"/>
      <c r="C356" s="207" t="s">
        <v>659</v>
      </c>
      <c r="D356" s="207" t="s">
        <v>132</v>
      </c>
      <c r="E356" s="208" t="s">
        <v>660</v>
      </c>
      <c r="F356" s="209" t="s">
        <v>661</v>
      </c>
      <c r="G356" s="210" t="s">
        <v>144</v>
      </c>
      <c r="H356" s="211">
        <v>157.60400000000001</v>
      </c>
      <c r="I356" s="212">
        <v>34.700000000000003</v>
      </c>
      <c r="J356" s="212">
        <f>ROUND(I356*H356,2)</f>
        <v>5468.8599999999997</v>
      </c>
      <c r="K356" s="213"/>
      <c r="L356" s="38"/>
      <c r="M356" s="214" t="s">
        <v>1</v>
      </c>
      <c r="N356" s="215" t="s">
        <v>39</v>
      </c>
      <c r="O356" s="216">
        <v>0.073999999999999996</v>
      </c>
      <c r="P356" s="216">
        <f>O356*H356</f>
        <v>11.662696</v>
      </c>
      <c r="Q356" s="216">
        <v>0.001</v>
      </c>
      <c r="R356" s="216">
        <f>Q356*H356</f>
        <v>0.15760400000000002</v>
      </c>
      <c r="S356" s="216">
        <v>0.00031</v>
      </c>
      <c r="T356" s="217">
        <f>S356*H356</f>
        <v>0.048857240000000003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R356" s="218" t="s">
        <v>226</v>
      </c>
      <c r="AT356" s="218" t="s">
        <v>132</v>
      </c>
      <c r="AU356" s="218" t="s">
        <v>137</v>
      </c>
      <c r="AY356" s="17" t="s">
        <v>129</v>
      </c>
      <c r="BE356" s="219">
        <f>IF(N356="základní",J356,0)</f>
        <v>0</v>
      </c>
      <c r="BF356" s="219">
        <f>IF(N356="snížená",J356,0)</f>
        <v>5468.8599999999997</v>
      </c>
      <c r="BG356" s="219">
        <f>IF(N356="zákl. přenesená",J356,0)</f>
        <v>0</v>
      </c>
      <c r="BH356" s="219">
        <f>IF(N356="sníž. přenesená",J356,0)</f>
        <v>0</v>
      </c>
      <c r="BI356" s="219">
        <f>IF(N356="nulová",J356,0)</f>
        <v>0</v>
      </c>
      <c r="BJ356" s="17" t="s">
        <v>137</v>
      </c>
      <c r="BK356" s="219">
        <f>ROUND(I356*H356,2)</f>
        <v>5468.8599999999997</v>
      </c>
      <c r="BL356" s="17" t="s">
        <v>226</v>
      </c>
      <c r="BM356" s="218" t="s">
        <v>662</v>
      </c>
    </row>
    <row r="357" s="14" customFormat="1">
      <c r="A357" s="14"/>
      <c r="B357" s="231"/>
      <c r="C357" s="232"/>
      <c r="D357" s="222" t="s">
        <v>146</v>
      </c>
      <c r="E357" s="233" t="s">
        <v>1</v>
      </c>
      <c r="F357" s="234" t="s">
        <v>663</v>
      </c>
      <c r="G357" s="232"/>
      <c r="H357" s="233" t="s">
        <v>1</v>
      </c>
      <c r="I357" s="232"/>
      <c r="J357" s="232"/>
      <c r="K357" s="232"/>
      <c r="L357" s="235"/>
      <c r="M357" s="236"/>
      <c r="N357" s="237"/>
      <c r="O357" s="237"/>
      <c r="P357" s="237"/>
      <c r="Q357" s="237"/>
      <c r="R357" s="237"/>
      <c r="S357" s="237"/>
      <c r="T357" s="238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39" t="s">
        <v>146</v>
      </c>
      <c r="AU357" s="239" t="s">
        <v>137</v>
      </c>
      <c r="AV357" s="14" t="s">
        <v>81</v>
      </c>
      <c r="AW357" s="14" t="s">
        <v>30</v>
      </c>
      <c r="AX357" s="14" t="s">
        <v>73</v>
      </c>
      <c r="AY357" s="239" t="s">
        <v>129</v>
      </c>
    </row>
    <row r="358" s="13" customFormat="1">
      <c r="A358" s="13"/>
      <c r="B358" s="220"/>
      <c r="C358" s="221"/>
      <c r="D358" s="222" t="s">
        <v>146</v>
      </c>
      <c r="E358" s="223" t="s">
        <v>1</v>
      </c>
      <c r="F358" s="224" t="s">
        <v>169</v>
      </c>
      <c r="G358" s="221"/>
      <c r="H358" s="225">
        <v>47.799999999999997</v>
      </c>
      <c r="I358" s="221"/>
      <c r="J358" s="221"/>
      <c r="K358" s="221"/>
      <c r="L358" s="226"/>
      <c r="M358" s="227"/>
      <c r="N358" s="228"/>
      <c r="O358" s="228"/>
      <c r="P358" s="228"/>
      <c r="Q358" s="228"/>
      <c r="R358" s="228"/>
      <c r="S358" s="228"/>
      <c r="T358" s="22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0" t="s">
        <v>146</v>
      </c>
      <c r="AU358" s="230" t="s">
        <v>137</v>
      </c>
      <c r="AV358" s="13" t="s">
        <v>137</v>
      </c>
      <c r="AW358" s="13" t="s">
        <v>30</v>
      </c>
      <c r="AX358" s="13" t="s">
        <v>73</v>
      </c>
      <c r="AY358" s="230" t="s">
        <v>129</v>
      </c>
    </row>
    <row r="359" s="14" customFormat="1">
      <c r="A359" s="14"/>
      <c r="B359" s="231"/>
      <c r="C359" s="232"/>
      <c r="D359" s="222" t="s">
        <v>146</v>
      </c>
      <c r="E359" s="233" t="s">
        <v>1</v>
      </c>
      <c r="F359" s="234" t="s">
        <v>664</v>
      </c>
      <c r="G359" s="232"/>
      <c r="H359" s="233" t="s">
        <v>1</v>
      </c>
      <c r="I359" s="232"/>
      <c r="J359" s="232"/>
      <c r="K359" s="232"/>
      <c r="L359" s="235"/>
      <c r="M359" s="236"/>
      <c r="N359" s="237"/>
      <c r="O359" s="237"/>
      <c r="P359" s="237"/>
      <c r="Q359" s="237"/>
      <c r="R359" s="237"/>
      <c r="S359" s="237"/>
      <c r="T359" s="23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39" t="s">
        <v>146</v>
      </c>
      <c r="AU359" s="239" t="s">
        <v>137</v>
      </c>
      <c r="AV359" s="14" t="s">
        <v>81</v>
      </c>
      <c r="AW359" s="14" t="s">
        <v>30</v>
      </c>
      <c r="AX359" s="14" t="s">
        <v>73</v>
      </c>
      <c r="AY359" s="239" t="s">
        <v>129</v>
      </c>
    </row>
    <row r="360" s="13" customFormat="1">
      <c r="A360" s="13"/>
      <c r="B360" s="220"/>
      <c r="C360" s="221"/>
      <c r="D360" s="222" t="s">
        <v>146</v>
      </c>
      <c r="E360" s="223" t="s">
        <v>1</v>
      </c>
      <c r="F360" s="224" t="s">
        <v>665</v>
      </c>
      <c r="G360" s="221"/>
      <c r="H360" s="225">
        <v>40.670999999999999</v>
      </c>
      <c r="I360" s="221"/>
      <c r="J360" s="221"/>
      <c r="K360" s="221"/>
      <c r="L360" s="226"/>
      <c r="M360" s="227"/>
      <c r="N360" s="228"/>
      <c r="O360" s="228"/>
      <c r="P360" s="228"/>
      <c r="Q360" s="228"/>
      <c r="R360" s="228"/>
      <c r="S360" s="228"/>
      <c r="T360" s="22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0" t="s">
        <v>146</v>
      </c>
      <c r="AU360" s="230" t="s">
        <v>137</v>
      </c>
      <c r="AV360" s="13" t="s">
        <v>137</v>
      </c>
      <c r="AW360" s="13" t="s">
        <v>30</v>
      </c>
      <c r="AX360" s="13" t="s">
        <v>73</v>
      </c>
      <c r="AY360" s="230" t="s">
        <v>129</v>
      </c>
    </row>
    <row r="361" s="13" customFormat="1">
      <c r="A361" s="13"/>
      <c r="B361" s="220"/>
      <c r="C361" s="221"/>
      <c r="D361" s="222" t="s">
        <v>146</v>
      </c>
      <c r="E361" s="223" t="s">
        <v>1</v>
      </c>
      <c r="F361" s="224" t="s">
        <v>666</v>
      </c>
      <c r="G361" s="221"/>
      <c r="H361" s="225">
        <v>8.6449999999999996</v>
      </c>
      <c r="I361" s="221"/>
      <c r="J361" s="221"/>
      <c r="K361" s="221"/>
      <c r="L361" s="226"/>
      <c r="M361" s="227"/>
      <c r="N361" s="228"/>
      <c r="O361" s="228"/>
      <c r="P361" s="228"/>
      <c r="Q361" s="228"/>
      <c r="R361" s="228"/>
      <c r="S361" s="228"/>
      <c r="T361" s="229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0" t="s">
        <v>146</v>
      </c>
      <c r="AU361" s="230" t="s">
        <v>137</v>
      </c>
      <c r="AV361" s="13" t="s">
        <v>137</v>
      </c>
      <c r="AW361" s="13" t="s">
        <v>30</v>
      </c>
      <c r="AX361" s="13" t="s">
        <v>73</v>
      </c>
      <c r="AY361" s="230" t="s">
        <v>129</v>
      </c>
    </row>
    <row r="362" s="13" customFormat="1">
      <c r="A362" s="13"/>
      <c r="B362" s="220"/>
      <c r="C362" s="221"/>
      <c r="D362" s="222" t="s">
        <v>146</v>
      </c>
      <c r="E362" s="223" t="s">
        <v>1</v>
      </c>
      <c r="F362" s="224" t="s">
        <v>667</v>
      </c>
      <c r="G362" s="221"/>
      <c r="H362" s="225">
        <v>60.488</v>
      </c>
      <c r="I362" s="221"/>
      <c r="J362" s="221"/>
      <c r="K362" s="221"/>
      <c r="L362" s="226"/>
      <c r="M362" s="227"/>
      <c r="N362" s="228"/>
      <c r="O362" s="228"/>
      <c r="P362" s="228"/>
      <c r="Q362" s="228"/>
      <c r="R362" s="228"/>
      <c r="S362" s="228"/>
      <c r="T362" s="229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0" t="s">
        <v>146</v>
      </c>
      <c r="AU362" s="230" t="s">
        <v>137</v>
      </c>
      <c r="AV362" s="13" t="s">
        <v>137</v>
      </c>
      <c r="AW362" s="13" t="s">
        <v>30</v>
      </c>
      <c r="AX362" s="13" t="s">
        <v>73</v>
      </c>
      <c r="AY362" s="230" t="s">
        <v>129</v>
      </c>
    </row>
    <row r="363" s="15" customFormat="1">
      <c r="A363" s="15"/>
      <c r="B363" s="240"/>
      <c r="C363" s="241"/>
      <c r="D363" s="222" t="s">
        <v>146</v>
      </c>
      <c r="E363" s="242" t="s">
        <v>1</v>
      </c>
      <c r="F363" s="243" t="s">
        <v>155</v>
      </c>
      <c r="G363" s="241"/>
      <c r="H363" s="244">
        <v>157.60400000000001</v>
      </c>
      <c r="I363" s="241"/>
      <c r="J363" s="241"/>
      <c r="K363" s="241"/>
      <c r="L363" s="245"/>
      <c r="M363" s="246"/>
      <c r="N363" s="247"/>
      <c r="O363" s="247"/>
      <c r="P363" s="247"/>
      <c r="Q363" s="247"/>
      <c r="R363" s="247"/>
      <c r="S363" s="247"/>
      <c r="T363" s="248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49" t="s">
        <v>146</v>
      </c>
      <c r="AU363" s="249" t="s">
        <v>137</v>
      </c>
      <c r="AV363" s="15" t="s">
        <v>136</v>
      </c>
      <c r="AW363" s="15" t="s">
        <v>30</v>
      </c>
      <c r="AX363" s="15" t="s">
        <v>81</v>
      </c>
      <c r="AY363" s="249" t="s">
        <v>129</v>
      </c>
    </row>
    <row r="364" s="2" customFormat="1" ht="33" customHeight="1">
      <c r="A364" s="32"/>
      <c r="B364" s="33"/>
      <c r="C364" s="207" t="s">
        <v>668</v>
      </c>
      <c r="D364" s="207" t="s">
        <v>132</v>
      </c>
      <c r="E364" s="208" t="s">
        <v>669</v>
      </c>
      <c r="F364" s="209" t="s">
        <v>670</v>
      </c>
      <c r="G364" s="210" t="s">
        <v>144</v>
      </c>
      <c r="H364" s="211">
        <v>175.42599999999999</v>
      </c>
      <c r="I364" s="212">
        <v>71.299999999999997</v>
      </c>
      <c r="J364" s="212">
        <f>ROUND(I364*H364,2)</f>
        <v>12507.870000000001</v>
      </c>
      <c r="K364" s="213"/>
      <c r="L364" s="38"/>
      <c r="M364" s="214" t="s">
        <v>1</v>
      </c>
      <c r="N364" s="215" t="s">
        <v>39</v>
      </c>
      <c r="O364" s="216">
        <v>0.104</v>
      </c>
      <c r="P364" s="216">
        <f>O364*H364</f>
        <v>18.244304</v>
      </c>
      <c r="Q364" s="216">
        <v>0.00025999999999999998</v>
      </c>
      <c r="R364" s="216">
        <f>Q364*H364</f>
        <v>0.045610759999999993</v>
      </c>
      <c r="S364" s="216">
        <v>0</v>
      </c>
      <c r="T364" s="217">
        <f>S364*H364</f>
        <v>0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R364" s="218" t="s">
        <v>226</v>
      </c>
      <c r="AT364" s="218" t="s">
        <v>132</v>
      </c>
      <c r="AU364" s="218" t="s">
        <v>137</v>
      </c>
      <c r="AY364" s="17" t="s">
        <v>129</v>
      </c>
      <c r="BE364" s="219">
        <f>IF(N364="základní",J364,0)</f>
        <v>0</v>
      </c>
      <c r="BF364" s="219">
        <f>IF(N364="snížená",J364,0)</f>
        <v>12507.870000000001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17" t="s">
        <v>137</v>
      </c>
      <c r="BK364" s="219">
        <f>ROUND(I364*H364,2)</f>
        <v>12507.870000000001</v>
      </c>
      <c r="BL364" s="17" t="s">
        <v>226</v>
      </c>
      <c r="BM364" s="218" t="s">
        <v>671</v>
      </c>
    </row>
    <row r="365" s="14" customFormat="1">
      <c r="A365" s="14"/>
      <c r="B365" s="231"/>
      <c r="C365" s="232"/>
      <c r="D365" s="222" t="s">
        <v>146</v>
      </c>
      <c r="E365" s="233" t="s">
        <v>1</v>
      </c>
      <c r="F365" s="234" t="s">
        <v>663</v>
      </c>
      <c r="G365" s="232"/>
      <c r="H365" s="233" t="s">
        <v>1</v>
      </c>
      <c r="I365" s="232"/>
      <c r="J365" s="232"/>
      <c r="K365" s="232"/>
      <c r="L365" s="235"/>
      <c r="M365" s="236"/>
      <c r="N365" s="237"/>
      <c r="O365" s="237"/>
      <c r="P365" s="237"/>
      <c r="Q365" s="237"/>
      <c r="R365" s="237"/>
      <c r="S365" s="237"/>
      <c r="T365" s="238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39" t="s">
        <v>146</v>
      </c>
      <c r="AU365" s="239" t="s">
        <v>137</v>
      </c>
      <c r="AV365" s="14" t="s">
        <v>81</v>
      </c>
      <c r="AW365" s="14" t="s">
        <v>30</v>
      </c>
      <c r="AX365" s="14" t="s">
        <v>73</v>
      </c>
      <c r="AY365" s="239" t="s">
        <v>129</v>
      </c>
    </row>
    <row r="366" s="13" customFormat="1">
      <c r="A366" s="13"/>
      <c r="B366" s="220"/>
      <c r="C366" s="221"/>
      <c r="D366" s="222" t="s">
        <v>146</v>
      </c>
      <c r="E366" s="223" t="s">
        <v>1</v>
      </c>
      <c r="F366" s="224" t="s">
        <v>169</v>
      </c>
      <c r="G366" s="221"/>
      <c r="H366" s="225">
        <v>47.799999999999997</v>
      </c>
      <c r="I366" s="221"/>
      <c r="J366" s="221"/>
      <c r="K366" s="221"/>
      <c r="L366" s="226"/>
      <c r="M366" s="227"/>
      <c r="N366" s="228"/>
      <c r="O366" s="228"/>
      <c r="P366" s="228"/>
      <c r="Q366" s="228"/>
      <c r="R366" s="228"/>
      <c r="S366" s="228"/>
      <c r="T366" s="229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0" t="s">
        <v>146</v>
      </c>
      <c r="AU366" s="230" t="s">
        <v>137</v>
      </c>
      <c r="AV366" s="13" t="s">
        <v>137</v>
      </c>
      <c r="AW366" s="13" t="s">
        <v>30</v>
      </c>
      <c r="AX366" s="13" t="s">
        <v>73</v>
      </c>
      <c r="AY366" s="230" t="s">
        <v>129</v>
      </c>
    </row>
    <row r="367" s="14" customFormat="1">
      <c r="A367" s="14"/>
      <c r="B367" s="231"/>
      <c r="C367" s="232"/>
      <c r="D367" s="222" t="s">
        <v>146</v>
      </c>
      <c r="E367" s="233" t="s">
        <v>1</v>
      </c>
      <c r="F367" s="234" t="s">
        <v>664</v>
      </c>
      <c r="G367" s="232"/>
      <c r="H367" s="233" t="s">
        <v>1</v>
      </c>
      <c r="I367" s="232"/>
      <c r="J367" s="232"/>
      <c r="K367" s="232"/>
      <c r="L367" s="235"/>
      <c r="M367" s="236"/>
      <c r="N367" s="237"/>
      <c r="O367" s="237"/>
      <c r="P367" s="237"/>
      <c r="Q367" s="237"/>
      <c r="R367" s="237"/>
      <c r="S367" s="237"/>
      <c r="T367" s="23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39" t="s">
        <v>146</v>
      </c>
      <c r="AU367" s="239" t="s">
        <v>137</v>
      </c>
      <c r="AV367" s="14" t="s">
        <v>81</v>
      </c>
      <c r="AW367" s="14" t="s">
        <v>30</v>
      </c>
      <c r="AX367" s="14" t="s">
        <v>73</v>
      </c>
      <c r="AY367" s="239" t="s">
        <v>129</v>
      </c>
    </row>
    <row r="368" s="13" customFormat="1">
      <c r="A368" s="13"/>
      <c r="B368" s="220"/>
      <c r="C368" s="221"/>
      <c r="D368" s="222" t="s">
        <v>146</v>
      </c>
      <c r="E368" s="223" t="s">
        <v>1</v>
      </c>
      <c r="F368" s="224" t="s">
        <v>672</v>
      </c>
      <c r="G368" s="221"/>
      <c r="H368" s="225">
        <v>49.847999999999999</v>
      </c>
      <c r="I368" s="221"/>
      <c r="J368" s="221"/>
      <c r="K368" s="221"/>
      <c r="L368" s="226"/>
      <c r="M368" s="227"/>
      <c r="N368" s="228"/>
      <c r="O368" s="228"/>
      <c r="P368" s="228"/>
      <c r="Q368" s="228"/>
      <c r="R368" s="228"/>
      <c r="S368" s="228"/>
      <c r="T368" s="229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0" t="s">
        <v>146</v>
      </c>
      <c r="AU368" s="230" t="s">
        <v>137</v>
      </c>
      <c r="AV368" s="13" t="s">
        <v>137</v>
      </c>
      <c r="AW368" s="13" t="s">
        <v>30</v>
      </c>
      <c r="AX368" s="13" t="s">
        <v>73</v>
      </c>
      <c r="AY368" s="230" t="s">
        <v>129</v>
      </c>
    </row>
    <row r="369" s="13" customFormat="1">
      <c r="A369" s="13"/>
      <c r="B369" s="220"/>
      <c r="C369" s="221"/>
      <c r="D369" s="222" t="s">
        <v>146</v>
      </c>
      <c r="E369" s="223" t="s">
        <v>1</v>
      </c>
      <c r="F369" s="224" t="s">
        <v>673</v>
      </c>
      <c r="G369" s="221"/>
      <c r="H369" s="225">
        <v>17.289999999999999</v>
      </c>
      <c r="I369" s="221"/>
      <c r="J369" s="221"/>
      <c r="K369" s="221"/>
      <c r="L369" s="226"/>
      <c r="M369" s="227"/>
      <c r="N369" s="228"/>
      <c r="O369" s="228"/>
      <c r="P369" s="228"/>
      <c r="Q369" s="228"/>
      <c r="R369" s="228"/>
      <c r="S369" s="228"/>
      <c r="T369" s="22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0" t="s">
        <v>146</v>
      </c>
      <c r="AU369" s="230" t="s">
        <v>137</v>
      </c>
      <c r="AV369" s="13" t="s">
        <v>137</v>
      </c>
      <c r="AW369" s="13" t="s">
        <v>30</v>
      </c>
      <c r="AX369" s="13" t="s">
        <v>73</v>
      </c>
      <c r="AY369" s="230" t="s">
        <v>129</v>
      </c>
    </row>
    <row r="370" s="13" customFormat="1">
      <c r="A370" s="13"/>
      <c r="B370" s="220"/>
      <c r="C370" s="221"/>
      <c r="D370" s="222" t="s">
        <v>146</v>
      </c>
      <c r="E370" s="223" t="s">
        <v>1</v>
      </c>
      <c r="F370" s="224" t="s">
        <v>667</v>
      </c>
      <c r="G370" s="221"/>
      <c r="H370" s="225">
        <v>60.488</v>
      </c>
      <c r="I370" s="221"/>
      <c r="J370" s="221"/>
      <c r="K370" s="221"/>
      <c r="L370" s="226"/>
      <c r="M370" s="227"/>
      <c r="N370" s="228"/>
      <c r="O370" s="228"/>
      <c r="P370" s="228"/>
      <c r="Q370" s="228"/>
      <c r="R370" s="228"/>
      <c r="S370" s="228"/>
      <c r="T370" s="22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0" t="s">
        <v>146</v>
      </c>
      <c r="AU370" s="230" t="s">
        <v>137</v>
      </c>
      <c r="AV370" s="13" t="s">
        <v>137</v>
      </c>
      <c r="AW370" s="13" t="s">
        <v>30</v>
      </c>
      <c r="AX370" s="13" t="s">
        <v>73</v>
      </c>
      <c r="AY370" s="230" t="s">
        <v>129</v>
      </c>
    </row>
    <row r="371" s="15" customFormat="1">
      <c r="A371" s="15"/>
      <c r="B371" s="240"/>
      <c r="C371" s="241"/>
      <c r="D371" s="222" t="s">
        <v>146</v>
      </c>
      <c r="E371" s="242" t="s">
        <v>1</v>
      </c>
      <c r="F371" s="243" t="s">
        <v>155</v>
      </c>
      <c r="G371" s="241"/>
      <c r="H371" s="244">
        <v>175.42599999999999</v>
      </c>
      <c r="I371" s="241"/>
      <c r="J371" s="241"/>
      <c r="K371" s="241"/>
      <c r="L371" s="245"/>
      <c r="M371" s="246"/>
      <c r="N371" s="247"/>
      <c r="O371" s="247"/>
      <c r="P371" s="247"/>
      <c r="Q371" s="247"/>
      <c r="R371" s="247"/>
      <c r="S371" s="247"/>
      <c r="T371" s="248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49" t="s">
        <v>146</v>
      </c>
      <c r="AU371" s="249" t="s">
        <v>137</v>
      </c>
      <c r="AV371" s="15" t="s">
        <v>136</v>
      </c>
      <c r="AW371" s="15" t="s">
        <v>30</v>
      </c>
      <c r="AX371" s="15" t="s">
        <v>81</v>
      </c>
      <c r="AY371" s="249" t="s">
        <v>129</v>
      </c>
    </row>
    <row r="372" s="12" customFormat="1" ht="25.92" customHeight="1">
      <c r="A372" s="12"/>
      <c r="B372" s="192"/>
      <c r="C372" s="193"/>
      <c r="D372" s="194" t="s">
        <v>72</v>
      </c>
      <c r="E372" s="195" t="s">
        <v>674</v>
      </c>
      <c r="F372" s="195" t="s">
        <v>675</v>
      </c>
      <c r="G372" s="193"/>
      <c r="H372" s="193"/>
      <c r="I372" s="193"/>
      <c r="J372" s="196">
        <f>BK372</f>
        <v>13000</v>
      </c>
      <c r="K372" s="193"/>
      <c r="L372" s="197"/>
      <c r="M372" s="198"/>
      <c r="N372" s="199"/>
      <c r="O372" s="199"/>
      <c r="P372" s="200">
        <f>SUM(P373:P375)</f>
        <v>0</v>
      </c>
      <c r="Q372" s="199"/>
      <c r="R372" s="200">
        <f>SUM(R373:R375)</f>
        <v>0</v>
      </c>
      <c r="S372" s="199"/>
      <c r="T372" s="201">
        <f>SUM(T373:T375)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02" t="s">
        <v>164</v>
      </c>
      <c r="AT372" s="203" t="s">
        <v>72</v>
      </c>
      <c r="AU372" s="203" t="s">
        <v>73</v>
      </c>
      <c r="AY372" s="202" t="s">
        <v>129</v>
      </c>
      <c r="BK372" s="204">
        <f>SUM(BK373:BK375)</f>
        <v>13000</v>
      </c>
    </row>
    <row r="373" s="2" customFormat="1" ht="16.5" customHeight="1">
      <c r="A373" s="32"/>
      <c r="B373" s="33"/>
      <c r="C373" s="207" t="s">
        <v>676</v>
      </c>
      <c r="D373" s="207" t="s">
        <v>132</v>
      </c>
      <c r="E373" s="208" t="s">
        <v>677</v>
      </c>
      <c r="F373" s="209" t="s">
        <v>678</v>
      </c>
      <c r="G373" s="210" t="s">
        <v>320</v>
      </c>
      <c r="H373" s="211">
        <v>1</v>
      </c>
      <c r="I373" s="212">
        <v>5000</v>
      </c>
      <c r="J373" s="212">
        <f>ROUND(I373*H373,2)</f>
        <v>5000</v>
      </c>
      <c r="K373" s="213"/>
      <c r="L373" s="38"/>
      <c r="M373" s="214" t="s">
        <v>1</v>
      </c>
      <c r="N373" s="215" t="s">
        <v>39</v>
      </c>
      <c r="O373" s="216">
        <v>0</v>
      </c>
      <c r="P373" s="216">
        <f>O373*H373</f>
        <v>0</v>
      </c>
      <c r="Q373" s="216">
        <v>0</v>
      </c>
      <c r="R373" s="216">
        <f>Q373*H373</f>
        <v>0</v>
      </c>
      <c r="S373" s="216">
        <v>0</v>
      </c>
      <c r="T373" s="217">
        <f>S373*H373</f>
        <v>0</v>
      </c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R373" s="218" t="s">
        <v>136</v>
      </c>
      <c r="AT373" s="218" t="s">
        <v>132</v>
      </c>
      <c r="AU373" s="218" t="s">
        <v>81</v>
      </c>
      <c r="AY373" s="17" t="s">
        <v>129</v>
      </c>
      <c r="BE373" s="219">
        <f>IF(N373="základní",J373,0)</f>
        <v>0</v>
      </c>
      <c r="BF373" s="219">
        <f>IF(N373="snížená",J373,0)</f>
        <v>5000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17" t="s">
        <v>137</v>
      </c>
      <c r="BK373" s="219">
        <f>ROUND(I373*H373,2)</f>
        <v>5000</v>
      </c>
      <c r="BL373" s="17" t="s">
        <v>136</v>
      </c>
      <c r="BM373" s="218" t="s">
        <v>679</v>
      </c>
    </row>
    <row r="374" s="2" customFormat="1" ht="16.5" customHeight="1">
      <c r="A374" s="32"/>
      <c r="B374" s="33"/>
      <c r="C374" s="207" t="s">
        <v>680</v>
      </c>
      <c r="D374" s="207" t="s">
        <v>132</v>
      </c>
      <c r="E374" s="208" t="s">
        <v>681</v>
      </c>
      <c r="F374" s="209" t="s">
        <v>682</v>
      </c>
      <c r="G374" s="210" t="s">
        <v>320</v>
      </c>
      <c r="H374" s="211">
        <v>1</v>
      </c>
      <c r="I374" s="212">
        <v>5000</v>
      </c>
      <c r="J374" s="212">
        <f>ROUND(I374*H374,2)</f>
        <v>5000</v>
      </c>
      <c r="K374" s="213"/>
      <c r="L374" s="38"/>
      <c r="M374" s="214" t="s">
        <v>1</v>
      </c>
      <c r="N374" s="215" t="s">
        <v>39</v>
      </c>
      <c r="O374" s="216">
        <v>0</v>
      </c>
      <c r="P374" s="216">
        <f>O374*H374</f>
        <v>0</v>
      </c>
      <c r="Q374" s="216">
        <v>0</v>
      </c>
      <c r="R374" s="216">
        <f>Q374*H374</f>
        <v>0</v>
      </c>
      <c r="S374" s="216">
        <v>0</v>
      </c>
      <c r="T374" s="217">
        <f>S374*H374</f>
        <v>0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R374" s="218" t="s">
        <v>136</v>
      </c>
      <c r="AT374" s="218" t="s">
        <v>132</v>
      </c>
      <c r="AU374" s="218" t="s">
        <v>81</v>
      </c>
      <c r="AY374" s="17" t="s">
        <v>129</v>
      </c>
      <c r="BE374" s="219">
        <f>IF(N374="základní",J374,0)</f>
        <v>0</v>
      </c>
      <c r="BF374" s="219">
        <f>IF(N374="snížená",J374,0)</f>
        <v>5000</v>
      </c>
      <c r="BG374" s="219">
        <f>IF(N374="zákl. přenesená",J374,0)</f>
        <v>0</v>
      </c>
      <c r="BH374" s="219">
        <f>IF(N374="sníž. přenesená",J374,0)</f>
        <v>0</v>
      </c>
      <c r="BI374" s="219">
        <f>IF(N374="nulová",J374,0)</f>
        <v>0</v>
      </c>
      <c r="BJ374" s="17" t="s">
        <v>137</v>
      </c>
      <c r="BK374" s="219">
        <f>ROUND(I374*H374,2)</f>
        <v>5000</v>
      </c>
      <c r="BL374" s="17" t="s">
        <v>136</v>
      </c>
      <c r="BM374" s="218" t="s">
        <v>683</v>
      </c>
    </row>
    <row r="375" s="2" customFormat="1" ht="16.5" customHeight="1">
      <c r="A375" s="32"/>
      <c r="B375" s="33"/>
      <c r="C375" s="207" t="s">
        <v>684</v>
      </c>
      <c r="D375" s="207" t="s">
        <v>132</v>
      </c>
      <c r="E375" s="208" t="s">
        <v>685</v>
      </c>
      <c r="F375" s="209" t="s">
        <v>686</v>
      </c>
      <c r="G375" s="210" t="s">
        <v>320</v>
      </c>
      <c r="H375" s="211">
        <v>1</v>
      </c>
      <c r="I375" s="212">
        <v>3000</v>
      </c>
      <c r="J375" s="212">
        <f>ROUND(I375*H375,2)</f>
        <v>3000</v>
      </c>
      <c r="K375" s="213"/>
      <c r="L375" s="38"/>
      <c r="M375" s="260" t="s">
        <v>1</v>
      </c>
      <c r="N375" s="261" t="s">
        <v>39</v>
      </c>
      <c r="O375" s="262">
        <v>0</v>
      </c>
      <c r="P375" s="262">
        <f>O375*H375</f>
        <v>0</v>
      </c>
      <c r="Q375" s="262">
        <v>0</v>
      </c>
      <c r="R375" s="262">
        <f>Q375*H375</f>
        <v>0</v>
      </c>
      <c r="S375" s="262">
        <v>0</v>
      </c>
      <c r="T375" s="263">
        <f>S375*H375</f>
        <v>0</v>
      </c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R375" s="218" t="s">
        <v>136</v>
      </c>
      <c r="AT375" s="218" t="s">
        <v>132</v>
      </c>
      <c r="AU375" s="218" t="s">
        <v>81</v>
      </c>
      <c r="AY375" s="17" t="s">
        <v>129</v>
      </c>
      <c r="BE375" s="219">
        <f>IF(N375="základní",J375,0)</f>
        <v>0</v>
      </c>
      <c r="BF375" s="219">
        <f>IF(N375="snížená",J375,0)</f>
        <v>3000</v>
      </c>
      <c r="BG375" s="219">
        <f>IF(N375="zákl. přenesená",J375,0)</f>
        <v>0</v>
      </c>
      <c r="BH375" s="219">
        <f>IF(N375="sníž. přenesená",J375,0)</f>
        <v>0</v>
      </c>
      <c r="BI375" s="219">
        <f>IF(N375="nulová",J375,0)</f>
        <v>0</v>
      </c>
      <c r="BJ375" s="17" t="s">
        <v>137</v>
      </c>
      <c r="BK375" s="219">
        <f>ROUND(I375*H375,2)</f>
        <v>3000</v>
      </c>
      <c r="BL375" s="17" t="s">
        <v>136</v>
      </c>
      <c r="BM375" s="218" t="s">
        <v>687</v>
      </c>
    </row>
    <row r="376" s="2" customFormat="1" ht="6.96" customHeight="1">
      <c r="A376" s="32"/>
      <c r="B376" s="59"/>
      <c r="C376" s="60"/>
      <c r="D376" s="60"/>
      <c r="E376" s="60"/>
      <c r="F376" s="60"/>
      <c r="G376" s="60"/>
      <c r="H376" s="60"/>
      <c r="I376" s="60"/>
      <c r="J376" s="60"/>
      <c r="K376" s="60"/>
      <c r="L376" s="38"/>
      <c r="M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</row>
  </sheetData>
  <sheetProtection sheet="1" autoFilter="0" formatColumns="0" formatRows="0" objects="1" scenarios="1" spinCount="100000" saltValue="iHwSqMhDPjSQ2Q/+JEKKRimgyD9qlLqbGJgq2BtHeGhuGCiIRF2wOxSzlOopC12t2ZqdJa6iN8Y2xaLeAwyMNQ==" hashValue="ibDxEZmGMbK9//uqAk9H6rxtqLqeOT95Wey74eSLkPhWe0C5F/zD21D5IxqMsQo1vh9S/BC0MGDKgV3SV5EBzA==" algorithmName="SHA-512" password="CC35"/>
  <autoFilter ref="C138:K375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2021-08-24T17:03:59Z</dcterms:created>
  <dcterms:modified xsi:type="dcterms:W3CDTF">2021-08-24T17:04:04Z</dcterms:modified>
</cp:coreProperties>
</file>