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603 - SO 04 Dvoupokoj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'DOH0603 - SO 04 Dvoupokoj...'!$C$138:$K$387</definedName>
    <definedName name="_xlnm.Print_Area" localSheetId="1">'DOH0603 - SO 04 Dvoupokoj...'!$C$4:$J$76,'DOH0603 - SO 04 Dvoupokoj...'!$C$82:$J$120,'DOH0603 - SO 04 Dvoupokoj...'!$C$126:$J$387</definedName>
    <definedName name="_xlnm.Print_Titles" localSheetId="1">'DOH0603 - SO 04 Dvoupokoj...'!$138:$138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76"/>
  <c r="BH376"/>
  <c r="BG376"/>
  <c r="BE376"/>
  <c r="T376"/>
  <c r="T367"/>
  <c r="R376"/>
  <c r="R367"/>
  <c r="P376"/>
  <c r="P367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3"/>
  <c r="BH353"/>
  <c r="BG353"/>
  <c r="BE353"/>
  <c r="T353"/>
  <c r="R353"/>
  <c r="P353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19"/>
  <c r="BH319"/>
  <c r="BG319"/>
  <c r="BE319"/>
  <c r="T319"/>
  <c r="R319"/>
  <c r="P319"/>
  <c r="BI317"/>
  <c r="BH317"/>
  <c r="BG317"/>
  <c r="BE317"/>
  <c r="T317"/>
  <c r="R317"/>
  <c r="P317"/>
  <c r="BI314"/>
  <c r="BH314"/>
  <c r="BG314"/>
  <c r="BE314"/>
  <c r="T314"/>
  <c r="R314"/>
  <c r="P314"/>
  <c r="BI313"/>
  <c r="BH313"/>
  <c r="BG313"/>
  <c r="BE313"/>
  <c r="T313"/>
  <c r="R313"/>
  <c r="P313"/>
  <c r="BI310"/>
  <c r="BH310"/>
  <c r="BG310"/>
  <c r="BE310"/>
  <c r="T310"/>
  <c r="R310"/>
  <c r="P310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T264"/>
  <c r="R265"/>
  <c r="R264"/>
  <c r="P265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3"/>
  <c r="BH243"/>
  <c r="BG243"/>
  <c r="BE243"/>
  <c r="T243"/>
  <c r="R243"/>
  <c r="P243"/>
  <c r="BI241"/>
  <c r="BH241"/>
  <c r="BG241"/>
  <c r="BE241"/>
  <c r="T241"/>
  <c r="T240"/>
  <c r="R241"/>
  <c r="R240"/>
  <c r="P241"/>
  <c r="P240"/>
  <c r="BI238"/>
  <c r="BH238"/>
  <c r="BG238"/>
  <c r="BE238"/>
  <c r="T238"/>
  <c r="T237"/>
  <c r="R238"/>
  <c r="R237"/>
  <c r="P238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5"/>
  <c r="BH195"/>
  <c r="BG195"/>
  <c r="BE195"/>
  <c r="T195"/>
  <c r="R195"/>
  <c r="P195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3"/>
  <c r="BH183"/>
  <c r="BG183"/>
  <c r="BE183"/>
  <c r="T183"/>
  <c r="R183"/>
  <c r="P183"/>
  <c r="BI174"/>
  <c r="BH174"/>
  <c r="BG174"/>
  <c r="BE174"/>
  <c r="T174"/>
  <c r="R174"/>
  <c r="P174"/>
  <c r="BI170"/>
  <c r="BH170"/>
  <c r="BG170"/>
  <c r="BE170"/>
  <c r="T170"/>
  <c r="R170"/>
  <c r="P170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6"/>
  <c r="BH156"/>
  <c r="BG156"/>
  <c r="BE156"/>
  <c r="T156"/>
  <c r="R156"/>
  <c r="P15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5"/>
  <c r="F135"/>
  <c r="F133"/>
  <c r="E131"/>
  <c r="J91"/>
  <c r="F91"/>
  <c r="F89"/>
  <c r="E87"/>
  <c r="J24"/>
  <c r="E24"/>
  <c r="J136"/>
  <c r="J23"/>
  <c r="J18"/>
  <c r="E18"/>
  <c r="F92"/>
  <c r="J17"/>
  <c r="J12"/>
  <c r="J133"/>
  <c r="E7"/>
  <c r="E85"/>
  <c i="1" r="L90"/>
  <c r="AM90"/>
  <c r="AM89"/>
  <c r="L89"/>
  <c r="AM87"/>
  <c r="L87"/>
  <c r="L85"/>
  <c r="L84"/>
  <c i="2" r="BK387"/>
  <c r="J358"/>
  <c r="J346"/>
  <c r="J335"/>
  <c r="BK327"/>
  <c r="J313"/>
  <c r="J303"/>
  <c r="BK294"/>
  <c r="J282"/>
  <c r="J277"/>
  <c r="J271"/>
  <c r="J260"/>
  <c r="J241"/>
  <c r="BK233"/>
  <c r="J215"/>
  <c r="BK207"/>
  <c r="J201"/>
  <c r="J192"/>
  <c r="BK165"/>
  <c r="J144"/>
  <c r="J387"/>
  <c r="BK368"/>
  <c r="BK356"/>
  <c r="BK340"/>
  <c r="BK332"/>
  <c r="J307"/>
  <c r="J302"/>
  <c r="J297"/>
  <c r="BK286"/>
  <c r="BK276"/>
  <c r="BK267"/>
  <c r="J256"/>
  <c r="BK246"/>
  <c r="J233"/>
  <c r="J220"/>
  <c r="BK210"/>
  <c r="BK204"/>
  <c r="BK188"/>
  <c r="J385"/>
  <c r="J364"/>
  <c r="BK346"/>
  <c r="J334"/>
  <c r="J325"/>
  <c r="J314"/>
  <c r="J301"/>
  <c r="J285"/>
  <c r="J279"/>
  <c r="J274"/>
  <c r="J265"/>
  <c r="BK256"/>
  <c r="BK238"/>
  <c r="BK217"/>
  <c r="J205"/>
  <c r="BK200"/>
  <c r="J174"/>
  <c r="J165"/>
  <c r="J368"/>
  <c r="BK360"/>
  <c r="J340"/>
  <c r="BK331"/>
  <c r="BK325"/>
  <c r="J310"/>
  <c r="BK300"/>
  <c r="BK291"/>
  <c r="BK279"/>
  <c r="BK273"/>
  <c r="J261"/>
  <c r="J243"/>
  <c r="BK234"/>
  <c r="BK232"/>
  <c r="J209"/>
  <c r="BK206"/>
  <c r="J200"/>
  <c r="J183"/>
  <c r="J164"/>
  <c r="BK143"/>
  <c r="BK376"/>
  <c r="BK364"/>
  <c r="BK344"/>
  <c r="BK334"/>
  <c r="BK314"/>
  <c r="BK305"/>
  <c r="J300"/>
  <c r="J291"/>
  <c r="BK282"/>
  <c r="J273"/>
  <c r="BK265"/>
  <c r="J250"/>
  <c r="BK236"/>
  <c r="BK226"/>
  <c r="BK215"/>
  <c r="J206"/>
  <c r="BK195"/>
  <c r="J143"/>
  <c r="J376"/>
  <c r="BK358"/>
  <c r="J342"/>
  <c r="J329"/>
  <c r="BK317"/>
  <c r="J305"/>
  <c r="BK297"/>
  <c r="J281"/>
  <c r="BK278"/>
  <c r="J269"/>
  <c r="BK261"/>
  <c r="J248"/>
  <c r="J226"/>
  <c r="BK209"/>
  <c r="BK202"/>
  <c r="BK192"/>
  <c r="BK183"/>
  <c r="BK164"/>
  <c r="BK386"/>
  <c r="BK363"/>
  <c r="BK354"/>
  <c r="J338"/>
  <c r="BK329"/>
  <c r="J317"/>
  <c r="BK302"/>
  <c r="BK284"/>
  <c r="J280"/>
  <c r="BK274"/>
  <c r="J267"/>
  <c r="BK250"/>
  <c r="J236"/>
  <c r="BK220"/>
  <c r="BK208"/>
  <c r="J202"/>
  <c r="J195"/>
  <c r="J170"/>
  <c r="J156"/>
  <c r="J386"/>
  <c r="BK366"/>
  <c r="J354"/>
  <c r="BK338"/>
  <c r="J331"/>
  <c r="BK310"/>
  <c r="BK303"/>
  <c r="J299"/>
  <c r="BK288"/>
  <c r="BK281"/>
  <c r="BK269"/>
  <c r="J258"/>
  <c r="BK241"/>
  <c r="J232"/>
  <c r="J217"/>
  <c r="J207"/>
  <c r="J203"/>
  <c r="BK156"/>
  <c i="1" r="AS94"/>
  <c i="2" r="J363"/>
  <c r="BK353"/>
  <c r="BK335"/>
  <c r="J327"/>
  <c r="BK313"/>
  <c r="BK299"/>
  <c r="J284"/>
  <c r="BK277"/>
  <c r="BK272"/>
  <c r="J263"/>
  <c r="J246"/>
  <c r="J229"/>
  <c r="J210"/>
  <c r="J204"/>
  <c r="J199"/>
  <c r="J188"/>
  <c r="BK161"/>
  <c r="J366"/>
  <c r="J356"/>
  <c r="BK342"/>
  <c r="J336"/>
  <c r="J330"/>
  <c r="J319"/>
  <c r="BK307"/>
  <c r="J288"/>
  <c r="J278"/>
  <c r="J272"/>
  <c r="J268"/>
  <c r="BK258"/>
  <c r="J238"/>
  <c r="BK229"/>
  <c r="BK213"/>
  <c r="BK203"/>
  <c r="BK199"/>
  <c r="BK174"/>
  <c r="J161"/>
  <c r="BK142"/>
  <c r="BK385"/>
  <c r="BK365"/>
  <c r="J353"/>
  <c r="BK336"/>
  <c r="BK330"/>
  <c r="J304"/>
  <c r="BK301"/>
  <c r="J294"/>
  <c r="BK285"/>
  <c r="BK271"/>
  <c r="BK263"/>
  <c r="BK248"/>
  <c r="J234"/>
  <c r="J223"/>
  <c r="J213"/>
  <c r="BK205"/>
  <c r="J191"/>
  <c r="J142"/>
  <c r="J365"/>
  <c r="J360"/>
  <c r="J344"/>
  <c r="J332"/>
  <c r="BK319"/>
  <c r="BK304"/>
  <c r="J286"/>
  <c r="BK280"/>
  <c r="J276"/>
  <c r="BK268"/>
  <c r="BK260"/>
  <c r="BK243"/>
  <c r="BK223"/>
  <c r="J208"/>
  <c r="BK201"/>
  <c r="BK191"/>
  <c r="BK170"/>
  <c r="BK144"/>
  <c l="1" r="BK141"/>
  <c r="BK160"/>
  <c r="J160"/>
  <c r="J99"/>
  <c r="BK198"/>
  <c r="J198"/>
  <c r="J100"/>
  <c r="BK231"/>
  <c r="J231"/>
  <c r="J101"/>
  <c r="BK242"/>
  <c r="J242"/>
  <c r="J105"/>
  <c r="BK247"/>
  <c r="J247"/>
  <c r="J106"/>
  <c r="P266"/>
  <c r="R270"/>
  <c r="R275"/>
  <c r="P283"/>
  <c r="T287"/>
  <c r="P298"/>
  <c r="R306"/>
  <c r="P326"/>
  <c r="P345"/>
  <c r="T141"/>
  <c r="P160"/>
  <c r="R198"/>
  <c r="P231"/>
  <c r="P242"/>
  <c r="P239"/>
  <c r="P247"/>
  <c r="BK266"/>
  <c r="J266"/>
  <c r="J108"/>
  <c r="R266"/>
  <c r="P270"/>
  <c r="P275"/>
  <c r="BK287"/>
  <c r="J287"/>
  <c r="J112"/>
  <c r="BK298"/>
  <c r="J298"/>
  <c r="J113"/>
  <c r="BK306"/>
  <c r="J306"/>
  <c r="J114"/>
  <c r="BK326"/>
  <c r="J326"/>
  <c r="J115"/>
  <c r="BK345"/>
  <c r="J345"/>
  <c r="J116"/>
  <c r="BK359"/>
  <c r="J359"/>
  <c r="J117"/>
  <c r="R141"/>
  <c r="R160"/>
  <c r="T198"/>
  <c r="T231"/>
  <c r="T242"/>
  <c r="T239"/>
  <c r="T247"/>
  <c r="BK270"/>
  <c r="J270"/>
  <c r="J109"/>
  <c r="T270"/>
  <c r="T275"/>
  <c r="T283"/>
  <c r="R287"/>
  <c r="R298"/>
  <c r="P306"/>
  <c r="T326"/>
  <c r="T345"/>
  <c r="P359"/>
  <c r="T359"/>
  <c r="P141"/>
  <c r="T160"/>
  <c r="P198"/>
  <c r="R231"/>
  <c r="R242"/>
  <c r="R239"/>
  <c r="R247"/>
  <c r="T266"/>
  <c r="BK275"/>
  <c r="J275"/>
  <c r="J110"/>
  <c r="BK283"/>
  <c r="J283"/>
  <c r="J111"/>
  <c r="R283"/>
  <c r="P287"/>
  <c r="T298"/>
  <c r="T306"/>
  <c r="R326"/>
  <c r="R345"/>
  <c r="R359"/>
  <c r="BK384"/>
  <c r="J384"/>
  <c r="J119"/>
  <c r="P384"/>
  <c r="R384"/>
  <c r="T384"/>
  <c r="BK237"/>
  <c r="J237"/>
  <c r="J102"/>
  <c r="BK240"/>
  <c r="BK264"/>
  <c r="J264"/>
  <c r="J107"/>
  <c r="BK367"/>
  <c r="J367"/>
  <c r="J118"/>
  <c r="J89"/>
  <c r="E129"/>
  <c r="F136"/>
  <c r="BF142"/>
  <c r="BF144"/>
  <c r="BF156"/>
  <c r="BF188"/>
  <c r="BF192"/>
  <c r="BF202"/>
  <c r="BF205"/>
  <c r="BF206"/>
  <c r="BF210"/>
  <c r="BF213"/>
  <c r="BF217"/>
  <c r="BF226"/>
  <c r="BF232"/>
  <c r="BF234"/>
  <c r="BF241"/>
  <c r="BF248"/>
  <c r="BF256"/>
  <c r="BF261"/>
  <c r="BF268"/>
  <c r="BF269"/>
  <c r="BF272"/>
  <c r="BF281"/>
  <c r="BF288"/>
  <c r="BF291"/>
  <c r="BF299"/>
  <c r="BF301"/>
  <c r="BF302"/>
  <c r="BF303"/>
  <c r="BF307"/>
  <c r="BF317"/>
  <c r="BF329"/>
  <c r="BF330"/>
  <c r="BF332"/>
  <c r="BF336"/>
  <c r="BF338"/>
  <c r="BF353"/>
  <c r="BF354"/>
  <c r="BF365"/>
  <c r="BF366"/>
  <c r="BF386"/>
  <c r="J92"/>
  <c r="BF143"/>
  <c r="BF161"/>
  <c r="BF165"/>
  <c r="BF170"/>
  <c r="BF174"/>
  <c r="BF191"/>
  <c r="BF199"/>
  <c r="BF200"/>
  <c r="BF201"/>
  <c r="BF207"/>
  <c r="BF208"/>
  <c r="BF229"/>
  <c r="BF233"/>
  <c r="BF246"/>
  <c r="BF258"/>
  <c r="BF260"/>
  <c r="BF263"/>
  <c r="BF265"/>
  <c r="BF267"/>
  <c r="BF271"/>
  <c r="BF273"/>
  <c r="BF276"/>
  <c r="BF277"/>
  <c r="BF278"/>
  <c r="BF279"/>
  <c r="BF282"/>
  <c r="BF286"/>
  <c r="BF305"/>
  <c r="BF310"/>
  <c r="BF314"/>
  <c r="BF319"/>
  <c r="BF327"/>
  <c r="BF334"/>
  <c r="BF340"/>
  <c r="BF344"/>
  <c r="BF356"/>
  <c r="BF358"/>
  <c r="BF360"/>
  <c r="BF363"/>
  <c r="BF164"/>
  <c r="BF183"/>
  <c r="BF195"/>
  <c r="BF203"/>
  <c r="BF204"/>
  <c r="BF209"/>
  <c r="BF215"/>
  <c r="BF220"/>
  <c r="BF223"/>
  <c r="BF236"/>
  <c r="BF238"/>
  <c r="BF243"/>
  <c r="BF250"/>
  <c r="BF274"/>
  <c r="BF280"/>
  <c r="BF284"/>
  <c r="BF285"/>
  <c r="BF294"/>
  <c r="BF297"/>
  <c r="BF300"/>
  <c r="BF304"/>
  <c r="BF313"/>
  <c r="BF325"/>
  <c r="BF331"/>
  <c r="BF335"/>
  <c r="BF342"/>
  <c r="BF346"/>
  <c r="BF364"/>
  <c r="BF368"/>
  <c r="BF376"/>
  <c r="BF385"/>
  <c r="BF387"/>
  <c r="F36"/>
  <c i="1" r="BC95"/>
  <c r="BC94"/>
  <c r="AY94"/>
  <c i="2" r="F37"/>
  <c i="1" r="BD95"/>
  <c r="BD94"/>
  <c r="W33"/>
  <c i="2" r="J33"/>
  <c i="1" r="AV95"/>
  <c i="2" r="F35"/>
  <c i="1" r="BB95"/>
  <c r="BB94"/>
  <c r="W31"/>
  <c i="2" r="F33"/>
  <c i="1" r="AZ95"/>
  <c r="AZ94"/>
  <c r="AV94"/>
  <c r="AK29"/>
  <c i="2" l="1" r="BK239"/>
  <c r="J239"/>
  <c r="J103"/>
  <c r="P140"/>
  <c r="P139"/>
  <c i="1" r="AU95"/>
  <c i="2" r="T140"/>
  <c r="T139"/>
  <c r="R140"/>
  <c r="R139"/>
  <c r="BK140"/>
  <c r="J140"/>
  <c r="J97"/>
  <c r="J141"/>
  <c r="J98"/>
  <c r="J240"/>
  <c r="J104"/>
  <c i="1" r="AU94"/>
  <c r="W32"/>
  <c i="2" r="F34"/>
  <c i="1" r="BA95"/>
  <c r="BA94"/>
  <c r="AW94"/>
  <c r="AK30"/>
  <c i="2" r="J34"/>
  <c i="1" r="AW95"/>
  <c r="AT95"/>
  <c r="AX94"/>
  <c r="W29"/>
  <c i="2" l="1" r="BK139"/>
  <c r="J139"/>
  <c r="J96"/>
  <c i="1" r="W30"/>
  <c r="AT94"/>
  <c i="2" l="1" r="J30"/>
  <c i="1" r="AG95"/>
  <c r="AG94"/>
  <c r="AK26"/>
  <c i="2" l="1" r="J39"/>
  <c i="1" r="AK35"/>
  <c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<sst xmlns="http://schemas.openxmlformats.org/spreadsheetml/2006/main">
  <si>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</si>
  <si>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</si>
  <si>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</si>
  <si>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</si>
  <si>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</si>
  <si>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{bb8d8664-e601-4d9a-8816-7024e2127ad5}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</si>
  <si>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</si>
  <si>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</si>
  <si>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</si>
  <si>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</si>
  <si>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</si>
  <si>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</si>
  <si>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</si>
  <si>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DOH060b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</si>
  <si>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</si>
  <si>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</si>
  <si>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</si>
  <si>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</si>
  <si>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</si>
  <si>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</si>
  <si>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</si>
  <si>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9. 8. 2021</t>
  </si>
  <si>
    <t>Zadavatel:</t>
  </si>
  <si>
    <t>IČ:</t>
  </si>
  <si>
    <t>FNOL, I.P.Pavlova 6,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</si>
  <si>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</si>
  <si>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</si>
  <si>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</si>
  <si>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</si>
  <si>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</si>
  <si>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</si>
  <si>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</si>
  <si>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</si>
  <si>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</si>
  <si>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</si>
  <si>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</si>
  <si>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</si>
  <si>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</si>
  <si>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</si>
  <si>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</si>
  <si>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</si>
  <si>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</si>
  <si>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</si>
  <si>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</si>
  <si>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</si>
  <si>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</si>
  <si>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</si>
  <si>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</si>
  <si>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</si>
  <si>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</si>
  <si>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</si>
  <si>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</si>
  <si>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</si>
  <si>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</si>
  <si>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</si>
  <si>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</si>
  <si>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</si>
  <si>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</si>
  <si>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</si>
  <si>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</si>
  <si>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</si>
  <si>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</si>
  <si>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</si>
  <si>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</si>
  <si>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</si>
  <si>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</si>
  <si>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</si>
  <si>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</si>
  <si>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</si>
  <si>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</si>
  <si>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</si>
  <si>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</si>
  <si>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</si>
  <si>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</si>
  <si>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</si>
  <si>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</si>
  <si>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</si>
  <si>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</si>
  <si>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DOH0603</t>
  </si>
  <si>
    <t>SO 04 Dvoupokojový byt - pravá dispozice</t>
  </si>
  <si>
    <t>STA</t>
  </si>
  <si>
    <t>1</t>
  </si>
  <si>
    <t>{b7d150a7-fd81-4257-9763-b5585cfdecec}</t>
  </si>
  <si>
    <t>KRYCÍ LIST SOUPISU PRACÍ</t>
  </si>
  <si>
    <t>Objekt:</t>
  </si>
  <si>
    <t>DOH0603 - SO 04 Dvoupokojový byt - pravá dispozice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</si>
  <si>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</si>
  <si>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</si>
  <si>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</si>
  <si>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</si>
  <si>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</si>
  <si>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</si>
  <si>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</si>
  <si>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</si>
  <si>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</si>
  <si>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</si>
  <si>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</si>
  <si>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</si>
  <si>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700 - Vybavení nábytkem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</si>
  <si>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</si>
  <si>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</si>
  <si>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</si>
  <si>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</si>
  <si>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</si>
  <si>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</si>
  <si>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</si>
  <si>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</si>
  <si>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</si>
  <si>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</si>
  <si>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</si>
  <si>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</si>
  <si>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</si>
  <si>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</si>
  <si>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</si>
  <si>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</si>
  <si>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</si>
  <si>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</si>
  <si>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</si>
  <si>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</si>
  <si>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</si>
  <si>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</si>
  <si>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</si>
  <si>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</si>
  <si>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</si>
  <si>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</si>
  <si>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</si>
  <si>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</si>
  <si>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</si>
  <si>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</si>
  <si>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</si>
  <si>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</si>
  <si>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</si>
  <si>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</si>
  <si>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</si>
  <si>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</si>
  <si>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</si>
  <si>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</si>
  <si>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</si>
  <si>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1298247395</t>
  </si>
  <si>
    <t>317142422</t>
  </si>
  <si>
    <t>Překlad nenosný pórobetonový š 100 mm v do 250 mm na tenkovrstvou maltu dl do 1250 mm</t>
  </si>
  <si>
    <t>354257805</t>
  </si>
  <si>
    <t>342272225</t>
  </si>
  <si>
    <t>Příčka z pórobetonových hladkých tvárnic na tenkovrstvou maltu tl 100 mm</t>
  </si>
  <si>
    <t>m2</t>
  </si>
  <si>
    <t>-343293776</t>
  </si>
  <si>
    <t>VV</t>
  </si>
  <si>
    <t>2,66*(3,45+1,9+1+0,7+1+0,6+0,2*2)</t>
  </si>
  <si>
    <t>-0,6*2</t>
  </si>
  <si>
    <t>-0,4*0,4</t>
  </si>
  <si>
    <t>-0,8*2</t>
  </si>
  <si>
    <t>" instalační přizdívka "</t>
  </si>
  <si>
    <t>1*1,16</t>
  </si>
  <si>
    <t>" vstup do sprchy "</t>
  </si>
  <si>
    <t>0,6*0,15</t>
  </si>
  <si>
    <t>" m.č.04 "</t>
  </si>
  <si>
    <t>2,6*(1+0,6)</t>
  </si>
  <si>
    <t>Součet</t>
  </si>
  <si>
    <t>342272245</t>
  </si>
  <si>
    <t>Příčka z pórobetonových hladkých tvárnic na tenkovrstvou maltu tl 150 mm</t>
  </si>
  <si>
    <t>-1622604364</t>
  </si>
  <si>
    <t>1*1,26</t>
  </si>
  <si>
    <t>6</t>
  </si>
  <si>
    <t>Úpravy povrchů, podlahy a osazování výplní</t>
  </si>
  <si>
    <t>5</t>
  </si>
  <si>
    <t>611321131</t>
  </si>
  <si>
    <t>Potažení vnitřních rovných stropů vápenocementovým štukem tloušťky do 3 mm</t>
  </si>
  <si>
    <t>-533690048</t>
  </si>
  <si>
    <t>" m.č.03,04 "</t>
  </si>
  <si>
    <t>20,5+23</t>
  </si>
  <si>
    <t>611325411</t>
  </si>
  <si>
    <t>Oprava vnitřní vápenocementové hladké omítky stropů v rozsahu plochy do 10 %</t>
  </si>
  <si>
    <t>-1829008465</t>
  </si>
  <si>
    <t>7</t>
  </si>
  <si>
    <t>612135101</t>
  </si>
  <si>
    <t>Hrubá výplň rýh ve stěnách maltou jakékoli šířky rýhy</t>
  </si>
  <si>
    <t>818031875</t>
  </si>
  <si>
    <t>" ZTI "</t>
  </si>
  <si>
    <t>3,5*0,05</t>
  </si>
  <si>
    <t>6*0,15</t>
  </si>
  <si>
    <t>8</t>
  </si>
  <si>
    <t>612142001</t>
  </si>
  <si>
    <t>Potažení vnitřních stěn sklovláknitým pletivem vtlačeným do tenkovrstvé hmoty</t>
  </si>
  <si>
    <t>715321678</t>
  </si>
  <si>
    <t>" příčky Ytong "</t>
  </si>
  <si>
    <t>26,523*2</t>
  </si>
  <si>
    <t>9</t>
  </si>
  <si>
    <t>612321131</t>
  </si>
  <si>
    <t>Potažení vnitřních stěn vápenocementovým štukem tloušťky do 3 mm</t>
  </si>
  <si>
    <t>526673575</t>
  </si>
  <si>
    <t>" nové příčky "</t>
  </si>
  <si>
    <t>2,6*(3,45+1,35+1,9+0,3*2+1,66)</t>
  </si>
  <si>
    <t>" stáv. stěny "</t>
  </si>
  <si>
    <t>2,6*(5,92+3,45+5,92+1,9+1,35)</t>
  </si>
  <si>
    <t>2,6*(6,58+3,45)*2</t>
  </si>
  <si>
    <t>10</t>
  </si>
  <si>
    <t>612325411</t>
  </si>
  <si>
    <t>Oprava vnitřní vápenocementové hladké omítky stěn v rozsahu plochy do 10 %</t>
  </si>
  <si>
    <t>2000181776</t>
  </si>
  <si>
    <t>11</t>
  </si>
  <si>
    <t>631311115</t>
  </si>
  <si>
    <t>Mazanina tl do 80 mm z betonu prostého bez zvýšených nároků na prostředí tř. C 20/25</t>
  </si>
  <si>
    <t>m3</t>
  </si>
  <si>
    <t>376065478</t>
  </si>
  <si>
    <t>" sprcha - skl. 03 "</t>
  </si>
  <si>
    <t>0,9*0,06</t>
  </si>
  <si>
    <t>12</t>
  </si>
  <si>
    <t>631319171</t>
  </si>
  <si>
    <t>Příplatek k mazanině tl do 80 mm za stržení povrchu spodní vrstvy před vložením výztuže</t>
  </si>
  <si>
    <t>-511399873</t>
  </si>
  <si>
    <t>13</t>
  </si>
  <si>
    <t>631362021</t>
  </si>
  <si>
    <t>Výztuž mazanin svařovanými sítěmi Kari</t>
  </si>
  <si>
    <t>t</t>
  </si>
  <si>
    <t>1726044427</t>
  </si>
  <si>
    <t>" skl. 02 ,03"</t>
  </si>
  <si>
    <t>2,9*4,44*1,2*0,001</t>
  </si>
  <si>
    <t>14</t>
  </si>
  <si>
    <t>632451456</t>
  </si>
  <si>
    <t>Potěr pískocementový tl do 50 mm tř. C 25 běžný</t>
  </si>
  <si>
    <t>-331045460</t>
  </si>
  <si>
    <t xml:space="preserve">" sociálka -  skl. 02 "</t>
  </si>
  <si>
    <t>1,9</t>
  </si>
  <si>
    <t>Ostatní konstrukce a práce, bourání</t>
  </si>
  <si>
    <t>901(R)</t>
  </si>
  <si>
    <t xml:space="preserve">X/01 - D+M revizních dvířek do inst. šachty 400/400mm PO EI 30min - viz výpis prvků </t>
  </si>
  <si>
    <t>ks</t>
  </si>
  <si>
    <t>679534680</t>
  </si>
  <si>
    <t>16</t>
  </si>
  <si>
    <t>902(R)</t>
  </si>
  <si>
    <t>X/02 - D+M el. přímotop. trubkového tělesa vč. regulátoru a upevňovací sady - viz výpis prvků</t>
  </si>
  <si>
    <t>2059558782</t>
  </si>
  <si>
    <t>17</t>
  </si>
  <si>
    <t>903(R)</t>
  </si>
  <si>
    <t xml:space="preserve">X/03 - D+M skleněných sprchových  otočných dveří 600/1850, tvrzené sklo tl.6mm - viz výpis prvků </t>
  </si>
  <si>
    <t>-57235891</t>
  </si>
  <si>
    <t>18</t>
  </si>
  <si>
    <t>904(R)</t>
  </si>
  <si>
    <t xml:space="preserve">X/03 - D+M držáku na toalet. papír, nerez - viz výpis prvků </t>
  </si>
  <si>
    <t>-1991248153</t>
  </si>
  <si>
    <t>19</t>
  </si>
  <si>
    <t>905(R)</t>
  </si>
  <si>
    <t xml:space="preserve">X/03 - D+M držáku na mýdlo, nerez matná - viz výpis prvků </t>
  </si>
  <si>
    <t>-1856603917</t>
  </si>
  <si>
    <t>20</t>
  </si>
  <si>
    <t>906(R)</t>
  </si>
  <si>
    <t xml:space="preserve">X/03 - D+M WC kartáče s kyblem - viz výpis prvků </t>
  </si>
  <si>
    <t>1662099346</t>
  </si>
  <si>
    <t>907(R)</t>
  </si>
  <si>
    <t xml:space="preserve">X/03 - D+M věšáku - viz výpis prvků </t>
  </si>
  <si>
    <t>-862804929</t>
  </si>
  <si>
    <t>22</t>
  </si>
  <si>
    <t>908(R)</t>
  </si>
  <si>
    <t xml:space="preserve">X/04 - D+M závěsného systému  - viz výpis prvků</t>
  </si>
  <si>
    <t>-2081523255</t>
  </si>
  <si>
    <t>23</t>
  </si>
  <si>
    <t>909(R)</t>
  </si>
  <si>
    <t>průraz přes strop do sklepa 200/200mm - výřez ve stropním panelu + odstranění podlahy + zapravení + odvoz suti</t>
  </si>
  <si>
    <t>kpl</t>
  </si>
  <si>
    <t>-1203150246</t>
  </si>
  <si>
    <t>24</t>
  </si>
  <si>
    <t>949101111</t>
  </si>
  <si>
    <t>Lešení pomocné pro objekty pozemních staveb s lešeňovou podlahou v do 1,9 m zatížení do 150 kg/m2</t>
  </si>
  <si>
    <t>937097892</t>
  </si>
  <si>
    <t>25</t>
  </si>
  <si>
    <t>952901111</t>
  </si>
  <si>
    <t>Vyčištění budov bytové a občanské výstavby při výšce podlaží do 4 m</t>
  </si>
  <si>
    <t>1814053104</t>
  </si>
  <si>
    <t>26</t>
  </si>
  <si>
    <t>962031132</t>
  </si>
  <si>
    <t>Bourání příček z cihel pálených na MVC tl do 100 mm</t>
  </si>
  <si>
    <t>539305372</t>
  </si>
  <si>
    <t>(1+0,6)*2,6</t>
  </si>
  <si>
    <t>27</t>
  </si>
  <si>
    <t>965045112</t>
  </si>
  <si>
    <t>Bourání potěrů cementových nebo pískocementových tl do 50 mm pl do 4 m2</t>
  </si>
  <si>
    <t>-1148495187</t>
  </si>
  <si>
    <t>1,9*2,1</t>
  </si>
  <si>
    <t>28</t>
  </si>
  <si>
    <t>968072455</t>
  </si>
  <si>
    <t>Vybourání kovových dveřních zárubní pl do 2 m2</t>
  </si>
  <si>
    <t>-1099518997</t>
  </si>
  <si>
    <t>0,9*2</t>
  </si>
  <si>
    <t>29</t>
  </si>
  <si>
    <t>974031132</t>
  </si>
  <si>
    <t>Vysekání rýh ve zdivu cihelném hl do 50 mm š do 70 mm</t>
  </si>
  <si>
    <t>m</t>
  </si>
  <si>
    <t>190280519</t>
  </si>
  <si>
    <t>" pro zti "</t>
  </si>
  <si>
    <t>3,5</t>
  </si>
  <si>
    <t>30</t>
  </si>
  <si>
    <t>974031134</t>
  </si>
  <si>
    <t>Vysekání rýh ve zdivu cihelném hl do 50 mm š do 150 mm</t>
  </si>
  <si>
    <t>825540201</t>
  </si>
  <si>
    <t>31</t>
  </si>
  <si>
    <t>977211111</t>
  </si>
  <si>
    <t>Řezání stěnovou pilou ŽB kcí s výztuží průměru do 16 mm hl do 200 mm</t>
  </si>
  <si>
    <t>-65074719</t>
  </si>
  <si>
    <t>" dveřní otvor "</t>
  </si>
  <si>
    <t>0,9+2*2,05</t>
  </si>
  <si>
    <t>32</t>
  </si>
  <si>
    <t>981511114</t>
  </si>
  <si>
    <t>Demolice konstrukcí objektů z betonu železového postupným rozebíráním</t>
  </si>
  <si>
    <t>481098137</t>
  </si>
  <si>
    <t>0,15*0,9*2,05</t>
  </si>
  <si>
    <t>33</t>
  </si>
  <si>
    <t>985341101</t>
  </si>
  <si>
    <t>Uhlíkové lamely pro zesílení ŽB stěn tl 1,2 mm modul pružnosti 170 kN/mm2 š 50 mm</t>
  </si>
  <si>
    <t>1516645945</t>
  </si>
  <si>
    <t>(2,15+1+2,15)*2</t>
  </si>
  <si>
    <t>997</t>
  </si>
  <si>
    <t>Přesun sutě</t>
  </si>
  <si>
    <t>34</t>
  </si>
  <si>
    <t>997013217</t>
  </si>
  <si>
    <t>Vnitrostaveništní doprava suti a vybouraných hmot pro budovy v do 24 m ručně</t>
  </si>
  <si>
    <t>-1612403265</t>
  </si>
  <si>
    <t>35</t>
  </si>
  <si>
    <t>997013501</t>
  </si>
  <si>
    <t>Odvoz suti a vybouraných hmot na skládku nebo meziskládku do 1 km se složením</t>
  </si>
  <si>
    <t>-618918972</t>
  </si>
  <si>
    <t>36</t>
  </si>
  <si>
    <t>997013509</t>
  </si>
  <si>
    <t>Příplatek k odvozu suti a vybouraných hmot na skládku ZKD 1 km přes 1 km</t>
  </si>
  <si>
    <t>1873939854</t>
  </si>
  <si>
    <t>3,403*19</t>
  </si>
  <si>
    <t>37</t>
  </si>
  <si>
    <t>997013631</t>
  </si>
  <si>
    <t>Poplatek za uložení na skládce (skládkovné) stavebního odpadu směsného kód odpadu 17 09 04</t>
  </si>
  <si>
    <t>-1253055411</t>
  </si>
  <si>
    <t>998</t>
  </si>
  <si>
    <t>Přesun hmot</t>
  </si>
  <si>
    <t>38</t>
  </si>
  <si>
    <t>998018003</t>
  </si>
  <si>
    <t>Přesun hmot ruční pro budovy v do 24 m</t>
  </si>
  <si>
    <t>-213887039</t>
  </si>
  <si>
    <t>PSV</t>
  </si>
  <si>
    <t>Práce a dodávky PSV</t>
  </si>
  <si>
    <t>700</t>
  </si>
  <si>
    <t>Vybavení nábytkem</t>
  </si>
  <si>
    <t>39</t>
  </si>
  <si>
    <t>701(R)</t>
  </si>
  <si>
    <t>vybavení nábytkem - viz samostatný rozpočet</t>
  </si>
  <si>
    <t>603487655</t>
  </si>
  <si>
    <t>711</t>
  </si>
  <si>
    <t>Izolace proti vodě, vlhkosti a plynům</t>
  </si>
  <si>
    <t>40</t>
  </si>
  <si>
    <t>71101(R)</t>
  </si>
  <si>
    <t>izolace minerální stěrkou vč. systémového řešení styku podlaha-stěna, stěna-stěna</t>
  </si>
  <si>
    <t>1069983527</t>
  </si>
  <si>
    <t>" sprcha "</t>
  </si>
  <si>
    <t>0,9*(1+1+0,9+0,5)*2</t>
  </si>
  <si>
    <t>41</t>
  </si>
  <si>
    <t>998711203</t>
  </si>
  <si>
    <t>Přesun hmot procentní pro izolace proti vodě, vlhkosti a plynům v objektech v do 60 m</t>
  </si>
  <si>
    <t>%</t>
  </si>
  <si>
    <t>-1535222001</t>
  </si>
  <si>
    <t>713</t>
  </si>
  <si>
    <t>Izolace tepelné</t>
  </si>
  <si>
    <t>42</t>
  </si>
  <si>
    <t>713120811</t>
  </si>
  <si>
    <t>Odstranění tepelné izolace podlah volně kladené z vláknitých materiálů suchých tl do 100 mm</t>
  </si>
  <si>
    <t>-1145244</t>
  </si>
  <si>
    <t>43</t>
  </si>
  <si>
    <t>713121111</t>
  </si>
  <si>
    <t>Montáž izolace tepelné podlah volně kladenými rohožemi, pásy, dílci, deskami 1 vrstva</t>
  </si>
  <si>
    <t>1903431627</t>
  </si>
  <si>
    <t xml:space="preserve">" podlaha sociálky - skl.02 " </t>
  </si>
  <si>
    <t>1*1,9</t>
  </si>
  <si>
    <t>1*0,9</t>
  </si>
  <si>
    <t>44</t>
  </si>
  <si>
    <t>M</t>
  </si>
  <si>
    <t>713901(R)</t>
  </si>
  <si>
    <t>kročejová izolace síťovaný polyolefin - viz skl. podlah 02</t>
  </si>
  <si>
    <t>-588658767</t>
  </si>
  <si>
    <t>1,9*1,05</t>
  </si>
  <si>
    <t>45</t>
  </si>
  <si>
    <t>713902(R)</t>
  </si>
  <si>
    <t>kročejová izolace EPS 100 Z tl.100mm - viz skl. podlah 02</t>
  </si>
  <si>
    <t>-1086936728</t>
  </si>
  <si>
    <t>0,9*1,05</t>
  </si>
  <si>
    <t>46</t>
  </si>
  <si>
    <t>713191132</t>
  </si>
  <si>
    <t>Montáž izolace tepelné podlah, stropů vrchem nebo střech překrytí separační fólií z PE</t>
  </si>
  <si>
    <t>1032952188</t>
  </si>
  <si>
    <t>47</t>
  </si>
  <si>
    <t>28329042</t>
  </si>
  <si>
    <t>fólie PE separační či ochranná tl 0,2mm</t>
  </si>
  <si>
    <t>814509507</t>
  </si>
  <si>
    <t>3*1,1655 'Přepočtené koeficientem množství</t>
  </si>
  <si>
    <t>48</t>
  </si>
  <si>
    <t>998713203</t>
  </si>
  <si>
    <t>Přesun hmot procentní pro izolace tepelné v objektech v do 24 m</t>
  </si>
  <si>
    <t>-1873388855</t>
  </si>
  <si>
    <t>720</t>
  </si>
  <si>
    <t>Zdravotechnika</t>
  </si>
  <si>
    <t>49</t>
  </si>
  <si>
    <t>72001(R)</t>
  </si>
  <si>
    <t>zdravotechnika - viz samostatný rozpočet</t>
  </si>
  <si>
    <t>-1141229437</t>
  </si>
  <si>
    <t>721</t>
  </si>
  <si>
    <t>Zdravotechnika - vnitřní kanalizace</t>
  </si>
  <si>
    <t>50</t>
  </si>
  <si>
    <t>721171803</t>
  </si>
  <si>
    <t>Demontáž potrubí z PVC do D 75</t>
  </si>
  <si>
    <t>1898066398</t>
  </si>
  <si>
    <t>51</t>
  </si>
  <si>
    <t>721183807</t>
  </si>
  <si>
    <t>Demontáž potrubí olovněné do D 114</t>
  </si>
  <si>
    <t>-1768150047</t>
  </si>
  <si>
    <t>52</t>
  </si>
  <si>
    <t>721290823</t>
  </si>
  <si>
    <t>Přemístění vnitrostaveništní demontovaných hmot vnitřní kanalizace v objektech výšky do 24 m</t>
  </si>
  <si>
    <t>2142141038</t>
  </si>
  <si>
    <t>722</t>
  </si>
  <si>
    <t>Zdravotechnika - vnitřní vodovod</t>
  </si>
  <si>
    <t>53</t>
  </si>
  <si>
    <t>722130801</t>
  </si>
  <si>
    <t>Demontáž potrubí ocelové pozinkované závitové do DN 25</t>
  </si>
  <si>
    <t>-84630143</t>
  </si>
  <si>
    <t>54</t>
  </si>
  <si>
    <t>722181812</t>
  </si>
  <si>
    <t>Demontáž plstěných pásů z trub do D 50</t>
  </si>
  <si>
    <t>-579563234</t>
  </si>
  <si>
    <t>55</t>
  </si>
  <si>
    <t>722220861</t>
  </si>
  <si>
    <t>Demontáž armatur závitových se dvěma závity G do 3/4</t>
  </si>
  <si>
    <t>-146059456</t>
  </si>
  <si>
    <t>56</t>
  </si>
  <si>
    <t>722290823</t>
  </si>
  <si>
    <t>Přemístění vnitrostaveništní demontovaných hmot pro vnitřní vodovod v objektech výšky do 24 m</t>
  </si>
  <si>
    <t>121520762</t>
  </si>
  <si>
    <t>725</t>
  </si>
  <si>
    <t>Zdravotechnika - zařizovací předměty</t>
  </si>
  <si>
    <t>57</t>
  </si>
  <si>
    <t>725110814</t>
  </si>
  <si>
    <t>Demontáž klozetu Kombi, odsávací</t>
  </si>
  <si>
    <t>soubor</t>
  </si>
  <si>
    <t>-681294547</t>
  </si>
  <si>
    <t>58</t>
  </si>
  <si>
    <t>725210821</t>
  </si>
  <si>
    <t>Demontáž umyvadel bez výtokových armatur</t>
  </si>
  <si>
    <t>-228571752</t>
  </si>
  <si>
    <t>59</t>
  </si>
  <si>
    <t>725240812</t>
  </si>
  <si>
    <t>Demontáž vaniček sprchových bez výtokových armatur</t>
  </si>
  <si>
    <t>1197250097</t>
  </si>
  <si>
    <t>60</t>
  </si>
  <si>
    <t>725310823</t>
  </si>
  <si>
    <t>Demontáž dřez jednoduchý vestavěný v kuchyňských sestavách bez výtokových armatur</t>
  </si>
  <si>
    <t>-1504802239</t>
  </si>
  <si>
    <t>61</t>
  </si>
  <si>
    <t>725590813</t>
  </si>
  <si>
    <t>Přemístění vnitrostaveništní demontovaných zařizovacích předmětů v objektech výšky do 24 m</t>
  </si>
  <si>
    <t>1374850055</t>
  </si>
  <si>
    <t>62</t>
  </si>
  <si>
    <t>725820802</t>
  </si>
  <si>
    <t>Demontáž baterie stojánkové do jednoho otvoru</t>
  </si>
  <si>
    <t>-1677906933</t>
  </si>
  <si>
    <t>63</t>
  </si>
  <si>
    <t>725840850</t>
  </si>
  <si>
    <t>Demontáž baterie sprch diferenciální do G 3/4x1</t>
  </si>
  <si>
    <t>-68418409</t>
  </si>
  <si>
    <t>751</t>
  </si>
  <si>
    <t>Vzduchotechnika</t>
  </si>
  <si>
    <t>64</t>
  </si>
  <si>
    <t>75101(R)</t>
  </si>
  <si>
    <t>vzduchotechnika - viz samostatný rozpočet</t>
  </si>
  <si>
    <t>291804118</t>
  </si>
  <si>
    <t>65</t>
  </si>
  <si>
    <t>751311817</t>
  </si>
  <si>
    <t>Demontáž vyústě čtyřhranné pro potrubí čtyřhranné nebo kruhové do průřezu 0,080 m2</t>
  </si>
  <si>
    <t>271340632</t>
  </si>
  <si>
    <t>66</t>
  </si>
  <si>
    <t>751510860</t>
  </si>
  <si>
    <t>Demontáž vzduchotechnického potrubí plechového čtyřhranného do suti průřezu do 0,03 m2</t>
  </si>
  <si>
    <t>-1940241917</t>
  </si>
  <si>
    <t>763</t>
  </si>
  <si>
    <t>Konstrukce suché výstavby</t>
  </si>
  <si>
    <t>67</t>
  </si>
  <si>
    <t>763111811</t>
  </si>
  <si>
    <t>Demontáž SDK příčky s jednoduchou ocelovou nosnou konstrukcí opláštění jednoduché</t>
  </si>
  <si>
    <t>-641555660</t>
  </si>
  <si>
    <t>" srovnatelně - demontáž bytového jádra - stěny vč. dveří "</t>
  </si>
  <si>
    <t>2,6*(3,45+0,63+2,1+1,64*2+1,17+1,25+0,8*2)</t>
  </si>
  <si>
    <t>68</t>
  </si>
  <si>
    <t>763131451(R)</t>
  </si>
  <si>
    <t>SDK podhled deska 1xH2 12,5 bez izolace dvouvrstvá spodní kce profil CD+UD - vč. vsazení svítidel</t>
  </si>
  <si>
    <t>-1462238840</t>
  </si>
  <si>
    <t>" skl. 04 - m.č.01,02 "</t>
  </si>
  <si>
    <t>2,6+2,9</t>
  </si>
  <si>
    <t>69</t>
  </si>
  <si>
    <t>763131811</t>
  </si>
  <si>
    <t>Demontáž SDK podhledu s nosnou kcí dřevěnou opláštění jednoduché</t>
  </si>
  <si>
    <t>-42389669</t>
  </si>
  <si>
    <t>" srovnatelně - demontáž podhledu soc. zařízení "</t>
  </si>
  <si>
    <t>1,64*2,1</t>
  </si>
  <si>
    <t>70</t>
  </si>
  <si>
    <t>998763403</t>
  </si>
  <si>
    <t>Přesun hmot procentní pro sádrokartonové konstrukce v objektech v do 24 m</t>
  </si>
  <si>
    <t>-1836934012</t>
  </si>
  <si>
    <t>766</t>
  </si>
  <si>
    <t>Konstrukce truhlářské</t>
  </si>
  <si>
    <t>71</t>
  </si>
  <si>
    <t>766001(R)</t>
  </si>
  <si>
    <t xml:space="preserve">T/01 - D+M vstupních dveří 800/1970mm, PO EI 30 DP3, bezp. kování, vč. zárubně a kování - viz výpis prvků </t>
  </si>
  <si>
    <t>1702417419</t>
  </si>
  <si>
    <t>72</t>
  </si>
  <si>
    <t>766002(R)</t>
  </si>
  <si>
    <t xml:space="preserve">T/02 - D+M dveří vnitřních 600/1970mm, vč. zárubně a kování  - viz výpis prvků</t>
  </si>
  <si>
    <t>-2131491436</t>
  </si>
  <si>
    <t>73</t>
  </si>
  <si>
    <t>766003(R)</t>
  </si>
  <si>
    <t xml:space="preserve">T/03 - D+M dveří vnitřních prosklenných 800/1970mm, vč. zárubně a kování  - viz výpis prvků</t>
  </si>
  <si>
    <t>-1711050048</t>
  </si>
  <si>
    <t>74</t>
  </si>
  <si>
    <t>766004(R)</t>
  </si>
  <si>
    <t xml:space="preserve">T/04 - D+M dveří vnitřních plných 800/1970mm, vč. zárubně a kování  - viz výpis prvků</t>
  </si>
  <si>
    <t>-1039585332</t>
  </si>
  <si>
    <t>75</t>
  </si>
  <si>
    <t>766012(R)</t>
  </si>
  <si>
    <t>demontáž spížní skříně vč. odvozu a likvidaci na skládce</t>
  </si>
  <si>
    <t>1417594178</t>
  </si>
  <si>
    <t>76</t>
  </si>
  <si>
    <t>766013(R)</t>
  </si>
  <si>
    <t xml:space="preserve">demontáž kuchyňské linky vč. odvozu a likvidace na skládce </t>
  </si>
  <si>
    <t>1435728926</t>
  </si>
  <si>
    <t>77</t>
  </si>
  <si>
    <t>998766203</t>
  </si>
  <si>
    <t>Přesun hmot procentní pro konstrukce truhlářské v objektech v do 24 m</t>
  </si>
  <si>
    <t>94986456</t>
  </si>
  <si>
    <t>771</t>
  </si>
  <si>
    <t>Podlahy z dlaždic</t>
  </si>
  <si>
    <t>78</t>
  </si>
  <si>
    <t>771121011</t>
  </si>
  <si>
    <t>Nátěr penetrační na podlahu</t>
  </si>
  <si>
    <t>977475102</t>
  </si>
  <si>
    <t>" sociálky skl. 02 "</t>
  </si>
  <si>
    <t>2,9</t>
  </si>
  <si>
    <t>79</t>
  </si>
  <si>
    <t>771274113</t>
  </si>
  <si>
    <t>Montáž obkladů stupnic z dlaždic keramických flexibilní lepidlo š do 300 mm</t>
  </si>
  <si>
    <t>-1864550282</t>
  </si>
  <si>
    <t xml:space="preserve">" sprcha " </t>
  </si>
  <si>
    <t>0,6</t>
  </si>
  <si>
    <t>80</t>
  </si>
  <si>
    <t>59761337</t>
  </si>
  <si>
    <t>schodovka protiskluzná šířky 300x600mm</t>
  </si>
  <si>
    <t>1358961367</t>
  </si>
  <si>
    <t>81</t>
  </si>
  <si>
    <t>771574122</t>
  </si>
  <si>
    <t>Montáž podlah keramických hladkých lepených flexibilním lepidlem do 100 ks/m2</t>
  </si>
  <si>
    <t>-1939357506</t>
  </si>
  <si>
    <t>" skl. 02,03 "</t>
  </si>
  <si>
    <t>82</t>
  </si>
  <si>
    <t>597901(R)</t>
  </si>
  <si>
    <t>dodání dlažby 100/100mm - specifikace mat. viz skl.02,03</t>
  </si>
  <si>
    <t>471843570</t>
  </si>
  <si>
    <t>2,9*1,1</t>
  </si>
  <si>
    <t>83</t>
  </si>
  <si>
    <t>771591115</t>
  </si>
  <si>
    <t>Podlahy spárování silikonem</t>
  </si>
  <si>
    <t>-1399321599</t>
  </si>
  <si>
    <t>1+1+0,9+0,7</t>
  </si>
  <si>
    <t>" obklad - kouty "</t>
  </si>
  <si>
    <t>3*2,4</t>
  </si>
  <si>
    <t>84</t>
  </si>
  <si>
    <t>998771203</t>
  </si>
  <si>
    <t>Přesun hmot procentní pro podlahy z dlaždic v objektech v do 24 m</t>
  </si>
  <si>
    <t>-1634111098</t>
  </si>
  <si>
    <t>776</t>
  </si>
  <si>
    <t>Podlahy povlakové</t>
  </si>
  <si>
    <t>85</t>
  </si>
  <si>
    <t>776111116</t>
  </si>
  <si>
    <t>Odstranění zbytků lepidla z podkladu povlakových podlah broušením</t>
  </si>
  <si>
    <t>540616914</t>
  </si>
  <si>
    <t>1,35*2,27+5,92*3,45+6,58*3,45</t>
  </si>
  <si>
    <t>86</t>
  </si>
  <si>
    <t>776111311</t>
  </si>
  <si>
    <t>Vysátí podkladu povlakových podlah</t>
  </si>
  <si>
    <t>-1757688759</t>
  </si>
  <si>
    <t>87</t>
  </si>
  <si>
    <t>776121311</t>
  </si>
  <si>
    <t>Vodou ředitelná penetrace savého podkladu povlakových podlah ředěná v poměru 1:1</t>
  </si>
  <si>
    <t>1355121957</t>
  </si>
  <si>
    <t>88</t>
  </si>
  <si>
    <t>776141112</t>
  </si>
  <si>
    <t>Vyrovnání podkladu povlakových podlah stěrkou pevnosti 20 MPa tl 5 mm</t>
  </si>
  <si>
    <t>-2143789445</t>
  </si>
  <si>
    <t>89</t>
  </si>
  <si>
    <t>776201812</t>
  </si>
  <si>
    <t>Demontáž lepených povlakových podlah s podložkou ručně</t>
  </si>
  <si>
    <t>-36427582</t>
  </si>
  <si>
    <t>(5,62+2,27+6,58)*3,45</t>
  </si>
  <si>
    <t>90</t>
  </si>
  <si>
    <t>776223112</t>
  </si>
  <si>
    <t>Spoj povlakových podlahovin z PVC svařováním za studena</t>
  </si>
  <si>
    <t>-350203455</t>
  </si>
  <si>
    <t>91</t>
  </si>
  <si>
    <t>776231111</t>
  </si>
  <si>
    <t>Lepení lamel a čtverců z vinylu standardním lepidlem</t>
  </si>
  <si>
    <t>-634666997</t>
  </si>
  <si>
    <t>92</t>
  </si>
  <si>
    <t>284122(R)</t>
  </si>
  <si>
    <t>rolované akustické PVC s ochrannou PUR vrstvou , tl. 3,45mm - viz skladba konstrukcí 01</t>
  </si>
  <si>
    <t>-1783118704</t>
  </si>
  <si>
    <t>46,19*1,1</t>
  </si>
  <si>
    <t>93</t>
  </si>
  <si>
    <t>776410811</t>
  </si>
  <si>
    <t>Odstranění soklíků a lišt pryžových nebo plastových</t>
  </si>
  <si>
    <t>344510155</t>
  </si>
  <si>
    <t>(0,8+1,17+1,19+1,25+1,3+2,27+5,62+3,45+6,58+3,45)*2</t>
  </si>
  <si>
    <t>94</t>
  </si>
  <si>
    <t>776421111</t>
  </si>
  <si>
    <t>Montáž obvodových lišt lepením</t>
  </si>
  <si>
    <t>-149653009</t>
  </si>
  <si>
    <t>(1,35+1,9+5,92+3,45+6,58+3,45)*2</t>
  </si>
  <si>
    <t>95</t>
  </si>
  <si>
    <t>284123(R)</t>
  </si>
  <si>
    <t>PVC lišta - viz skladby konstrukcí 01</t>
  </si>
  <si>
    <t>635176039</t>
  </si>
  <si>
    <t>45,3*1,1</t>
  </si>
  <si>
    <t>96</t>
  </si>
  <si>
    <t>998776203</t>
  </si>
  <si>
    <t>Přesun hmot procentní pro podlahy povlakové v objektech v do 24 m</t>
  </si>
  <si>
    <t>-776824595</t>
  </si>
  <si>
    <t>781</t>
  </si>
  <si>
    <t>Dokončovací práce - obklady</t>
  </si>
  <si>
    <t>97</t>
  </si>
  <si>
    <t>781121011</t>
  </si>
  <si>
    <t>Nátěr penetrační na stěnu</t>
  </si>
  <si>
    <t>879562215</t>
  </si>
  <si>
    <t>" m.č.02 "</t>
  </si>
  <si>
    <t>2,5*(1,9+1+1+0,9)*2</t>
  </si>
  <si>
    <t>-0,6*2*3+(2+0,6+2)*0,1</t>
  </si>
  <si>
    <t>" m.č.03 "</t>
  </si>
  <si>
    <t>0,6*(0,6+1,82)</t>
  </si>
  <si>
    <t>98</t>
  </si>
  <si>
    <t>781474120</t>
  </si>
  <si>
    <t>Montáž obkladů vnitřních keramických hladkých do 100 ks/m2 lepených flexibilním lepidlem</t>
  </si>
  <si>
    <t>70729933</t>
  </si>
  <si>
    <t>99</t>
  </si>
  <si>
    <t>59703(R)</t>
  </si>
  <si>
    <t>dodání obkladu 100/100mm vč. dopravy</t>
  </si>
  <si>
    <t>2002223411</t>
  </si>
  <si>
    <t>22,312*1,1</t>
  </si>
  <si>
    <t>100</t>
  </si>
  <si>
    <t>781901(R)</t>
  </si>
  <si>
    <t xml:space="preserve">D+M nerez profilu na hranu přizdívky </t>
  </si>
  <si>
    <t>-161027268</t>
  </si>
  <si>
    <t>2*1</t>
  </si>
  <si>
    <t>101</t>
  </si>
  <si>
    <t>998781203</t>
  </si>
  <si>
    <t>Přesun hmot procentní pro obklady keramické v objektech v do 24 m</t>
  </si>
  <si>
    <t>97728517</t>
  </si>
  <si>
    <t>783</t>
  </si>
  <si>
    <t>Dokončovací práce - nátěry</t>
  </si>
  <si>
    <t>102</t>
  </si>
  <si>
    <t>783301311</t>
  </si>
  <si>
    <t>Odmaštění zámečnických konstrukcí vodou ředitelným odmašťovačem</t>
  </si>
  <si>
    <t>-1667924464</t>
  </si>
  <si>
    <t>" zárubně "</t>
  </si>
  <si>
    <t>4*1,5</t>
  </si>
  <si>
    <t>103</t>
  </si>
  <si>
    <t>783314101</t>
  </si>
  <si>
    <t>Základní jednonásobný syntetický nátěr zámečnických konstrukcí</t>
  </si>
  <si>
    <t>418298755</t>
  </si>
  <si>
    <t>104</t>
  </si>
  <si>
    <t>783315101</t>
  </si>
  <si>
    <t>Mezinátěr jednonásobný syntetický standardní zámečnických konstrukcí</t>
  </si>
  <si>
    <t>-2099781494</t>
  </si>
  <si>
    <t>105</t>
  </si>
  <si>
    <t>783317101</t>
  </si>
  <si>
    <t>Krycí jednonásobný syntetický standardní nátěr zámečnických konstrukcí</t>
  </si>
  <si>
    <t>1563018588</t>
  </si>
  <si>
    <t>106</t>
  </si>
  <si>
    <t>793901(R)</t>
  </si>
  <si>
    <t>obroušení a nátěr radiátoru a trubek ÚT</t>
  </si>
  <si>
    <t>1237856149</t>
  </si>
  <si>
    <t>784</t>
  </si>
  <si>
    <t>Dokončovací práce - malby a tapety</t>
  </si>
  <si>
    <t>107</t>
  </si>
  <si>
    <t>784121001</t>
  </si>
  <si>
    <t>Oškrabání malby v mísnostech výšky do 3,80 m</t>
  </si>
  <si>
    <t>-1042900305</t>
  </si>
  <si>
    <t>" strop - mč.03,04 "</t>
  </si>
  <si>
    <t>" stěny "</t>
  </si>
  <si>
    <t>2,66*(5,92*2+3,45)</t>
  </si>
  <si>
    <t>2,66*(1,9+1,35)</t>
  </si>
  <si>
    <t>2,66*(6,58+3,45)*2</t>
  </si>
  <si>
    <t>108</t>
  </si>
  <si>
    <t>784211101</t>
  </si>
  <si>
    <t>Dvojnásobné bílé malby ze směsí za mokra výborně otěruvzdorných v místnostech výšky do 3,80 m</t>
  </si>
  <si>
    <t>1780227711</t>
  </si>
  <si>
    <t>2,66*(5,92+3,45)*2</t>
  </si>
  <si>
    <t>2,66*(1,9+1,35)*2</t>
  </si>
  <si>
    <t>VRN</t>
  </si>
  <si>
    <t>Vedlejší rozpočtové náklady</t>
  </si>
  <si>
    <t>109</t>
  </si>
  <si>
    <t>VRN1</t>
  </si>
  <si>
    <t>zařízení staveniště</t>
  </si>
  <si>
    <t>1984924792</t>
  </si>
  <si>
    <t>110</t>
  </si>
  <si>
    <t>VRN2</t>
  </si>
  <si>
    <t>kompletační činnost hlavního dodavatele stavby</t>
  </si>
  <si>
    <t>-1059603853</t>
  </si>
  <si>
    <t>111</t>
  </si>
  <si>
    <t>VRN3</t>
  </si>
  <si>
    <t>provoz investora</t>
  </si>
  <si>
    <t>917206388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</si>
</sst>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s="1" customFormat="1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="1" customFormat="1" ht="18.48" customHeight="1">
      <c r="B11" s="21"/>
      <c r="C11" s="22"/>
      <c r="D11" s="22"/>
      <c r="E11" s="26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27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25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="1" customFormat="1" ht="18.48" customHeight="1">
      <c r="B17" s="21"/>
      <c r="C17" s="22"/>
      <c r="D17" s="22"/>
      <c r="E17" s="26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="1" customFormat="1" ht="18.48" customHeight="1">
      <c r="B20" s="21"/>
      <c r="C20" s="22"/>
      <c r="D20" s="22"/>
      <c r="E20" s="26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="1" customFormat="1" ht="16.5" customHeight="1">
      <c r="B23" s="21"/>
      <c r="C23" s="22"/>
      <c r="D23" s="22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2"/>
      <c r="AP23" s="22"/>
      <c r="AQ23" s="22"/>
      <c r="AR23" s="20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="1" customFormat="1" ht="6.96" customHeight="1">
      <c r="B25" s="21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2"/>
      <c r="AQ25" s="22"/>
      <c r="AR25" s="20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566917.64000000001</v>
      </c>
      <c r="AL26" s="36"/>
      <c r="AM26" s="36"/>
      <c r="AN26" s="36"/>
      <c r="AO26" s="36"/>
      <c r="AP26" s="34"/>
      <c r="AQ26" s="34"/>
      <c r="AR26" s="38"/>
      <c r="BE26" s="32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32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32"/>
    </row>
    <row r="29" s="3" customFormat="1" ht="14.4" customHeight="1">
      <c r="A29" s="3"/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3"/>
    </row>
    <row r="30" s="3" customFormat="1" ht="14.4" customHeight="1">
      <c r="A30" s="3"/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566917.64000000001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85037.649999999994</v>
      </c>
      <c r="AL30" s="41"/>
      <c r="AM30" s="41"/>
      <c r="AN30" s="41"/>
      <c r="AO30" s="41"/>
      <c r="AP30" s="41"/>
      <c r="AQ30" s="41"/>
      <c r="AR30" s="44"/>
      <c r="BE30" s="3"/>
    </row>
    <row r="31" hidden="1" s="3" customFormat="1" ht="14.4" customHeight="1">
      <c r="A31" s="3"/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3"/>
    </row>
    <row r="32" hidden="1" s="3" customFormat="1" ht="14.4" customHeight="1">
      <c r="A32" s="3"/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3"/>
    </row>
    <row r="33" hidden="1" s="3" customFormat="1" ht="14.4" customHeight="1">
      <c r="A33" s="3"/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651955.29000000004</v>
      </c>
      <c r="AL35" s="47"/>
      <c r="AM35" s="47"/>
      <c r="AN35" s="47"/>
      <c r="AO35" s="51"/>
      <c r="AP35" s="45"/>
      <c r="AQ35" s="45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2"/>
      <c r="C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2"/>
      <c r="B60" s="33"/>
      <c r="C60" s="34"/>
      <c r="D60" s="57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7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7" t="s">
        <v>48</v>
      </c>
      <c r="AI60" s="36"/>
      <c r="AJ60" s="36"/>
      <c r="AK60" s="36"/>
      <c r="AL60" s="36"/>
      <c r="AM60" s="57" t="s">
        <v>49</v>
      </c>
      <c r="AN60" s="36"/>
      <c r="AO60" s="36"/>
      <c r="AP60" s="34"/>
      <c r="AQ60" s="34"/>
      <c r="AR60" s="38"/>
      <c r="BE60" s="3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2"/>
      <c r="B64" s="33"/>
      <c r="C64" s="34"/>
      <c r="D64" s="54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51</v>
      </c>
      <c r="AI64" s="58"/>
      <c r="AJ64" s="58"/>
      <c r="AK64" s="58"/>
      <c r="AL64" s="58"/>
      <c r="AM64" s="58"/>
      <c r="AN64" s="58"/>
      <c r="AO64" s="58"/>
      <c r="AP64" s="34"/>
      <c r="AQ64" s="34"/>
      <c r="AR64" s="38"/>
      <c r="BE64" s="3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2"/>
      <c r="B75" s="33"/>
      <c r="C75" s="34"/>
      <c r="D75" s="57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7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7" t="s">
        <v>48</v>
      </c>
      <c r="AI75" s="36"/>
      <c r="AJ75" s="36"/>
      <c r="AK75" s="36"/>
      <c r="AL75" s="36"/>
      <c r="AM75" s="57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2"/>
    </row>
    <row r="81" s="2" customFormat="1" ht="6.96" customHeight="1">
      <c r="A81" s="32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2"/>
    </row>
    <row r="82" s="2" customFormat="1" ht="24.96" customHeight="1">
      <c r="A82" s="32"/>
      <c r="B82" s="33"/>
      <c r="C82" s="23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DOH060b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  <c r="BE84" s="4"/>
    </row>
    <row r="85" s="5" customFormat="1" ht="36.96" customHeight="1">
      <c r="A85" s="5"/>
      <c r="B85" s="66"/>
      <c r="C85" s="67" t="s">
        <v>14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 xml:space="preserve">Oprava bytových jednotek  a spol. prostor budovy YD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9" t="s">
        <v>18</v>
      </c>
      <c r="D87" s="34"/>
      <c r="E87" s="34"/>
      <c r="F87" s="34"/>
      <c r="G87" s="34"/>
      <c r="H87" s="34"/>
      <c r="I87" s="34"/>
      <c r="J87" s="34"/>
      <c r="K87" s="34"/>
      <c r="L87" s="71" t="str">
        <f>IF(K8="","",K8)</f>
        <v>Olomouc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20</v>
      </c>
      <c r="AJ87" s="34"/>
      <c r="AK87" s="34"/>
      <c r="AL87" s="34"/>
      <c r="AM87" s="72" t="str">
        <f>IF(AN8= "","",AN8)</f>
        <v>9. 8. 2021</v>
      </c>
      <c r="AN87" s="72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9" t="s">
        <v>22</v>
      </c>
      <c r="D89" s="34"/>
      <c r="E89" s="34"/>
      <c r="F89" s="34"/>
      <c r="G89" s="34"/>
      <c r="H89" s="34"/>
      <c r="I89" s="34"/>
      <c r="J89" s="34"/>
      <c r="K89" s="34"/>
      <c r="L89" s="64" t="str">
        <f>IF(E11= "","",E11)</f>
        <v>FNOL, I.P.Pavlova 6, Olomouc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28</v>
      </c>
      <c r="AJ89" s="34"/>
      <c r="AK89" s="34"/>
      <c r="AL89" s="34"/>
      <c r="AM89" s="73" t="str">
        <f>IF(E17="","",E17)</f>
        <v>Ing. arch. Jan Dohnal</v>
      </c>
      <c r="AN89" s="64"/>
      <c r="AO89" s="64"/>
      <c r="AP89" s="64"/>
      <c r="AQ89" s="34"/>
      <c r="AR89" s="38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2"/>
    </row>
    <row r="90" s="2" customFormat="1" ht="15.15" customHeight="1">
      <c r="A90" s="32"/>
      <c r="B90" s="33"/>
      <c r="C90" s="29" t="s">
        <v>26</v>
      </c>
      <c r="D90" s="34"/>
      <c r="E90" s="34"/>
      <c r="F90" s="34"/>
      <c r="G90" s="34"/>
      <c r="H90" s="34"/>
      <c r="I90" s="34"/>
      <c r="J90" s="34"/>
      <c r="K90" s="34"/>
      <c r="L90" s="64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31</v>
      </c>
      <c r="AJ90" s="34"/>
      <c r="AK90" s="34"/>
      <c r="AL90" s="34"/>
      <c r="AM90" s="73" t="str">
        <f>IF(E20="","",E20)</f>
        <v xml:space="preserve"> </v>
      </c>
      <c r="AN90" s="64"/>
      <c r="AO90" s="64"/>
      <c r="AP90" s="64"/>
      <c r="AQ90" s="34"/>
      <c r="AR90" s="38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32"/>
    </row>
    <row r="92" s="2" customFormat="1" ht="29.28" customHeight="1">
      <c r="A92" s="32"/>
      <c r="B92" s="33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38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  <c r="BE93" s="32"/>
    </row>
    <row r="94" s="6" customFormat="1" ht="32.4" customHeight="1">
      <c r="A94" s="6"/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566917.64000000001</v>
      </c>
      <c r="AH94" s="102"/>
      <c r="AI94" s="102"/>
      <c r="AJ94" s="102"/>
      <c r="AK94" s="102"/>
      <c r="AL94" s="102"/>
      <c r="AM94" s="102"/>
      <c r="AN94" s="103">
        <f>SUM(AG94,AT94)</f>
        <v>651955.29000000004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85037.649999999994</v>
      </c>
      <c r="AU94" s="108">
        <f>ROUND(AU95,5)</f>
        <v>363.87661000000003</v>
      </c>
      <c r="AV94" s="107">
        <f>ROUND(AZ94*L29,2)</f>
        <v>0</v>
      </c>
      <c r="AW94" s="107">
        <f>ROUND(BA94*L30,2)</f>
        <v>85037.649999999994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566917.64000000001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E94" s="6"/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7" customFormat="1" ht="24.75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'DOH0603 - SO 04 Dvoupokoj...'!J30</f>
        <v>566917.64000000001</v>
      </c>
      <c r="AH95" s="116"/>
      <c r="AI95" s="116"/>
      <c r="AJ95" s="116"/>
      <c r="AK95" s="116"/>
      <c r="AL95" s="116"/>
      <c r="AM95" s="116"/>
      <c r="AN95" s="117">
        <f>SUM(AG95,AT95)</f>
        <v>651955.29000000004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85037.649999999994</v>
      </c>
      <c r="AU95" s="122">
        <f>'DOH0603 - SO 04 Dvoupokoj...'!P139</f>
        <v>363.87661400000002</v>
      </c>
      <c r="AV95" s="121">
        <f>'DOH0603 - SO 04 Dvoupokoj...'!J33</f>
        <v>0</v>
      </c>
      <c r="AW95" s="121">
        <f>'DOH0603 - SO 04 Dvoupokoj...'!J34</f>
        <v>85037.649999999994</v>
      </c>
      <c r="AX95" s="121">
        <f>'DOH0603 - SO 04 Dvoupokoj...'!J35</f>
        <v>0</v>
      </c>
      <c r="AY95" s="121">
        <f>'DOH0603 - SO 04 Dvoupokoj...'!J36</f>
        <v>0</v>
      </c>
      <c r="AZ95" s="121">
        <f>'DOH0603 - SO 04 Dvoupokoj...'!F33</f>
        <v>0</v>
      </c>
      <c r="BA95" s="121">
        <f>'DOH0603 - SO 04 Dvoupokoj...'!F34</f>
        <v>566917.64000000001</v>
      </c>
      <c r="BB95" s="121">
        <f>'DOH0603 - SO 04 Dvoupokoj...'!F35</f>
        <v>0</v>
      </c>
      <c r="BC95" s="121">
        <f>'DOH0603 - SO 04 Dvoupokoj...'!F36</f>
        <v>0</v>
      </c>
      <c r="BD95" s="123">
        <f>'DOH0603 - SO 04 Dvoupokoj...'!F37</f>
        <v>0</v>
      </c>
      <c r="BE95" s="7"/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81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ERg4f6HoNfea9Mi8IRBGwDHs9k9PIP90j7Mv3B7wdJNvPHXHuxr2wNd37ZVbdFxfaVnvbyt5xJa7FWxqEcp66w==" hashValue="tRUJsfp2O0oJeTQcrwqp8Yo4ov5M1VMD6XFaakfbqdMA8PmzJmEm8dyyg6C350s4OVk+W4AHKmjHFUQ00U8oDg==" algorithmName="SHA-512" password="CC35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603 - SO 04 Dvoupoko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81</v>
      </c>
    </row>
    <row r="4" s="1" customFormat="1" ht="24.96" customHeight="1">
      <c r="B4" s="20"/>
      <c r="D4" s="127" t="s">
        <v>83</v>
      </c>
      <c r="L4" s="20"/>
      <c r="M4" s="12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14</v>
      </c>
      <c r="L6" s="20"/>
    </row>
    <row r="7" s="1" customFormat="1" ht="16.5" customHeight="1">
      <c r="B7" s="20"/>
      <c r="E7" s="130" t="str">
        <f>'Rekapitulace stavby'!K6</f>
        <v xml:space="preserve">Oprava bytových jednotek  a spol. prostor budovy YD</v>
      </c>
      <c r="F7" s="129"/>
      <c r="G7" s="129"/>
      <c r="H7" s="129"/>
      <c r="L7" s="20"/>
    </row>
    <row r="8" s="2" customFormat="1" ht="12" customHeight="1">
      <c r="A8" s="32"/>
      <c r="B8" s="38"/>
      <c r="C8" s="32"/>
      <c r="D8" s="129" t="s">
        <v>84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1" t="s">
        <v>85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29" t="s">
        <v>16</v>
      </c>
      <c r="E11" s="32"/>
      <c r="F11" s="132" t="s">
        <v>1</v>
      </c>
      <c r="G11" s="32"/>
      <c r="H11" s="32"/>
      <c r="I11" s="129" t="s">
        <v>17</v>
      </c>
      <c r="J11" s="132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29" t="s">
        <v>18</v>
      </c>
      <c r="E12" s="32"/>
      <c r="F12" s="132" t="s">
        <v>19</v>
      </c>
      <c r="G12" s="32"/>
      <c r="H12" s="32"/>
      <c r="I12" s="129" t="s">
        <v>20</v>
      </c>
      <c r="J12" s="133" t="str">
        <f>'Rekapitulace stavby'!AN8</f>
        <v>9. 8. 2021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29" t="s">
        <v>22</v>
      </c>
      <c r="E14" s="32"/>
      <c r="F14" s="32"/>
      <c r="G14" s="32"/>
      <c r="H14" s="32"/>
      <c r="I14" s="129" t="s">
        <v>23</v>
      </c>
      <c r="J14" s="132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2" t="s">
        <v>24</v>
      </c>
      <c r="F15" s="32"/>
      <c r="G15" s="32"/>
      <c r="H15" s="32"/>
      <c r="I15" s="129" t="s">
        <v>25</v>
      </c>
      <c r="J15" s="132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29" t="s">
        <v>26</v>
      </c>
      <c r="E17" s="32"/>
      <c r="F17" s="32"/>
      <c r="G17" s="32"/>
      <c r="H17" s="32"/>
      <c r="I17" s="129" t="s">
        <v>23</v>
      </c>
      <c r="J17" s="132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2" t="str">
        <f>'Rekapitulace stavby'!E14</f>
        <v xml:space="preserve"> </v>
      </c>
      <c r="F18" s="132"/>
      <c r="G18" s="132"/>
      <c r="H18" s="132"/>
      <c r="I18" s="129" t="s">
        <v>25</v>
      </c>
      <c r="J18" s="132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29" t="s">
        <v>28</v>
      </c>
      <c r="E20" s="32"/>
      <c r="F20" s="32"/>
      <c r="G20" s="32"/>
      <c r="H20" s="32"/>
      <c r="I20" s="129" t="s">
        <v>23</v>
      </c>
      <c r="J20" s="132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2" t="s">
        <v>29</v>
      </c>
      <c r="F21" s="32"/>
      <c r="G21" s="32"/>
      <c r="H21" s="32"/>
      <c r="I21" s="129" t="s">
        <v>25</v>
      </c>
      <c r="J21" s="132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29" t="s">
        <v>31</v>
      </c>
      <c r="E23" s="32"/>
      <c r="F23" s="32"/>
      <c r="G23" s="32"/>
      <c r="H23" s="32"/>
      <c r="I23" s="129" t="s">
        <v>23</v>
      </c>
      <c r="J23" s="132" t="str">
        <f>IF('Rekapitulace stavby'!AN19="","",'Rekapitulace stavby'!AN19)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2" t="str">
        <f>IF('Rekapitulace stavby'!E20="","",'Rekapitulace stavby'!E20)</f>
        <v xml:space="preserve"> </v>
      </c>
      <c r="F24" s="32"/>
      <c r="G24" s="32"/>
      <c r="H24" s="32"/>
      <c r="I24" s="129" t="s">
        <v>25</v>
      </c>
      <c r="J24" s="132" t="str">
        <f>IF('Rekapitulace stavby'!AN20="","",'Rekapitulace stavby'!AN20)</f>
        <v/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29" t="s">
        <v>32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4"/>
      <c r="B27" s="135"/>
      <c r="C27" s="134"/>
      <c r="D27" s="134"/>
      <c r="E27" s="136" t="s">
        <v>1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38"/>
      <c r="E29" s="138"/>
      <c r="F29" s="138"/>
      <c r="G29" s="138"/>
      <c r="H29" s="138"/>
      <c r="I29" s="138"/>
      <c r="J29" s="138"/>
      <c r="K29" s="138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39" t="s">
        <v>33</v>
      </c>
      <c r="E30" s="32"/>
      <c r="F30" s="32"/>
      <c r="G30" s="32"/>
      <c r="H30" s="32"/>
      <c r="I30" s="32"/>
      <c r="J30" s="140">
        <f>ROUND(J139, 2)</f>
        <v>566917.64000000001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38"/>
      <c r="E31" s="138"/>
      <c r="F31" s="138"/>
      <c r="G31" s="138"/>
      <c r="H31" s="138"/>
      <c r="I31" s="138"/>
      <c r="J31" s="138"/>
      <c r="K31" s="138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1" t="s">
        <v>35</v>
      </c>
      <c r="G32" s="32"/>
      <c r="H32" s="32"/>
      <c r="I32" s="141" t="s">
        <v>34</v>
      </c>
      <c r="J32" s="141" t="s">
        <v>36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42" t="s">
        <v>37</v>
      </c>
      <c r="E33" s="129" t="s">
        <v>38</v>
      </c>
      <c r="F33" s="143">
        <f>ROUND((SUM(BE139:BE387)),  2)</f>
        <v>0</v>
      </c>
      <c r="G33" s="32"/>
      <c r="H33" s="32"/>
      <c r="I33" s="144">
        <v>0.20999999999999999</v>
      </c>
      <c r="J33" s="143">
        <f>ROUND(((SUM(BE139:BE387))*I33),  2)</f>
        <v>0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29" t="s">
        <v>39</v>
      </c>
      <c r="F34" s="143">
        <f>ROUND((SUM(BF139:BF387)),  2)</f>
        <v>566917.64000000001</v>
      </c>
      <c r="G34" s="32"/>
      <c r="H34" s="32"/>
      <c r="I34" s="144">
        <v>0.14999999999999999</v>
      </c>
      <c r="J34" s="143">
        <f>ROUND(((SUM(BF139:BF387))*I34),  2)</f>
        <v>85037.649999999994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9" t="s">
        <v>40</v>
      </c>
      <c r="F35" s="143">
        <f>ROUND((SUM(BG139:BG387)),  2)</f>
        <v>0</v>
      </c>
      <c r="G35" s="32"/>
      <c r="H35" s="32"/>
      <c r="I35" s="144">
        <v>0.20999999999999999</v>
      </c>
      <c r="J35" s="143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9" t="s">
        <v>41</v>
      </c>
      <c r="F36" s="143">
        <f>ROUND((SUM(BH139:BH387)),  2)</f>
        <v>0</v>
      </c>
      <c r="G36" s="32"/>
      <c r="H36" s="32"/>
      <c r="I36" s="144">
        <v>0.14999999999999999</v>
      </c>
      <c r="J36" s="143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9" t="s">
        <v>42</v>
      </c>
      <c r="F37" s="143">
        <f>ROUND((SUM(BI139:BI387)),  2)</f>
        <v>0</v>
      </c>
      <c r="G37" s="32"/>
      <c r="H37" s="32"/>
      <c r="I37" s="144">
        <v>0</v>
      </c>
      <c r="J37" s="143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45"/>
      <c r="D39" s="146" t="s">
        <v>43</v>
      </c>
      <c r="E39" s="147"/>
      <c r="F39" s="147"/>
      <c r="G39" s="148" t="s">
        <v>44</v>
      </c>
      <c r="H39" s="149" t="s">
        <v>45</v>
      </c>
      <c r="I39" s="147"/>
      <c r="J39" s="150">
        <f>SUM(J30:J37)</f>
        <v>651955.29000000004</v>
      </c>
      <c r="K39" s="151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52" t="s">
        <v>46</v>
      </c>
      <c r="E50" s="153"/>
      <c r="F50" s="153"/>
      <c r="G50" s="152" t="s">
        <v>47</v>
      </c>
      <c r="H50" s="153"/>
      <c r="I50" s="153"/>
      <c r="J50" s="153"/>
      <c r="K50" s="153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54" t="s">
        <v>48</v>
      </c>
      <c r="E61" s="155"/>
      <c r="F61" s="156" t="s">
        <v>49</v>
      </c>
      <c r="G61" s="154" t="s">
        <v>48</v>
      </c>
      <c r="H61" s="155"/>
      <c r="I61" s="155"/>
      <c r="J61" s="157" t="s">
        <v>49</v>
      </c>
      <c r="K61" s="155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52" t="s">
        <v>50</v>
      </c>
      <c r="E65" s="158"/>
      <c r="F65" s="158"/>
      <c r="G65" s="152" t="s">
        <v>51</v>
      </c>
      <c r="H65" s="158"/>
      <c r="I65" s="158"/>
      <c r="J65" s="158"/>
      <c r="K65" s="158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54" t="s">
        <v>48</v>
      </c>
      <c r="E76" s="155"/>
      <c r="F76" s="156" t="s">
        <v>49</v>
      </c>
      <c r="G76" s="154" t="s">
        <v>48</v>
      </c>
      <c r="H76" s="155"/>
      <c r="I76" s="155"/>
      <c r="J76" s="157" t="s">
        <v>49</v>
      </c>
      <c r="K76" s="155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86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63" t="str">
        <f>E7</f>
        <v xml:space="preserve">Oprava bytových jednotek  a spol. prostor budovy YD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84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DOH0603 - SO 04 Dvoupokojový byt - pravá dispozice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Olomouc</v>
      </c>
      <c r="G89" s="34"/>
      <c r="H89" s="34"/>
      <c r="I89" s="29" t="s">
        <v>20</v>
      </c>
      <c r="J89" s="72" t="str">
        <f>IF(J12="","",J12)</f>
        <v>9. 8. 2021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FNOL, I.P.Pavlova 6, Olomouc</v>
      </c>
      <c r="G91" s="34"/>
      <c r="H91" s="34"/>
      <c r="I91" s="29" t="s">
        <v>28</v>
      </c>
      <c r="J91" s="30" t="str">
        <f>E21</f>
        <v>Ing. arch. Jan Dohnal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31</v>
      </c>
      <c r="J92" s="30" t="str">
        <f>E24</f>
        <v xml:space="preserve"> 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64" t="s">
        <v>87</v>
      </c>
      <c r="D94" s="165"/>
      <c r="E94" s="165"/>
      <c r="F94" s="165"/>
      <c r="G94" s="165"/>
      <c r="H94" s="165"/>
      <c r="I94" s="165"/>
      <c r="J94" s="166" t="s">
        <v>88</v>
      </c>
      <c r="K94" s="165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67" t="s">
        <v>89</v>
      </c>
      <c r="D96" s="34"/>
      <c r="E96" s="34"/>
      <c r="F96" s="34"/>
      <c r="G96" s="34"/>
      <c r="H96" s="34"/>
      <c r="I96" s="34"/>
      <c r="J96" s="103">
        <f>J139</f>
        <v>566917.6399999999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="9" customFormat="1" ht="24.96" customHeight="1">
      <c r="A97" s="9"/>
      <c r="B97" s="168"/>
      <c r="C97" s="169"/>
      <c r="D97" s="170" t="s">
        <v>91</v>
      </c>
      <c r="E97" s="171"/>
      <c r="F97" s="171"/>
      <c r="G97" s="171"/>
      <c r="H97" s="171"/>
      <c r="I97" s="171"/>
      <c r="J97" s="172">
        <f>J140</f>
        <v>161940.31999999998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4"/>
      <c r="C98" s="175"/>
      <c r="D98" s="176" t="s">
        <v>92</v>
      </c>
      <c r="E98" s="177"/>
      <c r="F98" s="177"/>
      <c r="G98" s="177"/>
      <c r="H98" s="177"/>
      <c r="I98" s="177"/>
      <c r="J98" s="178">
        <f>J141</f>
        <v>17973.09</v>
      </c>
      <c r="K98" s="175"/>
      <c r="L98" s="17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4"/>
      <c r="C99" s="175"/>
      <c r="D99" s="176" t="s">
        <v>93</v>
      </c>
      <c r="E99" s="177"/>
      <c r="F99" s="177"/>
      <c r="G99" s="177"/>
      <c r="H99" s="177"/>
      <c r="I99" s="177"/>
      <c r="J99" s="178">
        <f>J160</f>
        <v>56004.970000000001</v>
      </c>
      <c r="K99" s="175"/>
      <c r="L99" s="17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4"/>
      <c r="C100" s="175"/>
      <c r="D100" s="176" t="s">
        <v>94</v>
      </c>
      <c r="E100" s="177"/>
      <c r="F100" s="177"/>
      <c r="G100" s="177"/>
      <c r="H100" s="177"/>
      <c r="I100" s="177"/>
      <c r="J100" s="178">
        <f>J198</f>
        <v>62243.440000000002</v>
      </c>
      <c r="K100" s="175"/>
      <c r="L100" s="17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4"/>
      <c r="C101" s="175"/>
      <c r="D101" s="176" t="s">
        <v>95</v>
      </c>
      <c r="E101" s="177"/>
      <c r="F101" s="177"/>
      <c r="G101" s="177"/>
      <c r="H101" s="177"/>
      <c r="I101" s="177"/>
      <c r="J101" s="178">
        <f>J231</f>
        <v>19161.419999999998</v>
      </c>
      <c r="K101" s="175"/>
      <c r="L101" s="17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4"/>
      <c r="C102" s="175"/>
      <c r="D102" s="176" t="s">
        <v>96</v>
      </c>
      <c r="E102" s="177"/>
      <c r="F102" s="177"/>
      <c r="G102" s="177"/>
      <c r="H102" s="177"/>
      <c r="I102" s="177"/>
      <c r="J102" s="178">
        <f>J237</f>
        <v>6557.3999999999996</v>
      </c>
      <c r="K102" s="175"/>
      <c r="L102" s="17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8"/>
      <c r="C103" s="169"/>
      <c r="D103" s="170" t="s">
        <v>97</v>
      </c>
      <c r="E103" s="171"/>
      <c r="F103" s="171"/>
      <c r="G103" s="171"/>
      <c r="H103" s="171"/>
      <c r="I103" s="171"/>
      <c r="J103" s="172">
        <f>J239</f>
        <v>391977.31999999995</v>
      </c>
      <c r="K103" s="169"/>
      <c r="L103" s="17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4"/>
      <c r="C104" s="175"/>
      <c r="D104" s="176" t="s">
        <v>98</v>
      </c>
      <c r="E104" s="177"/>
      <c r="F104" s="177"/>
      <c r="G104" s="177"/>
      <c r="H104" s="177"/>
      <c r="I104" s="177"/>
      <c r="J104" s="178">
        <f>J240</f>
        <v>93000</v>
      </c>
      <c r="K104" s="175"/>
      <c r="L104" s="17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4"/>
      <c r="C105" s="175"/>
      <c r="D105" s="176" t="s">
        <v>99</v>
      </c>
      <c r="E105" s="177"/>
      <c r="F105" s="177"/>
      <c r="G105" s="177"/>
      <c r="H105" s="177"/>
      <c r="I105" s="177"/>
      <c r="J105" s="178">
        <f>J242</f>
        <v>3481.1199999999999</v>
      </c>
      <c r="K105" s="175"/>
      <c r="L105" s="17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4"/>
      <c r="C106" s="175"/>
      <c r="D106" s="176" t="s">
        <v>100</v>
      </c>
      <c r="E106" s="177"/>
      <c r="F106" s="177"/>
      <c r="G106" s="177"/>
      <c r="H106" s="177"/>
      <c r="I106" s="177"/>
      <c r="J106" s="178">
        <f>J247</f>
        <v>739.89999999999998</v>
      </c>
      <c r="K106" s="175"/>
      <c r="L106" s="17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4"/>
      <c r="C107" s="175"/>
      <c r="D107" s="176" t="s">
        <v>101</v>
      </c>
      <c r="E107" s="177"/>
      <c r="F107" s="177"/>
      <c r="G107" s="177"/>
      <c r="H107" s="177"/>
      <c r="I107" s="177"/>
      <c r="J107" s="178">
        <f>J264</f>
        <v>63005</v>
      </c>
      <c r="K107" s="175"/>
      <c r="L107" s="17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4"/>
      <c r="C108" s="175"/>
      <c r="D108" s="176" t="s">
        <v>102</v>
      </c>
      <c r="E108" s="177"/>
      <c r="F108" s="177"/>
      <c r="G108" s="177"/>
      <c r="H108" s="177"/>
      <c r="I108" s="177"/>
      <c r="J108" s="178">
        <f>J266</f>
        <v>139.71000000000001</v>
      </c>
      <c r="K108" s="175"/>
      <c r="L108" s="17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4"/>
      <c r="C109" s="175"/>
      <c r="D109" s="176" t="s">
        <v>103</v>
      </c>
      <c r="E109" s="177"/>
      <c r="F109" s="177"/>
      <c r="G109" s="177"/>
      <c r="H109" s="177"/>
      <c r="I109" s="177"/>
      <c r="J109" s="178">
        <f>J270</f>
        <v>1793.46</v>
      </c>
      <c r="K109" s="175"/>
      <c r="L109" s="17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4"/>
      <c r="C110" s="175"/>
      <c r="D110" s="176" t="s">
        <v>104</v>
      </c>
      <c r="E110" s="177"/>
      <c r="F110" s="177"/>
      <c r="G110" s="177"/>
      <c r="H110" s="177"/>
      <c r="I110" s="177"/>
      <c r="J110" s="178">
        <f>J275</f>
        <v>1267.3199999999999</v>
      </c>
      <c r="K110" s="175"/>
      <c r="L110" s="17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4"/>
      <c r="C111" s="175"/>
      <c r="D111" s="176" t="s">
        <v>105</v>
      </c>
      <c r="E111" s="177"/>
      <c r="F111" s="177"/>
      <c r="G111" s="177"/>
      <c r="H111" s="177"/>
      <c r="I111" s="177"/>
      <c r="J111" s="178">
        <f>J283</f>
        <v>2245.5</v>
      </c>
      <c r="K111" s="175"/>
      <c r="L111" s="17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4"/>
      <c r="C112" s="175"/>
      <c r="D112" s="176" t="s">
        <v>106</v>
      </c>
      <c r="E112" s="177"/>
      <c r="F112" s="177"/>
      <c r="G112" s="177"/>
      <c r="H112" s="177"/>
      <c r="I112" s="177"/>
      <c r="J112" s="178">
        <f>J287</f>
        <v>10019.199999999999</v>
      </c>
      <c r="K112" s="175"/>
      <c r="L112" s="17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4"/>
      <c r="C113" s="175"/>
      <c r="D113" s="176" t="s">
        <v>107</v>
      </c>
      <c r="E113" s="177"/>
      <c r="F113" s="177"/>
      <c r="G113" s="177"/>
      <c r="H113" s="177"/>
      <c r="I113" s="177"/>
      <c r="J113" s="178">
        <f>J298</f>
        <v>57627</v>
      </c>
      <c r="K113" s="175"/>
      <c r="L113" s="17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4"/>
      <c r="C114" s="175"/>
      <c r="D114" s="176" t="s">
        <v>108</v>
      </c>
      <c r="E114" s="177"/>
      <c r="F114" s="177"/>
      <c r="G114" s="177"/>
      <c r="H114" s="177"/>
      <c r="I114" s="177"/>
      <c r="J114" s="178">
        <f>J306</f>
        <v>6827.3699999999999</v>
      </c>
      <c r="K114" s="175"/>
      <c r="L114" s="17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4"/>
      <c r="C115" s="175"/>
      <c r="D115" s="176" t="s">
        <v>109</v>
      </c>
      <c r="E115" s="177"/>
      <c r="F115" s="177"/>
      <c r="G115" s="177"/>
      <c r="H115" s="177"/>
      <c r="I115" s="177"/>
      <c r="J115" s="178">
        <f>J326</f>
        <v>86845.710000000006</v>
      </c>
      <c r="K115" s="175"/>
      <c r="L115" s="17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4"/>
      <c r="C116" s="175"/>
      <c r="D116" s="176" t="s">
        <v>110</v>
      </c>
      <c r="E116" s="177"/>
      <c r="F116" s="177"/>
      <c r="G116" s="177"/>
      <c r="H116" s="177"/>
      <c r="I116" s="177"/>
      <c r="J116" s="178">
        <f>J345</f>
        <v>35683.859999999993</v>
      </c>
      <c r="K116" s="175"/>
      <c r="L116" s="17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4"/>
      <c r="C117" s="175"/>
      <c r="D117" s="176" t="s">
        <v>111</v>
      </c>
      <c r="E117" s="177"/>
      <c r="F117" s="177"/>
      <c r="G117" s="177"/>
      <c r="H117" s="177"/>
      <c r="I117" s="177"/>
      <c r="J117" s="178">
        <f>J359</f>
        <v>12536.799999999999</v>
      </c>
      <c r="K117" s="175"/>
      <c r="L117" s="17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4"/>
      <c r="C118" s="175"/>
      <c r="D118" s="176" t="s">
        <v>112</v>
      </c>
      <c r="E118" s="177"/>
      <c r="F118" s="177"/>
      <c r="G118" s="177"/>
      <c r="H118" s="177"/>
      <c r="I118" s="177"/>
      <c r="J118" s="178">
        <f>J367</f>
        <v>16765.369999999999</v>
      </c>
      <c r="K118" s="175"/>
      <c r="L118" s="17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68"/>
      <c r="C119" s="169"/>
      <c r="D119" s="170" t="s">
        <v>113</v>
      </c>
      <c r="E119" s="171"/>
      <c r="F119" s="171"/>
      <c r="G119" s="171"/>
      <c r="H119" s="171"/>
      <c r="I119" s="171"/>
      <c r="J119" s="172">
        <f>J384</f>
        <v>13000</v>
      </c>
      <c r="K119" s="169"/>
      <c r="L119" s="17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="2" customFormat="1" ht="6.96" customHeight="1">
      <c r="A125" s="32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2" customFormat="1" ht="24.96" customHeight="1">
      <c r="A126" s="32"/>
      <c r="B126" s="33"/>
      <c r="C126" s="23" t="s">
        <v>114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="2" customFormat="1" ht="6.96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="2" customFormat="1" ht="12" customHeight="1">
      <c r="A128" s="32"/>
      <c r="B128" s="33"/>
      <c r="C128" s="29" t="s">
        <v>14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="2" customFormat="1" ht="16.5" customHeight="1">
      <c r="A129" s="32"/>
      <c r="B129" s="33"/>
      <c r="C129" s="34"/>
      <c r="D129" s="34"/>
      <c r="E129" s="163" t="str">
        <f>E7</f>
        <v xml:space="preserve">Oprava bytových jednotek  a spol. prostor budovy YD</v>
      </c>
      <c r="F129" s="29"/>
      <c r="G129" s="29"/>
      <c r="H129" s="29"/>
      <c r="I129" s="34"/>
      <c r="J129" s="34"/>
      <c r="K129" s="34"/>
      <c r="L129" s="56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="2" customFormat="1" ht="12" customHeight="1">
      <c r="A130" s="32"/>
      <c r="B130" s="33"/>
      <c r="C130" s="29" t="s">
        <v>84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="2" customFormat="1" ht="16.5" customHeight="1">
      <c r="A131" s="32"/>
      <c r="B131" s="33"/>
      <c r="C131" s="34"/>
      <c r="D131" s="34"/>
      <c r="E131" s="69" t="str">
        <f>E9</f>
        <v>DOH0603 - SO 04 Dvoupokojový byt - pravá dispozice</v>
      </c>
      <c r="F131" s="34"/>
      <c r="G131" s="34"/>
      <c r="H131" s="34"/>
      <c r="I131" s="34"/>
      <c r="J131" s="34"/>
      <c r="K131" s="34"/>
      <c r="L131" s="56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="2" customFormat="1" ht="6.96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="2" customFormat="1" ht="12" customHeight="1">
      <c r="A133" s="32"/>
      <c r="B133" s="33"/>
      <c r="C133" s="29" t="s">
        <v>18</v>
      </c>
      <c r="D133" s="34"/>
      <c r="E133" s="34"/>
      <c r="F133" s="26" t="str">
        <f>F12</f>
        <v>Olomouc</v>
      </c>
      <c r="G133" s="34"/>
      <c r="H133" s="34"/>
      <c r="I133" s="29" t="s">
        <v>20</v>
      </c>
      <c r="J133" s="72" t="str">
        <f>IF(J12="","",J12)</f>
        <v>9. 8. 2021</v>
      </c>
      <c r="K133" s="34"/>
      <c r="L133" s="56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="2" customFormat="1" ht="6.96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="2" customFormat="1" ht="15.15" customHeight="1">
      <c r="A135" s="32"/>
      <c r="B135" s="33"/>
      <c r="C135" s="29" t="s">
        <v>22</v>
      </c>
      <c r="D135" s="34"/>
      <c r="E135" s="34"/>
      <c r="F135" s="26" t="str">
        <f>E15</f>
        <v>FNOL, I.P.Pavlova 6, Olomouc</v>
      </c>
      <c r="G135" s="34"/>
      <c r="H135" s="34"/>
      <c r="I135" s="29" t="s">
        <v>28</v>
      </c>
      <c r="J135" s="30" t="str">
        <f>E21</f>
        <v>Ing. arch. Jan Dohnal</v>
      </c>
      <c r="K135" s="34"/>
      <c r="L135" s="56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="2" customFormat="1" ht="15.15" customHeight="1">
      <c r="A136" s="32"/>
      <c r="B136" s="33"/>
      <c r="C136" s="29" t="s">
        <v>26</v>
      </c>
      <c r="D136" s="34"/>
      <c r="E136" s="34"/>
      <c r="F136" s="26" t="str">
        <f>IF(E18="","",E18)</f>
        <v xml:space="preserve"> </v>
      </c>
      <c r="G136" s="34"/>
      <c r="H136" s="34"/>
      <c r="I136" s="29" t="s">
        <v>31</v>
      </c>
      <c r="J136" s="30" t="str">
        <f>E24</f>
        <v xml:space="preserve"> </v>
      </c>
      <c r="K136" s="34"/>
      <c r="L136" s="56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="2" customFormat="1" ht="10.32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="11" customFormat="1" ht="29.28" customHeight="1">
      <c r="A138" s="180"/>
      <c r="B138" s="181"/>
      <c r="C138" s="182" t="s">
        <v>115</v>
      </c>
      <c r="D138" s="183" t="s">
        <v>58</v>
      </c>
      <c r="E138" s="183" t="s">
        <v>54</v>
      </c>
      <c r="F138" s="183" t="s">
        <v>55</v>
      </c>
      <c r="G138" s="183" t="s">
        <v>116</v>
      </c>
      <c r="H138" s="183" t="s">
        <v>117</v>
      </c>
      <c r="I138" s="183" t="s">
        <v>118</v>
      </c>
      <c r="J138" s="184" t="s">
        <v>88</v>
      </c>
      <c r="K138" s="185" t="s">
        <v>119</v>
      </c>
      <c r="L138" s="186"/>
      <c r="M138" s="93" t="s">
        <v>1</v>
      </c>
      <c r="N138" s="94" t="s">
        <v>37</v>
      </c>
      <c r="O138" s="94" t="s">
        <v>120</v>
      </c>
      <c r="P138" s="94" t="s">
        <v>121</v>
      </c>
      <c r="Q138" s="94" t="s">
        <v>122</v>
      </c>
      <c r="R138" s="94" t="s">
        <v>123</v>
      </c>
      <c r="S138" s="94" t="s">
        <v>124</v>
      </c>
      <c r="T138" s="95" t="s">
        <v>125</v>
      </c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</row>
    <row r="139" s="2" customFormat="1" ht="22.8" customHeight="1">
      <c r="A139" s="32"/>
      <c r="B139" s="33"/>
      <c r="C139" s="100" t="s">
        <v>126</v>
      </c>
      <c r="D139" s="34"/>
      <c r="E139" s="34"/>
      <c r="F139" s="34"/>
      <c r="G139" s="34"/>
      <c r="H139" s="34"/>
      <c r="I139" s="34"/>
      <c r="J139" s="187">
        <f>BK139</f>
        <v>566917.6399999999</v>
      </c>
      <c r="K139" s="34"/>
      <c r="L139" s="38"/>
      <c r="M139" s="96"/>
      <c r="N139" s="188"/>
      <c r="O139" s="97"/>
      <c r="P139" s="189">
        <f>P140+P239+P384</f>
        <v>363.87661400000002</v>
      </c>
      <c r="Q139" s="97"/>
      <c r="R139" s="189">
        <f>R140+R239+R384</f>
        <v>4.4142612799999998</v>
      </c>
      <c r="S139" s="97"/>
      <c r="T139" s="190">
        <f>T140+T239+T384</f>
        <v>3.3609184000000001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72</v>
      </c>
      <c r="AU139" s="17" t="s">
        <v>90</v>
      </c>
      <c r="BK139" s="191">
        <f>BK140+BK239+BK384</f>
        <v>566917.6399999999</v>
      </c>
    </row>
    <row r="140" s="12" customFormat="1" ht="25.92" customHeight="1">
      <c r="A140" s="12"/>
      <c r="B140" s="192"/>
      <c r="C140" s="193"/>
      <c r="D140" s="194" t="s">
        <v>72</v>
      </c>
      <c r="E140" s="195" t="s">
        <v>127</v>
      </c>
      <c r="F140" s="195" t="s">
        <v>128</v>
      </c>
      <c r="G140" s="193"/>
      <c r="H140" s="193"/>
      <c r="I140" s="193"/>
      <c r="J140" s="196">
        <f>BK140</f>
        <v>161940.31999999998</v>
      </c>
      <c r="K140" s="193"/>
      <c r="L140" s="197"/>
      <c r="M140" s="198"/>
      <c r="N140" s="199"/>
      <c r="O140" s="199"/>
      <c r="P140" s="200">
        <f>P141+P160+P198+P231+P237</f>
        <v>219.745924</v>
      </c>
      <c r="Q140" s="199"/>
      <c r="R140" s="200">
        <f>R141+R160+R198+R231+R237</f>
        <v>3.6430923000000002</v>
      </c>
      <c r="S140" s="199"/>
      <c r="T140" s="201">
        <f>T141+T160+T198+T231+T237</f>
        <v>1.8074300000000001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81</v>
      </c>
      <c r="AT140" s="203" t="s">
        <v>72</v>
      </c>
      <c r="AU140" s="203" t="s">
        <v>73</v>
      </c>
      <c r="AY140" s="202" t="s">
        <v>129</v>
      </c>
      <c r="BK140" s="204">
        <f>BK141+BK160+BK198+BK231+BK237</f>
        <v>161940.31999999998</v>
      </c>
    </row>
    <row r="141" s="12" customFormat="1" ht="22.8" customHeight="1">
      <c r="A141" s="12"/>
      <c r="B141" s="192"/>
      <c r="C141" s="193"/>
      <c r="D141" s="194" t="s">
        <v>72</v>
      </c>
      <c r="E141" s="205" t="s">
        <v>130</v>
      </c>
      <c r="F141" s="205" t="s">
        <v>131</v>
      </c>
      <c r="G141" s="193"/>
      <c r="H141" s="193"/>
      <c r="I141" s="193"/>
      <c r="J141" s="206">
        <f>BK141</f>
        <v>17973.09</v>
      </c>
      <c r="K141" s="193"/>
      <c r="L141" s="197"/>
      <c r="M141" s="198"/>
      <c r="N141" s="199"/>
      <c r="O141" s="199"/>
      <c r="P141" s="200">
        <f>SUM(P142:P159)</f>
        <v>15.007135</v>
      </c>
      <c r="Q141" s="199"/>
      <c r="R141" s="200">
        <f>SUM(R142:R159)</f>
        <v>1.7080159099999999</v>
      </c>
      <c r="S141" s="199"/>
      <c r="T141" s="201">
        <f>SUM(T142:T159)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72</v>
      </c>
      <c r="AU141" s="203" t="s">
        <v>81</v>
      </c>
      <c r="AY141" s="202" t="s">
        <v>129</v>
      </c>
      <c r="BK141" s="204">
        <f>SUM(BK142:BK159)</f>
        <v>17973.09</v>
      </c>
    </row>
    <row r="142" s="2" customFormat="1" ht="33" customHeight="1">
      <c r="A142" s="32"/>
      <c r="B142" s="33"/>
      <c r="C142" s="207" t="s">
        <v>81</v>
      </c>
      <c r="D142" s="207" t="s">
        <v>132</v>
      </c>
      <c r="E142" s="208" t="s">
        <v>133</v>
      </c>
      <c r="F142" s="209" t="s">
        <v>134</v>
      </c>
      <c r="G142" s="210" t="s">
        <v>135</v>
      </c>
      <c r="H142" s="211">
        <v>1</v>
      </c>
      <c r="I142" s="212">
        <v>373</v>
      </c>
      <c r="J142" s="212">
        <f>ROUND(I142*H142,2)</f>
        <v>373</v>
      </c>
      <c r="K142" s="213"/>
      <c r="L142" s="38"/>
      <c r="M142" s="214" t="s">
        <v>1</v>
      </c>
      <c r="N142" s="215" t="s">
        <v>39</v>
      </c>
      <c r="O142" s="216">
        <v>0.19</v>
      </c>
      <c r="P142" s="216">
        <f>O142*H142</f>
        <v>0.19</v>
      </c>
      <c r="Q142" s="216">
        <v>0.022280000000000001</v>
      </c>
      <c r="R142" s="216">
        <f>Q142*H142</f>
        <v>0.022280000000000001</v>
      </c>
      <c r="S142" s="216">
        <v>0</v>
      </c>
      <c r="T142" s="21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8" t="s">
        <v>136</v>
      </c>
      <c r="AT142" s="218" t="s">
        <v>132</v>
      </c>
      <c r="AU142" s="218" t="s">
        <v>137</v>
      </c>
      <c r="AY142" s="17" t="s">
        <v>129</v>
      </c>
      <c r="BE142" s="219">
        <f>IF(N142="základní",J142,0)</f>
        <v>0</v>
      </c>
      <c r="BF142" s="219">
        <f>IF(N142="snížená",J142,0)</f>
        <v>373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137</v>
      </c>
      <c r="BK142" s="219">
        <f>ROUND(I142*H142,2)</f>
        <v>373</v>
      </c>
      <c r="BL142" s="17" t="s">
        <v>136</v>
      </c>
      <c r="BM142" s="218" t="s">
        <v>138</v>
      </c>
    </row>
    <row r="143" s="2" customFormat="1" ht="33" customHeight="1">
      <c r="A143" s="32"/>
      <c r="B143" s="33"/>
      <c r="C143" s="207" t="s">
        <v>137</v>
      </c>
      <c r="D143" s="207" t="s">
        <v>132</v>
      </c>
      <c r="E143" s="208" t="s">
        <v>139</v>
      </c>
      <c r="F143" s="209" t="s">
        <v>140</v>
      </c>
      <c r="G143" s="210" t="s">
        <v>135</v>
      </c>
      <c r="H143" s="211">
        <v>1</v>
      </c>
      <c r="I143" s="212">
        <v>547</v>
      </c>
      <c r="J143" s="212">
        <f>ROUND(I143*H143,2)</f>
        <v>547</v>
      </c>
      <c r="K143" s="213"/>
      <c r="L143" s="38"/>
      <c r="M143" s="214" t="s">
        <v>1</v>
      </c>
      <c r="N143" s="215" t="s">
        <v>39</v>
      </c>
      <c r="O143" s="216">
        <v>0.192</v>
      </c>
      <c r="P143" s="216">
        <f>O143*H143</f>
        <v>0.192</v>
      </c>
      <c r="Q143" s="216">
        <v>0.026280000000000001</v>
      </c>
      <c r="R143" s="216">
        <f>Q143*H143</f>
        <v>0.026280000000000001</v>
      </c>
      <c r="S143" s="216">
        <v>0</v>
      </c>
      <c r="T143" s="21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8" t="s">
        <v>136</v>
      </c>
      <c r="AT143" s="218" t="s">
        <v>132</v>
      </c>
      <c r="AU143" s="218" t="s">
        <v>137</v>
      </c>
      <c r="AY143" s="17" t="s">
        <v>129</v>
      </c>
      <c r="BE143" s="219">
        <f>IF(N143="základní",J143,0)</f>
        <v>0</v>
      </c>
      <c r="BF143" s="219">
        <f>IF(N143="snížená",J143,0)</f>
        <v>547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7" t="s">
        <v>137</v>
      </c>
      <c r="BK143" s="219">
        <f>ROUND(I143*H143,2)</f>
        <v>547</v>
      </c>
      <c r="BL143" s="17" t="s">
        <v>136</v>
      </c>
      <c r="BM143" s="218" t="s">
        <v>141</v>
      </c>
    </row>
    <row r="144" s="2" customFormat="1" ht="24.15" customHeight="1">
      <c r="A144" s="32"/>
      <c r="B144" s="33"/>
      <c r="C144" s="207" t="s">
        <v>130</v>
      </c>
      <c r="D144" s="207" t="s">
        <v>132</v>
      </c>
      <c r="E144" s="208" t="s">
        <v>142</v>
      </c>
      <c r="F144" s="209" t="s">
        <v>143</v>
      </c>
      <c r="G144" s="210" t="s">
        <v>144</v>
      </c>
      <c r="H144" s="211">
        <v>26.523</v>
      </c>
      <c r="I144" s="212">
        <v>604</v>
      </c>
      <c r="J144" s="212">
        <f>ROUND(I144*H144,2)</f>
        <v>16019.889999999999</v>
      </c>
      <c r="K144" s="213"/>
      <c r="L144" s="38"/>
      <c r="M144" s="214" t="s">
        <v>1</v>
      </c>
      <c r="N144" s="215" t="s">
        <v>39</v>
      </c>
      <c r="O144" s="216">
        <v>0.52500000000000002</v>
      </c>
      <c r="P144" s="216">
        <f>O144*H144</f>
        <v>13.924575000000001</v>
      </c>
      <c r="Q144" s="216">
        <v>0.058970000000000002</v>
      </c>
      <c r="R144" s="216">
        <f>Q144*H144</f>
        <v>1.56406131</v>
      </c>
      <c r="S144" s="216">
        <v>0</v>
      </c>
      <c r="T144" s="21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8" t="s">
        <v>136</v>
      </c>
      <c r="AT144" s="218" t="s">
        <v>132</v>
      </c>
      <c r="AU144" s="218" t="s">
        <v>137</v>
      </c>
      <c r="AY144" s="17" t="s">
        <v>129</v>
      </c>
      <c r="BE144" s="219">
        <f>IF(N144="základní",J144,0)</f>
        <v>0</v>
      </c>
      <c r="BF144" s="219">
        <f>IF(N144="snížená",J144,0)</f>
        <v>16019.889999999999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7" t="s">
        <v>137</v>
      </c>
      <c r="BK144" s="219">
        <f>ROUND(I144*H144,2)</f>
        <v>16019.889999999999</v>
      </c>
      <c r="BL144" s="17" t="s">
        <v>136</v>
      </c>
      <c r="BM144" s="218" t="s">
        <v>145</v>
      </c>
    </row>
    <row r="145" s="13" customFormat="1">
      <c r="A145" s="13"/>
      <c r="B145" s="220"/>
      <c r="C145" s="221"/>
      <c r="D145" s="222" t="s">
        <v>146</v>
      </c>
      <c r="E145" s="223" t="s">
        <v>1</v>
      </c>
      <c r="F145" s="224" t="s">
        <v>147</v>
      </c>
      <c r="G145" s="221"/>
      <c r="H145" s="225">
        <v>24.073</v>
      </c>
      <c r="I145" s="221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146</v>
      </c>
      <c r="AU145" s="230" t="s">
        <v>137</v>
      </c>
      <c r="AV145" s="13" t="s">
        <v>137</v>
      </c>
      <c r="AW145" s="13" t="s">
        <v>30</v>
      </c>
      <c r="AX145" s="13" t="s">
        <v>73</v>
      </c>
      <c r="AY145" s="230" t="s">
        <v>129</v>
      </c>
    </row>
    <row r="146" s="13" customFormat="1">
      <c r="A146" s="13"/>
      <c r="B146" s="220"/>
      <c r="C146" s="221"/>
      <c r="D146" s="222" t="s">
        <v>146</v>
      </c>
      <c r="E146" s="223" t="s">
        <v>1</v>
      </c>
      <c r="F146" s="224" t="s">
        <v>148</v>
      </c>
      <c r="G146" s="221"/>
      <c r="H146" s="225">
        <v>-1.2</v>
      </c>
      <c r="I146" s="221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146</v>
      </c>
      <c r="AU146" s="230" t="s">
        <v>137</v>
      </c>
      <c r="AV146" s="13" t="s">
        <v>137</v>
      </c>
      <c r="AW146" s="13" t="s">
        <v>30</v>
      </c>
      <c r="AX146" s="13" t="s">
        <v>73</v>
      </c>
      <c r="AY146" s="230" t="s">
        <v>129</v>
      </c>
    </row>
    <row r="147" s="13" customFormat="1">
      <c r="A147" s="13"/>
      <c r="B147" s="220"/>
      <c r="C147" s="221"/>
      <c r="D147" s="222" t="s">
        <v>146</v>
      </c>
      <c r="E147" s="223" t="s">
        <v>1</v>
      </c>
      <c r="F147" s="224" t="s">
        <v>149</v>
      </c>
      <c r="G147" s="221"/>
      <c r="H147" s="225">
        <v>-0.16</v>
      </c>
      <c r="I147" s="221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146</v>
      </c>
      <c r="AU147" s="230" t="s">
        <v>137</v>
      </c>
      <c r="AV147" s="13" t="s">
        <v>137</v>
      </c>
      <c r="AW147" s="13" t="s">
        <v>30</v>
      </c>
      <c r="AX147" s="13" t="s">
        <v>73</v>
      </c>
      <c r="AY147" s="230" t="s">
        <v>129</v>
      </c>
    </row>
    <row r="148" s="13" customFormat="1">
      <c r="A148" s="13"/>
      <c r="B148" s="220"/>
      <c r="C148" s="221"/>
      <c r="D148" s="222" t="s">
        <v>146</v>
      </c>
      <c r="E148" s="223" t="s">
        <v>1</v>
      </c>
      <c r="F148" s="224" t="s">
        <v>150</v>
      </c>
      <c r="G148" s="221"/>
      <c r="H148" s="225">
        <v>-1.6000000000000001</v>
      </c>
      <c r="I148" s="221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146</v>
      </c>
      <c r="AU148" s="230" t="s">
        <v>137</v>
      </c>
      <c r="AV148" s="13" t="s">
        <v>137</v>
      </c>
      <c r="AW148" s="13" t="s">
        <v>30</v>
      </c>
      <c r="AX148" s="13" t="s">
        <v>73</v>
      </c>
      <c r="AY148" s="230" t="s">
        <v>129</v>
      </c>
    </row>
    <row r="149" s="14" customFormat="1">
      <c r="A149" s="14"/>
      <c r="B149" s="231"/>
      <c r="C149" s="232"/>
      <c r="D149" s="222" t="s">
        <v>146</v>
      </c>
      <c r="E149" s="233" t="s">
        <v>1</v>
      </c>
      <c r="F149" s="234" t="s">
        <v>151</v>
      </c>
      <c r="G149" s="232"/>
      <c r="H149" s="233" t="s">
        <v>1</v>
      </c>
      <c r="I149" s="232"/>
      <c r="J149" s="232"/>
      <c r="K149" s="232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146</v>
      </c>
      <c r="AU149" s="239" t="s">
        <v>137</v>
      </c>
      <c r="AV149" s="14" t="s">
        <v>81</v>
      </c>
      <c r="AW149" s="14" t="s">
        <v>30</v>
      </c>
      <c r="AX149" s="14" t="s">
        <v>73</v>
      </c>
      <c r="AY149" s="239" t="s">
        <v>129</v>
      </c>
    </row>
    <row r="150" s="13" customFormat="1">
      <c r="A150" s="13"/>
      <c r="B150" s="220"/>
      <c r="C150" s="221"/>
      <c r="D150" s="222" t="s">
        <v>146</v>
      </c>
      <c r="E150" s="223" t="s">
        <v>1</v>
      </c>
      <c r="F150" s="224" t="s">
        <v>152</v>
      </c>
      <c r="G150" s="221"/>
      <c r="H150" s="225">
        <v>1.1599999999999999</v>
      </c>
      <c r="I150" s="221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146</v>
      </c>
      <c r="AU150" s="230" t="s">
        <v>137</v>
      </c>
      <c r="AV150" s="13" t="s">
        <v>137</v>
      </c>
      <c r="AW150" s="13" t="s">
        <v>30</v>
      </c>
      <c r="AX150" s="13" t="s">
        <v>73</v>
      </c>
      <c r="AY150" s="230" t="s">
        <v>129</v>
      </c>
    </row>
    <row r="151" s="14" customFormat="1">
      <c r="A151" s="14"/>
      <c r="B151" s="231"/>
      <c r="C151" s="232"/>
      <c r="D151" s="222" t="s">
        <v>146</v>
      </c>
      <c r="E151" s="233" t="s">
        <v>1</v>
      </c>
      <c r="F151" s="234" t="s">
        <v>153</v>
      </c>
      <c r="G151" s="232"/>
      <c r="H151" s="233" t="s">
        <v>1</v>
      </c>
      <c r="I151" s="232"/>
      <c r="J151" s="232"/>
      <c r="K151" s="232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146</v>
      </c>
      <c r="AU151" s="239" t="s">
        <v>137</v>
      </c>
      <c r="AV151" s="14" t="s">
        <v>81</v>
      </c>
      <c r="AW151" s="14" t="s">
        <v>30</v>
      </c>
      <c r="AX151" s="14" t="s">
        <v>73</v>
      </c>
      <c r="AY151" s="239" t="s">
        <v>129</v>
      </c>
    </row>
    <row r="152" s="13" customFormat="1">
      <c r="A152" s="13"/>
      <c r="B152" s="220"/>
      <c r="C152" s="221"/>
      <c r="D152" s="222" t="s">
        <v>146</v>
      </c>
      <c r="E152" s="223" t="s">
        <v>1</v>
      </c>
      <c r="F152" s="224" t="s">
        <v>154</v>
      </c>
      <c r="G152" s="221"/>
      <c r="H152" s="225">
        <v>0.089999999999999997</v>
      </c>
      <c r="I152" s="221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146</v>
      </c>
      <c r="AU152" s="230" t="s">
        <v>137</v>
      </c>
      <c r="AV152" s="13" t="s">
        <v>137</v>
      </c>
      <c r="AW152" s="13" t="s">
        <v>30</v>
      </c>
      <c r="AX152" s="13" t="s">
        <v>73</v>
      </c>
      <c r="AY152" s="230" t="s">
        <v>129</v>
      </c>
    </row>
    <row r="153" s="14" customFormat="1">
      <c r="A153" s="14"/>
      <c r="B153" s="231"/>
      <c r="C153" s="232"/>
      <c r="D153" s="222" t="s">
        <v>146</v>
      </c>
      <c r="E153" s="233" t="s">
        <v>1</v>
      </c>
      <c r="F153" s="234" t="s">
        <v>155</v>
      </c>
      <c r="G153" s="232"/>
      <c r="H153" s="233" t="s">
        <v>1</v>
      </c>
      <c r="I153" s="232"/>
      <c r="J153" s="232"/>
      <c r="K153" s="232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146</v>
      </c>
      <c r="AU153" s="239" t="s">
        <v>137</v>
      </c>
      <c r="AV153" s="14" t="s">
        <v>81</v>
      </c>
      <c r="AW153" s="14" t="s">
        <v>30</v>
      </c>
      <c r="AX153" s="14" t="s">
        <v>73</v>
      </c>
      <c r="AY153" s="239" t="s">
        <v>129</v>
      </c>
    </row>
    <row r="154" s="13" customFormat="1">
      <c r="A154" s="13"/>
      <c r="B154" s="220"/>
      <c r="C154" s="221"/>
      <c r="D154" s="222" t="s">
        <v>146</v>
      </c>
      <c r="E154" s="223" t="s">
        <v>1</v>
      </c>
      <c r="F154" s="224" t="s">
        <v>156</v>
      </c>
      <c r="G154" s="221"/>
      <c r="H154" s="225">
        <v>4.1600000000000001</v>
      </c>
      <c r="I154" s="221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146</v>
      </c>
      <c r="AU154" s="230" t="s">
        <v>137</v>
      </c>
      <c r="AV154" s="13" t="s">
        <v>137</v>
      </c>
      <c r="AW154" s="13" t="s">
        <v>30</v>
      </c>
      <c r="AX154" s="13" t="s">
        <v>73</v>
      </c>
      <c r="AY154" s="230" t="s">
        <v>129</v>
      </c>
    </row>
    <row r="155" s="15" customFormat="1">
      <c r="A155" s="15"/>
      <c r="B155" s="240"/>
      <c r="C155" s="241"/>
      <c r="D155" s="222" t="s">
        <v>146</v>
      </c>
      <c r="E155" s="242" t="s">
        <v>1</v>
      </c>
      <c r="F155" s="243" t="s">
        <v>157</v>
      </c>
      <c r="G155" s="241"/>
      <c r="H155" s="244">
        <v>26.523</v>
      </c>
      <c r="I155" s="241"/>
      <c r="J155" s="241"/>
      <c r="K155" s="241"/>
      <c r="L155" s="245"/>
      <c r="M155" s="246"/>
      <c r="N155" s="247"/>
      <c r="O155" s="247"/>
      <c r="P155" s="247"/>
      <c r="Q155" s="247"/>
      <c r="R155" s="247"/>
      <c r="S155" s="247"/>
      <c r="T155" s="24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49" t="s">
        <v>146</v>
      </c>
      <c r="AU155" s="249" t="s">
        <v>137</v>
      </c>
      <c r="AV155" s="15" t="s">
        <v>136</v>
      </c>
      <c r="AW155" s="15" t="s">
        <v>30</v>
      </c>
      <c r="AX155" s="15" t="s">
        <v>81</v>
      </c>
      <c r="AY155" s="249" t="s">
        <v>129</v>
      </c>
    </row>
    <row r="156" s="2" customFormat="1" ht="24.15" customHeight="1">
      <c r="A156" s="32"/>
      <c r="B156" s="33"/>
      <c r="C156" s="207" t="s">
        <v>136</v>
      </c>
      <c r="D156" s="207" t="s">
        <v>132</v>
      </c>
      <c r="E156" s="208" t="s">
        <v>158</v>
      </c>
      <c r="F156" s="209" t="s">
        <v>159</v>
      </c>
      <c r="G156" s="210" t="s">
        <v>144</v>
      </c>
      <c r="H156" s="211">
        <v>1.26</v>
      </c>
      <c r="I156" s="212">
        <v>820</v>
      </c>
      <c r="J156" s="212">
        <f>ROUND(I156*H156,2)</f>
        <v>1033.2000000000001</v>
      </c>
      <c r="K156" s="213"/>
      <c r="L156" s="38"/>
      <c r="M156" s="214" t="s">
        <v>1</v>
      </c>
      <c r="N156" s="215" t="s">
        <v>39</v>
      </c>
      <c r="O156" s="216">
        <v>0.55600000000000005</v>
      </c>
      <c r="P156" s="216">
        <f>O156*H156</f>
        <v>0.70056000000000007</v>
      </c>
      <c r="Q156" s="216">
        <v>0.07571</v>
      </c>
      <c r="R156" s="216">
        <f>Q156*H156</f>
        <v>0.095394599999999996</v>
      </c>
      <c r="S156" s="216">
        <v>0</v>
      </c>
      <c r="T156" s="21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8" t="s">
        <v>136</v>
      </c>
      <c r="AT156" s="218" t="s">
        <v>132</v>
      </c>
      <c r="AU156" s="218" t="s">
        <v>137</v>
      </c>
      <c r="AY156" s="17" t="s">
        <v>129</v>
      </c>
      <c r="BE156" s="219">
        <f>IF(N156="základní",J156,0)</f>
        <v>0</v>
      </c>
      <c r="BF156" s="219">
        <f>IF(N156="snížená",J156,0)</f>
        <v>1033.2000000000001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7" t="s">
        <v>137</v>
      </c>
      <c r="BK156" s="219">
        <f>ROUND(I156*H156,2)</f>
        <v>1033.2000000000001</v>
      </c>
      <c r="BL156" s="17" t="s">
        <v>136</v>
      </c>
      <c r="BM156" s="218" t="s">
        <v>160</v>
      </c>
    </row>
    <row r="157" s="14" customFormat="1">
      <c r="A157" s="14"/>
      <c r="B157" s="231"/>
      <c r="C157" s="232"/>
      <c r="D157" s="222" t="s">
        <v>146</v>
      </c>
      <c r="E157" s="233" t="s">
        <v>1</v>
      </c>
      <c r="F157" s="234" t="s">
        <v>151</v>
      </c>
      <c r="G157" s="232"/>
      <c r="H157" s="233" t="s">
        <v>1</v>
      </c>
      <c r="I157" s="232"/>
      <c r="J157" s="232"/>
      <c r="K157" s="232"/>
      <c r="L157" s="235"/>
      <c r="M157" s="236"/>
      <c r="N157" s="237"/>
      <c r="O157" s="237"/>
      <c r="P157" s="237"/>
      <c r="Q157" s="237"/>
      <c r="R157" s="237"/>
      <c r="S157" s="237"/>
      <c r="T157" s="23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9" t="s">
        <v>146</v>
      </c>
      <c r="AU157" s="239" t="s">
        <v>137</v>
      </c>
      <c r="AV157" s="14" t="s">
        <v>81</v>
      </c>
      <c r="AW157" s="14" t="s">
        <v>30</v>
      </c>
      <c r="AX157" s="14" t="s">
        <v>73</v>
      </c>
      <c r="AY157" s="239" t="s">
        <v>129</v>
      </c>
    </row>
    <row r="158" s="13" customFormat="1">
      <c r="A158" s="13"/>
      <c r="B158" s="220"/>
      <c r="C158" s="221"/>
      <c r="D158" s="222" t="s">
        <v>146</v>
      </c>
      <c r="E158" s="223" t="s">
        <v>1</v>
      </c>
      <c r="F158" s="224" t="s">
        <v>161</v>
      </c>
      <c r="G158" s="221"/>
      <c r="H158" s="225">
        <v>1.26</v>
      </c>
      <c r="I158" s="221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146</v>
      </c>
      <c r="AU158" s="230" t="s">
        <v>137</v>
      </c>
      <c r="AV158" s="13" t="s">
        <v>137</v>
      </c>
      <c r="AW158" s="13" t="s">
        <v>30</v>
      </c>
      <c r="AX158" s="13" t="s">
        <v>73</v>
      </c>
      <c r="AY158" s="230" t="s">
        <v>129</v>
      </c>
    </row>
    <row r="159" s="15" customFormat="1">
      <c r="A159" s="15"/>
      <c r="B159" s="240"/>
      <c r="C159" s="241"/>
      <c r="D159" s="222" t="s">
        <v>146</v>
      </c>
      <c r="E159" s="242" t="s">
        <v>1</v>
      </c>
      <c r="F159" s="243" t="s">
        <v>157</v>
      </c>
      <c r="G159" s="241"/>
      <c r="H159" s="244">
        <v>1.26</v>
      </c>
      <c r="I159" s="241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49" t="s">
        <v>146</v>
      </c>
      <c r="AU159" s="249" t="s">
        <v>137</v>
      </c>
      <c r="AV159" s="15" t="s">
        <v>136</v>
      </c>
      <c r="AW159" s="15" t="s">
        <v>30</v>
      </c>
      <c r="AX159" s="15" t="s">
        <v>81</v>
      </c>
      <c r="AY159" s="249" t="s">
        <v>129</v>
      </c>
    </row>
    <row r="160" s="12" customFormat="1" ht="22.8" customHeight="1">
      <c r="A160" s="12"/>
      <c r="B160" s="192"/>
      <c r="C160" s="193"/>
      <c r="D160" s="194" t="s">
        <v>72</v>
      </c>
      <c r="E160" s="205" t="s">
        <v>162</v>
      </c>
      <c r="F160" s="205" t="s">
        <v>163</v>
      </c>
      <c r="G160" s="193"/>
      <c r="H160" s="193"/>
      <c r="I160" s="193"/>
      <c r="J160" s="206">
        <f>BK160</f>
        <v>56004.970000000001</v>
      </c>
      <c r="K160" s="193"/>
      <c r="L160" s="197"/>
      <c r="M160" s="198"/>
      <c r="N160" s="199"/>
      <c r="O160" s="199"/>
      <c r="P160" s="200">
        <f>SUM(P161:P197)</f>
        <v>97.567178999999996</v>
      </c>
      <c r="Q160" s="199"/>
      <c r="R160" s="200">
        <f>SUM(R161:R197)</f>
        <v>1.92123069</v>
      </c>
      <c r="S160" s="199"/>
      <c r="T160" s="201">
        <f>SUM(T161:T197)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81</v>
      </c>
      <c r="AT160" s="203" t="s">
        <v>72</v>
      </c>
      <c r="AU160" s="203" t="s">
        <v>81</v>
      </c>
      <c r="AY160" s="202" t="s">
        <v>129</v>
      </c>
      <c r="BK160" s="204">
        <f>SUM(BK161:BK197)</f>
        <v>56004.970000000001</v>
      </c>
    </row>
    <row r="161" s="2" customFormat="1" ht="24.15" customHeight="1">
      <c r="A161" s="32"/>
      <c r="B161" s="33"/>
      <c r="C161" s="207" t="s">
        <v>164</v>
      </c>
      <c r="D161" s="207" t="s">
        <v>132</v>
      </c>
      <c r="E161" s="208" t="s">
        <v>165</v>
      </c>
      <c r="F161" s="209" t="s">
        <v>166</v>
      </c>
      <c r="G161" s="210" t="s">
        <v>144</v>
      </c>
      <c r="H161" s="211">
        <v>43.5</v>
      </c>
      <c r="I161" s="212">
        <v>186</v>
      </c>
      <c r="J161" s="212">
        <f>ROUND(I161*H161,2)</f>
        <v>8091</v>
      </c>
      <c r="K161" s="213"/>
      <c r="L161" s="38"/>
      <c r="M161" s="214" t="s">
        <v>1</v>
      </c>
      <c r="N161" s="215" t="s">
        <v>39</v>
      </c>
      <c r="O161" s="216">
        <v>0.35799999999999998</v>
      </c>
      <c r="P161" s="216">
        <f>O161*H161</f>
        <v>15.572999999999999</v>
      </c>
      <c r="Q161" s="216">
        <v>0.0030000000000000001</v>
      </c>
      <c r="R161" s="216">
        <f>Q161*H161</f>
        <v>0.13050000000000001</v>
      </c>
      <c r="S161" s="216">
        <v>0</v>
      </c>
      <c r="T161" s="21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8" t="s">
        <v>136</v>
      </c>
      <c r="AT161" s="218" t="s">
        <v>132</v>
      </c>
      <c r="AU161" s="218" t="s">
        <v>137</v>
      </c>
      <c r="AY161" s="17" t="s">
        <v>129</v>
      </c>
      <c r="BE161" s="219">
        <f>IF(N161="základní",J161,0)</f>
        <v>0</v>
      </c>
      <c r="BF161" s="219">
        <f>IF(N161="snížená",J161,0)</f>
        <v>8091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7" t="s">
        <v>137</v>
      </c>
      <c r="BK161" s="219">
        <f>ROUND(I161*H161,2)</f>
        <v>8091</v>
      </c>
      <c r="BL161" s="17" t="s">
        <v>136</v>
      </c>
      <c r="BM161" s="218" t="s">
        <v>167</v>
      </c>
    </row>
    <row r="162" s="14" customFormat="1">
      <c r="A162" s="14"/>
      <c r="B162" s="231"/>
      <c r="C162" s="232"/>
      <c r="D162" s="222" t="s">
        <v>146</v>
      </c>
      <c r="E162" s="233" t="s">
        <v>1</v>
      </c>
      <c r="F162" s="234" t="s">
        <v>168</v>
      </c>
      <c r="G162" s="232"/>
      <c r="H162" s="233" t="s">
        <v>1</v>
      </c>
      <c r="I162" s="232"/>
      <c r="J162" s="232"/>
      <c r="K162" s="232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146</v>
      </c>
      <c r="AU162" s="239" t="s">
        <v>137</v>
      </c>
      <c r="AV162" s="14" t="s">
        <v>81</v>
      </c>
      <c r="AW162" s="14" t="s">
        <v>30</v>
      </c>
      <c r="AX162" s="14" t="s">
        <v>73</v>
      </c>
      <c r="AY162" s="239" t="s">
        <v>129</v>
      </c>
    </row>
    <row r="163" s="13" customFormat="1">
      <c r="A163" s="13"/>
      <c r="B163" s="220"/>
      <c r="C163" s="221"/>
      <c r="D163" s="222" t="s">
        <v>146</v>
      </c>
      <c r="E163" s="223" t="s">
        <v>1</v>
      </c>
      <c r="F163" s="224" t="s">
        <v>169</v>
      </c>
      <c r="G163" s="221"/>
      <c r="H163" s="225">
        <v>43.5</v>
      </c>
      <c r="I163" s="221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146</v>
      </c>
      <c r="AU163" s="230" t="s">
        <v>137</v>
      </c>
      <c r="AV163" s="13" t="s">
        <v>137</v>
      </c>
      <c r="AW163" s="13" t="s">
        <v>30</v>
      </c>
      <c r="AX163" s="13" t="s">
        <v>81</v>
      </c>
      <c r="AY163" s="230" t="s">
        <v>129</v>
      </c>
    </row>
    <row r="164" s="2" customFormat="1" ht="24.15" customHeight="1">
      <c r="A164" s="32"/>
      <c r="B164" s="33"/>
      <c r="C164" s="207" t="s">
        <v>162</v>
      </c>
      <c r="D164" s="207" t="s">
        <v>132</v>
      </c>
      <c r="E164" s="208" t="s">
        <v>170</v>
      </c>
      <c r="F164" s="209" t="s">
        <v>171</v>
      </c>
      <c r="G164" s="210" t="s">
        <v>144</v>
      </c>
      <c r="H164" s="211">
        <v>53</v>
      </c>
      <c r="I164" s="212">
        <v>120</v>
      </c>
      <c r="J164" s="212">
        <f>ROUND(I164*H164,2)</f>
        <v>6360</v>
      </c>
      <c r="K164" s="213"/>
      <c r="L164" s="38"/>
      <c r="M164" s="214" t="s">
        <v>1</v>
      </c>
      <c r="N164" s="215" t="s">
        <v>39</v>
      </c>
      <c r="O164" s="216">
        <v>0.219</v>
      </c>
      <c r="P164" s="216">
        <f>O164*H164</f>
        <v>11.606999999999999</v>
      </c>
      <c r="Q164" s="216">
        <v>0.0051000000000000004</v>
      </c>
      <c r="R164" s="216">
        <f>Q164*H164</f>
        <v>0.27030000000000004</v>
      </c>
      <c r="S164" s="216">
        <v>0</v>
      </c>
      <c r="T164" s="21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8" t="s">
        <v>136</v>
      </c>
      <c r="AT164" s="218" t="s">
        <v>132</v>
      </c>
      <c r="AU164" s="218" t="s">
        <v>137</v>
      </c>
      <c r="AY164" s="17" t="s">
        <v>129</v>
      </c>
      <c r="BE164" s="219">
        <f>IF(N164="základní",J164,0)</f>
        <v>0</v>
      </c>
      <c r="BF164" s="219">
        <f>IF(N164="snížená",J164,0)</f>
        <v>6360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7" t="s">
        <v>137</v>
      </c>
      <c r="BK164" s="219">
        <f>ROUND(I164*H164,2)</f>
        <v>6360</v>
      </c>
      <c r="BL164" s="17" t="s">
        <v>136</v>
      </c>
      <c r="BM164" s="218" t="s">
        <v>172</v>
      </c>
    </row>
    <row r="165" s="2" customFormat="1" ht="21.75" customHeight="1">
      <c r="A165" s="32"/>
      <c r="B165" s="33"/>
      <c r="C165" s="207" t="s">
        <v>173</v>
      </c>
      <c r="D165" s="207" t="s">
        <v>132</v>
      </c>
      <c r="E165" s="208" t="s">
        <v>174</v>
      </c>
      <c r="F165" s="209" t="s">
        <v>175</v>
      </c>
      <c r="G165" s="210" t="s">
        <v>144</v>
      </c>
      <c r="H165" s="211">
        <v>1.075</v>
      </c>
      <c r="I165" s="212">
        <v>428</v>
      </c>
      <c r="J165" s="212">
        <f>ROUND(I165*H165,2)</f>
        <v>460.10000000000002</v>
      </c>
      <c r="K165" s="213"/>
      <c r="L165" s="38"/>
      <c r="M165" s="214" t="s">
        <v>1</v>
      </c>
      <c r="N165" s="215" t="s">
        <v>39</v>
      </c>
      <c r="O165" s="216">
        <v>0.624</v>
      </c>
      <c r="P165" s="216">
        <f>O165*H165</f>
        <v>0.67079999999999995</v>
      </c>
      <c r="Q165" s="216">
        <v>0.040000000000000001</v>
      </c>
      <c r="R165" s="216">
        <f>Q165*H165</f>
        <v>0.042999999999999997</v>
      </c>
      <c r="S165" s="216">
        <v>0</v>
      </c>
      <c r="T165" s="21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8" t="s">
        <v>136</v>
      </c>
      <c r="AT165" s="218" t="s">
        <v>132</v>
      </c>
      <c r="AU165" s="218" t="s">
        <v>137</v>
      </c>
      <c r="AY165" s="17" t="s">
        <v>129</v>
      </c>
      <c r="BE165" s="219">
        <f>IF(N165="základní",J165,0)</f>
        <v>0</v>
      </c>
      <c r="BF165" s="219">
        <f>IF(N165="snížená",J165,0)</f>
        <v>460.10000000000002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7" t="s">
        <v>137</v>
      </c>
      <c r="BK165" s="219">
        <f>ROUND(I165*H165,2)</f>
        <v>460.10000000000002</v>
      </c>
      <c r="BL165" s="17" t="s">
        <v>136</v>
      </c>
      <c r="BM165" s="218" t="s">
        <v>176</v>
      </c>
    </row>
    <row r="166" s="14" customFormat="1">
      <c r="A166" s="14"/>
      <c r="B166" s="231"/>
      <c r="C166" s="232"/>
      <c r="D166" s="222" t="s">
        <v>146</v>
      </c>
      <c r="E166" s="233" t="s">
        <v>1</v>
      </c>
      <c r="F166" s="234" t="s">
        <v>177</v>
      </c>
      <c r="G166" s="232"/>
      <c r="H166" s="233" t="s">
        <v>1</v>
      </c>
      <c r="I166" s="232"/>
      <c r="J166" s="232"/>
      <c r="K166" s="232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146</v>
      </c>
      <c r="AU166" s="239" t="s">
        <v>137</v>
      </c>
      <c r="AV166" s="14" t="s">
        <v>81</v>
      </c>
      <c r="AW166" s="14" t="s">
        <v>30</v>
      </c>
      <c r="AX166" s="14" t="s">
        <v>73</v>
      </c>
      <c r="AY166" s="239" t="s">
        <v>129</v>
      </c>
    </row>
    <row r="167" s="13" customFormat="1">
      <c r="A167" s="13"/>
      <c r="B167" s="220"/>
      <c r="C167" s="221"/>
      <c r="D167" s="222" t="s">
        <v>146</v>
      </c>
      <c r="E167" s="223" t="s">
        <v>1</v>
      </c>
      <c r="F167" s="224" t="s">
        <v>178</v>
      </c>
      <c r="G167" s="221"/>
      <c r="H167" s="225">
        <v>0.17499999999999999</v>
      </c>
      <c r="I167" s="221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146</v>
      </c>
      <c r="AU167" s="230" t="s">
        <v>137</v>
      </c>
      <c r="AV167" s="13" t="s">
        <v>137</v>
      </c>
      <c r="AW167" s="13" t="s">
        <v>30</v>
      </c>
      <c r="AX167" s="13" t="s">
        <v>73</v>
      </c>
      <c r="AY167" s="230" t="s">
        <v>129</v>
      </c>
    </row>
    <row r="168" s="13" customFormat="1">
      <c r="A168" s="13"/>
      <c r="B168" s="220"/>
      <c r="C168" s="221"/>
      <c r="D168" s="222" t="s">
        <v>146</v>
      </c>
      <c r="E168" s="223" t="s">
        <v>1</v>
      </c>
      <c r="F168" s="224" t="s">
        <v>179</v>
      </c>
      <c r="G168" s="221"/>
      <c r="H168" s="225">
        <v>0.90000000000000002</v>
      </c>
      <c r="I168" s="221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146</v>
      </c>
      <c r="AU168" s="230" t="s">
        <v>137</v>
      </c>
      <c r="AV168" s="13" t="s">
        <v>137</v>
      </c>
      <c r="AW168" s="13" t="s">
        <v>30</v>
      </c>
      <c r="AX168" s="13" t="s">
        <v>73</v>
      </c>
      <c r="AY168" s="230" t="s">
        <v>129</v>
      </c>
    </row>
    <row r="169" s="15" customFormat="1">
      <c r="A169" s="15"/>
      <c r="B169" s="240"/>
      <c r="C169" s="241"/>
      <c r="D169" s="222" t="s">
        <v>146</v>
      </c>
      <c r="E169" s="242" t="s">
        <v>1</v>
      </c>
      <c r="F169" s="243" t="s">
        <v>157</v>
      </c>
      <c r="G169" s="241"/>
      <c r="H169" s="244">
        <v>1.075</v>
      </c>
      <c r="I169" s="241"/>
      <c r="J169" s="241"/>
      <c r="K169" s="241"/>
      <c r="L169" s="245"/>
      <c r="M169" s="246"/>
      <c r="N169" s="247"/>
      <c r="O169" s="247"/>
      <c r="P169" s="247"/>
      <c r="Q169" s="247"/>
      <c r="R169" s="247"/>
      <c r="S169" s="247"/>
      <c r="T169" s="24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49" t="s">
        <v>146</v>
      </c>
      <c r="AU169" s="249" t="s">
        <v>137</v>
      </c>
      <c r="AV169" s="15" t="s">
        <v>136</v>
      </c>
      <c r="AW169" s="15" t="s">
        <v>30</v>
      </c>
      <c r="AX169" s="15" t="s">
        <v>81</v>
      </c>
      <c r="AY169" s="249" t="s">
        <v>129</v>
      </c>
    </row>
    <row r="170" s="2" customFormat="1" ht="24.15" customHeight="1">
      <c r="A170" s="32"/>
      <c r="B170" s="33"/>
      <c r="C170" s="207" t="s">
        <v>180</v>
      </c>
      <c r="D170" s="207" t="s">
        <v>132</v>
      </c>
      <c r="E170" s="208" t="s">
        <v>181</v>
      </c>
      <c r="F170" s="209" t="s">
        <v>182</v>
      </c>
      <c r="G170" s="210" t="s">
        <v>144</v>
      </c>
      <c r="H170" s="211">
        <v>53.045999999999999</v>
      </c>
      <c r="I170" s="212">
        <v>236</v>
      </c>
      <c r="J170" s="212">
        <f>ROUND(I170*H170,2)</f>
        <v>12518.860000000001</v>
      </c>
      <c r="K170" s="213"/>
      <c r="L170" s="38"/>
      <c r="M170" s="214" t="s">
        <v>1</v>
      </c>
      <c r="N170" s="215" t="s">
        <v>39</v>
      </c>
      <c r="O170" s="216">
        <v>0.35999999999999999</v>
      </c>
      <c r="P170" s="216">
        <f>O170*H170</f>
        <v>19.09656</v>
      </c>
      <c r="Q170" s="216">
        <v>0.0043800000000000002</v>
      </c>
      <c r="R170" s="216">
        <f>Q170*H170</f>
        <v>0.23234148000000002</v>
      </c>
      <c r="S170" s="216">
        <v>0</v>
      </c>
      <c r="T170" s="21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8" t="s">
        <v>136</v>
      </c>
      <c r="AT170" s="218" t="s">
        <v>132</v>
      </c>
      <c r="AU170" s="218" t="s">
        <v>137</v>
      </c>
      <c r="AY170" s="17" t="s">
        <v>129</v>
      </c>
      <c r="BE170" s="219">
        <f>IF(N170="základní",J170,0)</f>
        <v>0</v>
      </c>
      <c r="BF170" s="219">
        <f>IF(N170="snížená",J170,0)</f>
        <v>12518.860000000001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7" t="s">
        <v>137</v>
      </c>
      <c r="BK170" s="219">
        <f>ROUND(I170*H170,2)</f>
        <v>12518.860000000001</v>
      </c>
      <c r="BL170" s="17" t="s">
        <v>136</v>
      </c>
      <c r="BM170" s="218" t="s">
        <v>183</v>
      </c>
    </row>
    <row r="171" s="14" customFormat="1">
      <c r="A171" s="14"/>
      <c r="B171" s="231"/>
      <c r="C171" s="232"/>
      <c r="D171" s="222" t="s">
        <v>146</v>
      </c>
      <c r="E171" s="233" t="s">
        <v>1</v>
      </c>
      <c r="F171" s="234" t="s">
        <v>184</v>
      </c>
      <c r="G171" s="232"/>
      <c r="H171" s="233" t="s">
        <v>1</v>
      </c>
      <c r="I171" s="232"/>
      <c r="J171" s="232"/>
      <c r="K171" s="232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146</v>
      </c>
      <c r="AU171" s="239" t="s">
        <v>137</v>
      </c>
      <c r="AV171" s="14" t="s">
        <v>81</v>
      </c>
      <c r="AW171" s="14" t="s">
        <v>30</v>
      </c>
      <c r="AX171" s="14" t="s">
        <v>73</v>
      </c>
      <c r="AY171" s="239" t="s">
        <v>129</v>
      </c>
    </row>
    <row r="172" s="13" customFormat="1">
      <c r="A172" s="13"/>
      <c r="B172" s="220"/>
      <c r="C172" s="221"/>
      <c r="D172" s="222" t="s">
        <v>146</v>
      </c>
      <c r="E172" s="223" t="s">
        <v>1</v>
      </c>
      <c r="F172" s="224" t="s">
        <v>185</v>
      </c>
      <c r="G172" s="221"/>
      <c r="H172" s="225">
        <v>53.045999999999999</v>
      </c>
      <c r="I172" s="221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146</v>
      </c>
      <c r="AU172" s="230" t="s">
        <v>137</v>
      </c>
      <c r="AV172" s="13" t="s">
        <v>137</v>
      </c>
      <c r="AW172" s="13" t="s">
        <v>30</v>
      </c>
      <c r="AX172" s="13" t="s">
        <v>73</v>
      </c>
      <c r="AY172" s="230" t="s">
        <v>129</v>
      </c>
    </row>
    <row r="173" s="15" customFormat="1">
      <c r="A173" s="15"/>
      <c r="B173" s="240"/>
      <c r="C173" s="241"/>
      <c r="D173" s="222" t="s">
        <v>146</v>
      </c>
      <c r="E173" s="242" t="s">
        <v>1</v>
      </c>
      <c r="F173" s="243" t="s">
        <v>157</v>
      </c>
      <c r="G173" s="241"/>
      <c r="H173" s="244">
        <v>53.045999999999999</v>
      </c>
      <c r="I173" s="241"/>
      <c r="J173" s="241"/>
      <c r="K173" s="241"/>
      <c r="L173" s="245"/>
      <c r="M173" s="246"/>
      <c r="N173" s="247"/>
      <c r="O173" s="247"/>
      <c r="P173" s="247"/>
      <c r="Q173" s="247"/>
      <c r="R173" s="247"/>
      <c r="S173" s="247"/>
      <c r="T173" s="24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49" t="s">
        <v>146</v>
      </c>
      <c r="AU173" s="249" t="s">
        <v>137</v>
      </c>
      <c r="AV173" s="15" t="s">
        <v>136</v>
      </c>
      <c r="AW173" s="15" t="s">
        <v>30</v>
      </c>
      <c r="AX173" s="15" t="s">
        <v>81</v>
      </c>
      <c r="AY173" s="249" t="s">
        <v>129</v>
      </c>
    </row>
    <row r="174" s="2" customFormat="1" ht="24.15" customHeight="1">
      <c r="A174" s="32"/>
      <c r="B174" s="33"/>
      <c r="C174" s="207" t="s">
        <v>186</v>
      </c>
      <c r="D174" s="207" t="s">
        <v>132</v>
      </c>
      <c r="E174" s="208" t="s">
        <v>187</v>
      </c>
      <c r="F174" s="209" t="s">
        <v>188</v>
      </c>
      <c r="G174" s="210" t="s">
        <v>144</v>
      </c>
      <c r="H174" s="211">
        <v>120.856</v>
      </c>
      <c r="I174" s="212">
        <v>145</v>
      </c>
      <c r="J174" s="212">
        <f>ROUND(I174*H174,2)</f>
        <v>17524.119999999999</v>
      </c>
      <c r="K174" s="213"/>
      <c r="L174" s="38"/>
      <c r="M174" s="214" t="s">
        <v>1</v>
      </c>
      <c r="N174" s="215" t="s">
        <v>39</v>
      </c>
      <c r="O174" s="216">
        <v>0.27200000000000002</v>
      </c>
      <c r="P174" s="216">
        <f>O174*H174</f>
        <v>32.872832000000002</v>
      </c>
      <c r="Q174" s="216">
        <v>0.0030000000000000001</v>
      </c>
      <c r="R174" s="216">
        <f>Q174*H174</f>
        <v>0.362568</v>
      </c>
      <c r="S174" s="216">
        <v>0</v>
      </c>
      <c r="T174" s="21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8" t="s">
        <v>136</v>
      </c>
      <c r="AT174" s="218" t="s">
        <v>132</v>
      </c>
      <c r="AU174" s="218" t="s">
        <v>137</v>
      </c>
      <c r="AY174" s="17" t="s">
        <v>129</v>
      </c>
      <c r="BE174" s="219">
        <f>IF(N174="základní",J174,0)</f>
        <v>0</v>
      </c>
      <c r="BF174" s="219">
        <f>IF(N174="snížená",J174,0)</f>
        <v>17524.119999999999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7" t="s">
        <v>137</v>
      </c>
      <c r="BK174" s="219">
        <f>ROUND(I174*H174,2)</f>
        <v>17524.119999999999</v>
      </c>
      <c r="BL174" s="17" t="s">
        <v>136</v>
      </c>
      <c r="BM174" s="218" t="s">
        <v>189</v>
      </c>
    </row>
    <row r="175" s="14" customFormat="1">
      <c r="A175" s="14"/>
      <c r="B175" s="231"/>
      <c r="C175" s="232"/>
      <c r="D175" s="222" t="s">
        <v>146</v>
      </c>
      <c r="E175" s="233" t="s">
        <v>1</v>
      </c>
      <c r="F175" s="234" t="s">
        <v>190</v>
      </c>
      <c r="G175" s="232"/>
      <c r="H175" s="233" t="s">
        <v>1</v>
      </c>
      <c r="I175" s="232"/>
      <c r="J175" s="232"/>
      <c r="K175" s="232"/>
      <c r="L175" s="235"/>
      <c r="M175" s="236"/>
      <c r="N175" s="237"/>
      <c r="O175" s="237"/>
      <c r="P175" s="237"/>
      <c r="Q175" s="237"/>
      <c r="R175" s="237"/>
      <c r="S175" s="237"/>
      <c r="T175" s="23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9" t="s">
        <v>146</v>
      </c>
      <c r="AU175" s="239" t="s">
        <v>137</v>
      </c>
      <c r="AV175" s="14" t="s">
        <v>81</v>
      </c>
      <c r="AW175" s="14" t="s">
        <v>30</v>
      </c>
      <c r="AX175" s="14" t="s">
        <v>73</v>
      </c>
      <c r="AY175" s="239" t="s">
        <v>129</v>
      </c>
    </row>
    <row r="176" s="13" customFormat="1">
      <c r="A176" s="13"/>
      <c r="B176" s="220"/>
      <c r="C176" s="221"/>
      <c r="D176" s="222" t="s">
        <v>146</v>
      </c>
      <c r="E176" s="223" t="s">
        <v>1</v>
      </c>
      <c r="F176" s="224" t="s">
        <v>191</v>
      </c>
      <c r="G176" s="221"/>
      <c r="H176" s="225">
        <v>23.295999999999999</v>
      </c>
      <c r="I176" s="221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146</v>
      </c>
      <c r="AU176" s="230" t="s">
        <v>137</v>
      </c>
      <c r="AV176" s="13" t="s">
        <v>137</v>
      </c>
      <c r="AW176" s="13" t="s">
        <v>30</v>
      </c>
      <c r="AX176" s="13" t="s">
        <v>73</v>
      </c>
      <c r="AY176" s="230" t="s">
        <v>129</v>
      </c>
    </row>
    <row r="177" s="13" customFormat="1">
      <c r="A177" s="13"/>
      <c r="B177" s="220"/>
      <c r="C177" s="221"/>
      <c r="D177" s="222" t="s">
        <v>146</v>
      </c>
      <c r="E177" s="223" t="s">
        <v>1</v>
      </c>
      <c r="F177" s="224" t="s">
        <v>150</v>
      </c>
      <c r="G177" s="221"/>
      <c r="H177" s="225">
        <v>-1.6000000000000001</v>
      </c>
      <c r="I177" s="221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146</v>
      </c>
      <c r="AU177" s="230" t="s">
        <v>137</v>
      </c>
      <c r="AV177" s="13" t="s">
        <v>137</v>
      </c>
      <c r="AW177" s="13" t="s">
        <v>30</v>
      </c>
      <c r="AX177" s="13" t="s">
        <v>73</v>
      </c>
      <c r="AY177" s="230" t="s">
        <v>129</v>
      </c>
    </row>
    <row r="178" s="13" customFormat="1">
      <c r="A178" s="13"/>
      <c r="B178" s="220"/>
      <c r="C178" s="221"/>
      <c r="D178" s="222" t="s">
        <v>146</v>
      </c>
      <c r="E178" s="223" t="s">
        <v>1</v>
      </c>
      <c r="F178" s="224" t="s">
        <v>148</v>
      </c>
      <c r="G178" s="221"/>
      <c r="H178" s="225">
        <v>-1.2</v>
      </c>
      <c r="I178" s="221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146</v>
      </c>
      <c r="AU178" s="230" t="s">
        <v>137</v>
      </c>
      <c r="AV178" s="13" t="s">
        <v>137</v>
      </c>
      <c r="AW178" s="13" t="s">
        <v>30</v>
      </c>
      <c r="AX178" s="13" t="s">
        <v>73</v>
      </c>
      <c r="AY178" s="230" t="s">
        <v>129</v>
      </c>
    </row>
    <row r="179" s="14" customFormat="1">
      <c r="A179" s="14"/>
      <c r="B179" s="231"/>
      <c r="C179" s="232"/>
      <c r="D179" s="222" t="s">
        <v>146</v>
      </c>
      <c r="E179" s="233" t="s">
        <v>1</v>
      </c>
      <c r="F179" s="234" t="s">
        <v>192</v>
      </c>
      <c r="G179" s="232"/>
      <c r="H179" s="233" t="s">
        <v>1</v>
      </c>
      <c r="I179" s="232"/>
      <c r="J179" s="232"/>
      <c r="K179" s="232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146</v>
      </c>
      <c r="AU179" s="239" t="s">
        <v>137</v>
      </c>
      <c r="AV179" s="14" t="s">
        <v>81</v>
      </c>
      <c r="AW179" s="14" t="s">
        <v>30</v>
      </c>
      <c r="AX179" s="14" t="s">
        <v>73</v>
      </c>
      <c r="AY179" s="239" t="s">
        <v>129</v>
      </c>
    </row>
    <row r="180" s="13" customFormat="1">
      <c r="A180" s="13"/>
      <c r="B180" s="220"/>
      <c r="C180" s="221"/>
      <c r="D180" s="222" t="s">
        <v>146</v>
      </c>
      <c r="E180" s="223" t="s">
        <v>1</v>
      </c>
      <c r="F180" s="224" t="s">
        <v>193</v>
      </c>
      <c r="G180" s="221"/>
      <c r="H180" s="225">
        <v>48.204000000000001</v>
      </c>
      <c r="I180" s="221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146</v>
      </c>
      <c r="AU180" s="230" t="s">
        <v>137</v>
      </c>
      <c r="AV180" s="13" t="s">
        <v>137</v>
      </c>
      <c r="AW180" s="13" t="s">
        <v>30</v>
      </c>
      <c r="AX180" s="13" t="s">
        <v>73</v>
      </c>
      <c r="AY180" s="230" t="s">
        <v>129</v>
      </c>
    </row>
    <row r="181" s="13" customFormat="1">
      <c r="A181" s="13"/>
      <c r="B181" s="220"/>
      <c r="C181" s="221"/>
      <c r="D181" s="222" t="s">
        <v>146</v>
      </c>
      <c r="E181" s="223" t="s">
        <v>1</v>
      </c>
      <c r="F181" s="224" t="s">
        <v>194</v>
      </c>
      <c r="G181" s="221"/>
      <c r="H181" s="225">
        <v>52.155999999999999</v>
      </c>
      <c r="I181" s="221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146</v>
      </c>
      <c r="AU181" s="230" t="s">
        <v>137</v>
      </c>
      <c r="AV181" s="13" t="s">
        <v>137</v>
      </c>
      <c r="AW181" s="13" t="s">
        <v>30</v>
      </c>
      <c r="AX181" s="13" t="s">
        <v>73</v>
      </c>
      <c r="AY181" s="230" t="s">
        <v>129</v>
      </c>
    </row>
    <row r="182" s="15" customFormat="1">
      <c r="A182" s="15"/>
      <c r="B182" s="240"/>
      <c r="C182" s="241"/>
      <c r="D182" s="222" t="s">
        <v>146</v>
      </c>
      <c r="E182" s="242" t="s">
        <v>1</v>
      </c>
      <c r="F182" s="243" t="s">
        <v>157</v>
      </c>
      <c r="G182" s="241"/>
      <c r="H182" s="244">
        <v>120.856</v>
      </c>
      <c r="I182" s="241"/>
      <c r="J182" s="241"/>
      <c r="K182" s="241"/>
      <c r="L182" s="245"/>
      <c r="M182" s="246"/>
      <c r="N182" s="247"/>
      <c r="O182" s="247"/>
      <c r="P182" s="247"/>
      <c r="Q182" s="247"/>
      <c r="R182" s="247"/>
      <c r="S182" s="247"/>
      <c r="T182" s="24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49" t="s">
        <v>146</v>
      </c>
      <c r="AU182" s="249" t="s">
        <v>137</v>
      </c>
      <c r="AV182" s="15" t="s">
        <v>136</v>
      </c>
      <c r="AW182" s="15" t="s">
        <v>30</v>
      </c>
      <c r="AX182" s="15" t="s">
        <v>81</v>
      </c>
      <c r="AY182" s="249" t="s">
        <v>129</v>
      </c>
    </row>
    <row r="183" s="2" customFormat="1" ht="24.15" customHeight="1">
      <c r="A183" s="32"/>
      <c r="B183" s="33"/>
      <c r="C183" s="207" t="s">
        <v>195</v>
      </c>
      <c r="D183" s="207" t="s">
        <v>132</v>
      </c>
      <c r="E183" s="208" t="s">
        <v>196</v>
      </c>
      <c r="F183" s="209" t="s">
        <v>197</v>
      </c>
      <c r="G183" s="210" t="s">
        <v>144</v>
      </c>
      <c r="H183" s="211">
        <v>100.36</v>
      </c>
      <c r="I183" s="212">
        <v>94.400000000000006</v>
      </c>
      <c r="J183" s="212">
        <f>ROUND(I183*H183,2)</f>
        <v>9473.9799999999996</v>
      </c>
      <c r="K183" s="213"/>
      <c r="L183" s="38"/>
      <c r="M183" s="214" t="s">
        <v>1</v>
      </c>
      <c r="N183" s="215" t="s">
        <v>39</v>
      </c>
      <c r="O183" s="216">
        <v>0.16400000000000001</v>
      </c>
      <c r="P183" s="216">
        <f>O183*H183</f>
        <v>16.459040000000002</v>
      </c>
      <c r="Q183" s="216">
        <v>0.0051999999999999998</v>
      </c>
      <c r="R183" s="216">
        <f>Q183*H183</f>
        <v>0.521872</v>
      </c>
      <c r="S183" s="216">
        <v>0</v>
      </c>
      <c r="T183" s="21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8" t="s">
        <v>136</v>
      </c>
      <c r="AT183" s="218" t="s">
        <v>132</v>
      </c>
      <c r="AU183" s="218" t="s">
        <v>137</v>
      </c>
      <c r="AY183" s="17" t="s">
        <v>129</v>
      </c>
      <c r="BE183" s="219">
        <f>IF(N183="základní",J183,0)</f>
        <v>0</v>
      </c>
      <c r="BF183" s="219">
        <f>IF(N183="snížená",J183,0)</f>
        <v>9473.9799999999996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7" t="s">
        <v>137</v>
      </c>
      <c r="BK183" s="219">
        <f>ROUND(I183*H183,2)</f>
        <v>9473.9799999999996</v>
      </c>
      <c r="BL183" s="17" t="s">
        <v>136</v>
      </c>
      <c r="BM183" s="218" t="s">
        <v>198</v>
      </c>
    </row>
    <row r="184" s="14" customFormat="1">
      <c r="A184" s="14"/>
      <c r="B184" s="231"/>
      <c r="C184" s="232"/>
      <c r="D184" s="222" t="s">
        <v>146</v>
      </c>
      <c r="E184" s="233" t="s">
        <v>1</v>
      </c>
      <c r="F184" s="234" t="s">
        <v>192</v>
      </c>
      <c r="G184" s="232"/>
      <c r="H184" s="233" t="s">
        <v>1</v>
      </c>
      <c r="I184" s="232"/>
      <c r="J184" s="232"/>
      <c r="K184" s="232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146</v>
      </c>
      <c r="AU184" s="239" t="s">
        <v>137</v>
      </c>
      <c r="AV184" s="14" t="s">
        <v>81</v>
      </c>
      <c r="AW184" s="14" t="s">
        <v>30</v>
      </c>
      <c r="AX184" s="14" t="s">
        <v>73</v>
      </c>
      <c r="AY184" s="239" t="s">
        <v>129</v>
      </c>
    </row>
    <row r="185" s="13" customFormat="1">
      <c r="A185" s="13"/>
      <c r="B185" s="220"/>
      <c r="C185" s="221"/>
      <c r="D185" s="222" t="s">
        <v>146</v>
      </c>
      <c r="E185" s="223" t="s">
        <v>1</v>
      </c>
      <c r="F185" s="224" t="s">
        <v>193</v>
      </c>
      <c r="G185" s="221"/>
      <c r="H185" s="225">
        <v>48.204000000000001</v>
      </c>
      <c r="I185" s="221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146</v>
      </c>
      <c r="AU185" s="230" t="s">
        <v>137</v>
      </c>
      <c r="AV185" s="13" t="s">
        <v>137</v>
      </c>
      <c r="AW185" s="13" t="s">
        <v>30</v>
      </c>
      <c r="AX185" s="13" t="s">
        <v>73</v>
      </c>
      <c r="AY185" s="230" t="s">
        <v>129</v>
      </c>
    </row>
    <row r="186" s="13" customFormat="1">
      <c r="A186" s="13"/>
      <c r="B186" s="220"/>
      <c r="C186" s="221"/>
      <c r="D186" s="222" t="s">
        <v>146</v>
      </c>
      <c r="E186" s="223" t="s">
        <v>1</v>
      </c>
      <c r="F186" s="224" t="s">
        <v>194</v>
      </c>
      <c r="G186" s="221"/>
      <c r="H186" s="225">
        <v>52.155999999999999</v>
      </c>
      <c r="I186" s="221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146</v>
      </c>
      <c r="AU186" s="230" t="s">
        <v>137</v>
      </c>
      <c r="AV186" s="13" t="s">
        <v>137</v>
      </c>
      <c r="AW186" s="13" t="s">
        <v>30</v>
      </c>
      <c r="AX186" s="13" t="s">
        <v>73</v>
      </c>
      <c r="AY186" s="230" t="s">
        <v>129</v>
      </c>
    </row>
    <row r="187" s="15" customFormat="1">
      <c r="A187" s="15"/>
      <c r="B187" s="240"/>
      <c r="C187" s="241"/>
      <c r="D187" s="222" t="s">
        <v>146</v>
      </c>
      <c r="E187" s="242" t="s">
        <v>1</v>
      </c>
      <c r="F187" s="243" t="s">
        <v>157</v>
      </c>
      <c r="G187" s="241"/>
      <c r="H187" s="244">
        <v>100.36</v>
      </c>
      <c r="I187" s="241"/>
      <c r="J187" s="241"/>
      <c r="K187" s="241"/>
      <c r="L187" s="245"/>
      <c r="M187" s="246"/>
      <c r="N187" s="247"/>
      <c r="O187" s="247"/>
      <c r="P187" s="247"/>
      <c r="Q187" s="247"/>
      <c r="R187" s="247"/>
      <c r="S187" s="247"/>
      <c r="T187" s="24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49" t="s">
        <v>146</v>
      </c>
      <c r="AU187" s="249" t="s">
        <v>137</v>
      </c>
      <c r="AV187" s="15" t="s">
        <v>136</v>
      </c>
      <c r="AW187" s="15" t="s">
        <v>30</v>
      </c>
      <c r="AX187" s="15" t="s">
        <v>81</v>
      </c>
      <c r="AY187" s="249" t="s">
        <v>129</v>
      </c>
    </row>
    <row r="188" s="2" customFormat="1" ht="24.15" customHeight="1">
      <c r="A188" s="32"/>
      <c r="B188" s="33"/>
      <c r="C188" s="207" t="s">
        <v>199</v>
      </c>
      <c r="D188" s="207" t="s">
        <v>132</v>
      </c>
      <c r="E188" s="208" t="s">
        <v>200</v>
      </c>
      <c r="F188" s="209" t="s">
        <v>201</v>
      </c>
      <c r="G188" s="210" t="s">
        <v>202</v>
      </c>
      <c r="H188" s="211">
        <v>0.053999999999999999</v>
      </c>
      <c r="I188" s="212">
        <v>4270</v>
      </c>
      <c r="J188" s="212">
        <f>ROUND(I188*H188,2)</f>
        <v>230.58000000000001</v>
      </c>
      <c r="K188" s="213"/>
      <c r="L188" s="38"/>
      <c r="M188" s="214" t="s">
        <v>1</v>
      </c>
      <c r="N188" s="215" t="s">
        <v>39</v>
      </c>
      <c r="O188" s="216">
        <v>3.2130000000000001</v>
      </c>
      <c r="P188" s="216">
        <f>O188*H188</f>
        <v>0.17350199999999999</v>
      </c>
      <c r="Q188" s="216">
        <v>2.45329</v>
      </c>
      <c r="R188" s="216">
        <f>Q188*H188</f>
        <v>0.13247766</v>
      </c>
      <c r="S188" s="216">
        <v>0</v>
      </c>
      <c r="T188" s="21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8" t="s">
        <v>136</v>
      </c>
      <c r="AT188" s="218" t="s">
        <v>132</v>
      </c>
      <c r="AU188" s="218" t="s">
        <v>137</v>
      </c>
      <c r="AY188" s="17" t="s">
        <v>129</v>
      </c>
      <c r="BE188" s="219">
        <f>IF(N188="základní",J188,0)</f>
        <v>0</v>
      </c>
      <c r="BF188" s="219">
        <f>IF(N188="snížená",J188,0)</f>
        <v>230.58000000000001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7" t="s">
        <v>137</v>
      </c>
      <c r="BK188" s="219">
        <f>ROUND(I188*H188,2)</f>
        <v>230.58000000000001</v>
      </c>
      <c r="BL188" s="17" t="s">
        <v>136</v>
      </c>
      <c r="BM188" s="218" t="s">
        <v>203</v>
      </c>
    </row>
    <row r="189" s="14" customFormat="1">
      <c r="A189" s="14"/>
      <c r="B189" s="231"/>
      <c r="C189" s="232"/>
      <c r="D189" s="222" t="s">
        <v>146</v>
      </c>
      <c r="E189" s="233" t="s">
        <v>1</v>
      </c>
      <c r="F189" s="234" t="s">
        <v>204</v>
      </c>
      <c r="G189" s="232"/>
      <c r="H189" s="233" t="s">
        <v>1</v>
      </c>
      <c r="I189" s="232"/>
      <c r="J189" s="232"/>
      <c r="K189" s="232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146</v>
      </c>
      <c r="AU189" s="239" t="s">
        <v>137</v>
      </c>
      <c r="AV189" s="14" t="s">
        <v>81</v>
      </c>
      <c r="AW189" s="14" t="s">
        <v>30</v>
      </c>
      <c r="AX189" s="14" t="s">
        <v>73</v>
      </c>
      <c r="AY189" s="239" t="s">
        <v>129</v>
      </c>
    </row>
    <row r="190" s="13" customFormat="1">
      <c r="A190" s="13"/>
      <c r="B190" s="220"/>
      <c r="C190" s="221"/>
      <c r="D190" s="222" t="s">
        <v>146</v>
      </c>
      <c r="E190" s="223" t="s">
        <v>1</v>
      </c>
      <c r="F190" s="224" t="s">
        <v>205</v>
      </c>
      <c r="G190" s="221"/>
      <c r="H190" s="225">
        <v>0.053999999999999999</v>
      </c>
      <c r="I190" s="221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146</v>
      </c>
      <c r="AU190" s="230" t="s">
        <v>137</v>
      </c>
      <c r="AV190" s="13" t="s">
        <v>137</v>
      </c>
      <c r="AW190" s="13" t="s">
        <v>30</v>
      </c>
      <c r="AX190" s="13" t="s">
        <v>81</v>
      </c>
      <c r="AY190" s="230" t="s">
        <v>129</v>
      </c>
    </row>
    <row r="191" s="2" customFormat="1" ht="24.15" customHeight="1">
      <c r="A191" s="32"/>
      <c r="B191" s="33"/>
      <c r="C191" s="207" t="s">
        <v>206</v>
      </c>
      <c r="D191" s="207" t="s">
        <v>132</v>
      </c>
      <c r="E191" s="208" t="s">
        <v>207</v>
      </c>
      <c r="F191" s="209" t="s">
        <v>208</v>
      </c>
      <c r="G191" s="210" t="s">
        <v>202</v>
      </c>
      <c r="H191" s="211">
        <v>0.053999999999999999</v>
      </c>
      <c r="I191" s="212">
        <v>332</v>
      </c>
      <c r="J191" s="212">
        <f>ROUND(I191*H191,2)</f>
        <v>17.93</v>
      </c>
      <c r="K191" s="213"/>
      <c r="L191" s="38"/>
      <c r="M191" s="214" t="s">
        <v>1</v>
      </c>
      <c r="N191" s="215" t="s">
        <v>39</v>
      </c>
      <c r="O191" s="216">
        <v>0.81999999999999995</v>
      </c>
      <c r="P191" s="216">
        <f>O191*H191</f>
        <v>0.04428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8" t="s">
        <v>136</v>
      </c>
      <c r="AT191" s="218" t="s">
        <v>132</v>
      </c>
      <c r="AU191" s="218" t="s">
        <v>137</v>
      </c>
      <c r="AY191" s="17" t="s">
        <v>129</v>
      </c>
      <c r="BE191" s="219">
        <f>IF(N191="základní",J191,0)</f>
        <v>0</v>
      </c>
      <c r="BF191" s="219">
        <f>IF(N191="snížená",J191,0)</f>
        <v>17.93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7" t="s">
        <v>137</v>
      </c>
      <c r="BK191" s="219">
        <f>ROUND(I191*H191,2)</f>
        <v>17.93</v>
      </c>
      <c r="BL191" s="17" t="s">
        <v>136</v>
      </c>
      <c r="BM191" s="218" t="s">
        <v>209</v>
      </c>
    </row>
    <row r="192" s="2" customFormat="1" ht="16.5" customHeight="1">
      <c r="A192" s="32"/>
      <c r="B192" s="33"/>
      <c r="C192" s="207" t="s">
        <v>210</v>
      </c>
      <c r="D192" s="207" t="s">
        <v>132</v>
      </c>
      <c r="E192" s="208" t="s">
        <v>211</v>
      </c>
      <c r="F192" s="209" t="s">
        <v>212</v>
      </c>
      <c r="G192" s="210" t="s">
        <v>213</v>
      </c>
      <c r="H192" s="211">
        <v>0.014999999999999999</v>
      </c>
      <c r="I192" s="212">
        <v>47900</v>
      </c>
      <c r="J192" s="212">
        <f>ROUND(I192*H192,2)</f>
        <v>718.5</v>
      </c>
      <c r="K192" s="213"/>
      <c r="L192" s="38"/>
      <c r="M192" s="214" t="s">
        <v>1</v>
      </c>
      <c r="N192" s="215" t="s">
        <v>39</v>
      </c>
      <c r="O192" s="216">
        <v>15.231</v>
      </c>
      <c r="P192" s="216">
        <f>O192*H192</f>
        <v>0.228465</v>
      </c>
      <c r="Q192" s="216">
        <v>1.06277</v>
      </c>
      <c r="R192" s="216">
        <f>Q192*H192</f>
        <v>0.015941549999999999</v>
      </c>
      <c r="S192" s="216">
        <v>0</v>
      </c>
      <c r="T192" s="21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8" t="s">
        <v>136</v>
      </c>
      <c r="AT192" s="218" t="s">
        <v>132</v>
      </c>
      <c r="AU192" s="218" t="s">
        <v>137</v>
      </c>
      <c r="AY192" s="17" t="s">
        <v>129</v>
      </c>
      <c r="BE192" s="219">
        <f>IF(N192="základní",J192,0)</f>
        <v>0</v>
      </c>
      <c r="BF192" s="219">
        <f>IF(N192="snížená",J192,0)</f>
        <v>718.5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7" t="s">
        <v>137</v>
      </c>
      <c r="BK192" s="219">
        <f>ROUND(I192*H192,2)</f>
        <v>718.5</v>
      </c>
      <c r="BL192" s="17" t="s">
        <v>136</v>
      </c>
      <c r="BM192" s="218" t="s">
        <v>214</v>
      </c>
    </row>
    <row r="193" s="14" customFormat="1">
      <c r="A193" s="14"/>
      <c r="B193" s="231"/>
      <c r="C193" s="232"/>
      <c r="D193" s="222" t="s">
        <v>146</v>
      </c>
      <c r="E193" s="233" t="s">
        <v>1</v>
      </c>
      <c r="F193" s="234" t="s">
        <v>215</v>
      </c>
      <c r="G193" s="232"/>
      <c r="H193" s="233" t="s">
        <v>1</v>
      </c>
      <c r="I193" s="232"/>
      <c r="J193" s="232"/>
      <c r="K193" s="232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146</v>
      </c>
      <c r="AU193" s="239" t="s">
        <v>137</v>
      </c>
      <c r="AV193" s="14" t="s">
        <v>81</v>
      </c>
      <c r="AW193" s="14" t="s">
        <v>30</v>
      </c>
      <c r="AX193" s="14" t="s">
        <v>73</v>
      </c>
      <c r="AY193" s="239" t="s">
        <v>129</v>
      </c>
    </row>
    <row r="194" s="13" customFormat="1">
      <c r="A194" s="13"/>
      <c r="B194" s="220"/>
      <c r="C194" s="221"/>
      <c r="D194" s="222" t="s">
        <v>146</v>
      </c>
      <c r="E194" s="223" t="s">
        <v>1</v>
      </c>
      <c r="F194" s="224" t="s">
        <v>216</v>
      </c>
      <c r="G194" s="221"/>
      <c r="H194" s="225">
        <v>0.014999999999999999</v>
      </c>
      <c r="I194" s="221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0" t="s">
        <v>146</v>
      </c>
      <c r="AU194" s="230" t="s">
        <v>137</v>
      </c>
      <c r="AV194" s="13" t="s">
        <v>137</v>
      </c>
      <c r="AW194" s="13" t="s">
        <v>30</v>
      </c>
      <c r="AX194" s="13" t="s">
        <v>81</v>
      </c>
      <c r="AY194" s="230" t="s">
        <v>129</v>
      </c>
    </row>
    <row r="195" s="2" customFormat="1" ht="21.75" customHeight="1">
      <c r="A195" s="32"/>
      <c r="B195" s="33"/>
      <c r="C195" s="207" t="s">
        <v>217</v>
      </c>
      <c r="D195" s="207" t="s">
        <v>132</v>
      </c>
      <c r="E195" s="208" t="s">
        <v>218</v>
      </c>
      <c r="F195" s="209" t="s">
        <v>219</v>
      </c>
      <c r="G195" s="210" t="s">
        <v>144</v>
      </c>
      <c r="H195" s="211">
        <v>1.8999999999999999</v>
      </c>
      <c r="I195" s="212">
        <v>321</v>
      </c>
      <c r="J195" s="212">
        <f>ROUND(I195*H195,2)</f>
        <v>609.89999999999998</v>
      </c>
      <c r="K195" s="213"/>
      <c r="L195" s="38"/>
      <c r="M195" s="214" t="s">
        <v>1</v>
      </c>
      <c r="N195" s="215" t="s">
        <v>39</v>
      </c>
      <c r="O195" s="216">
        <v>0.443</v>
      </c>
      <c r="P195" s="216">
        <f>O195*H195</f>
        <v>0.8417</v>
      </c>
      <c r="Q195" s="216">
        <v>0.11169999999999999</v>
      </c>
      <c r="R195" s="216">
        <f>Q195*H195</f>
        <v>0.21222999999999997</v>
      </c>
      <c r="S195" s="216">
        <v>0</v>
      </c>
      <c r="T195" s="21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8" t="s">
        <v>136</v>
      </c>
      <c r="AT195" s="218" t="s">
        <v>132</v>
      </c>
      <c r="AU195" s="218" t="s">
        <v>137</v>
      </c>
      <c r="AY195" s="17" t="s">
        <v>129</v>
      </c>
      <c r="BE195" s="219">
        <f>IF(N195="základní",J195,0)</f>
        <v>0</v>
      </c>
      <c r="BF195" s="219">
        <f>IF(N195="snížená",J195,0)</f>
        <v>609.89999999999998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7" t="s">
        <v>137</v>
      </c>
      <c r="BK195" s="219">
        <f>ROUND(I195*H195,2)</f>
        <v>609.89999999999998</v>
      </c>
      <c r="BL195" s="17" t="s">
        <v>136</v>
      </c>
      <c r="BM195" s="218" t="s">
        <v>220</v>
      </c>
    </row>
    <row r="196" s="14" customFormat="1">
      <c r="A196" s="14"/>
      <c r="B196" s="231"/>
      <c r="C196" s="232"/>
      <c r="D196" s="222" t="s">
        <v>146</v>
      </c>
      <c r="E196" s="233" t="s">
        <v>1</v>
      </c>
      <c r="F196" s="234" t="s">
        <v>221</v>
      </c>
      <c r="G196" s="232"/>
      <c r="H196" s="233" t="s">
        <v>1</v>
      </c>
      <c r="I196" s="232"/>
      <c r="J196" s="232"/>
      <c r="K196" s="232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146</v>
      </c>
      <c r="AU196" s="239" t="s">
        <v>137</v>
      </c>
      <c r="AV196" s="14" t="s">
        <v>81</v>
      </c>
      <c r="AW196" s="14" t="s">
        <v>30</v>
      </c>
      <c r="AX196" s="14" t="s">
        <v>73</v>
      </c>
      <c r="AY196" s="239" t="s">
        <v>129</v>
      </c>
    </row>
    <row r="197" s="13" customFormat="1">
      <c r="A197" s="13"/>
      <c r="B197" s="220"/>
      <c r="C197" s="221"/>
      <c r="D197" s="222" t="s">
        <v>146</v>
      </c>
      <c r="E197" s="223" t="s">
        <v>1</v>
      </c>
      <c r="F197" s="224" t="s">
        <v>222</v>
      </c>
      <c r="G197" s="221"/>
      <c r="H197" s="225">
        <v>1.8999999999999999</v>
      </c>
      <c r="I197" s="221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146</v>
      </c>
      <c r="AU197" s="230" t="s">
        <v>137</v>
      </c>
      <c r="AV197" s="13" t="s">
        <v>137</v>
      </c>
      <c r="AW197" s="13" t="s">
        <v>30</v>
      </c>
      <c r="AX197" s="13" t="s">
        <v>81</v>
      </c>
      <c r="AY197" s="230" t="s">
        <v>129</v>
      </c>
    </row>
    <row r="198" s="12" customFormat="1" ht="22.8" customHeight="1">
      <c r="A198" s="12"/>
      <c r="B198" s="192"/>
      <c r="C198" s="193"/>
      <c r="D198" s="194" t="s">
        <v>72</v>
      </c>
      <c r="E198" s="205" t="s">
        <v>186</v>
      </c>
      <c r="F198" s="205" t="s">
        <v>223</v>
      </c>
      <c r="G198" s="193"/>
      <c r="H198" s="193"/>
      <c r="I198" s="193"/>
      <c r="J198" s="206">
        <f>BK198</f>
        <v>62243.440000000002</v>
      </c>
      <c r="K198" s="193"/>
      <c r="L198" s="197"/>
      <c r="M198" s="198"/>
      <c r="N198" s="199"/>
      <c r="O198" s="199"/>
      <c r="P198" s="200">
        <f>SUM(P199:P230)</f>
        <v>53.785253000000004</v>
      </c>
      <c r="Q198" s="199"/>
      <c r="R198" s="200">
        <f>SUM(R199:R230)</f>
        <v>0.013845699999999999</v>
      </c>
      <c r="S198" s="199"/>
      <c r="T198" s="201">
        <f>SUM(T199:T230)</f>
        <v>1.8074300000000001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2" t="s">
        <v>81</v>
      </c>
      <c r="AT198" s="203" t="s">
        <v>72</v>
      </c>
      <c r="AU198" s="203" t="s">
        <v>81</v>
      </c>
      <c r="AY198" s="202" t="s">
        <v>129</v>
      </c>
      <c r="BK198" s="204">
        <f>SUM(BK199:BK230)</f>
        <v>62243.440000000002</v>
      </c>
    </row>
    <row r="199" s="2" customFormat="1" ht="24.15" customHeight="1">
      <c r="A199" s="32"/>
      <c r="B199" s="33"/>
      <c r="C199" s="207" t="s">
        <v>8</v>
      </c>
      <c r="D199" s="207" t="s">
        <v>132</v>
      </c>
      <c r="E199" s="208" t="s">
        <v>224</v>
      </c>
      <c r="F199" s="209" t="s">
        <v>225</v>
      </c>
      <c r="G199" s="210" t="s">
        <v>226</v>
      </c>
      <c r="H199" s="211">
        <v>1</v>
      </c>
      <c r="I199" s="212">
        <v>4000</v>
      </c>
      <c r="J199" s="212">
        <f>ROUND(I199*H199,2)</f>
        <v>4000</v>
      </c>
      <c r="K199" s="213"/>
      <c r="L199" s="38"/>
      <c r="M199" s="214" t="s">
        <v>1</v>
      </c>
      <c r="N199" s="215" t="s">
        <v>39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8" t="s">
        <v>136</v>
      </c>
      <c r="AT199" s="218" t="s">
        <v>132</v>
      </c>
      <c r="AU199" s="218" t="s">
        <v>137</v>
      </c>
      <c r="AY199" s="17" t="s">
        <v>129</v>
      </c>
      <c r="BE199" s="219">
        <f>IF(N199="základní",J199,0)</f>
        <v>0</v>
      </c>
      <c r="BF199" s="219">
        <f>IF(N199="snížená",J199,0)</f>
        <v>4000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7" t="s">
        <v>137</v>
      </c>
      <c r="BK199" s="219">
        <f>ROUND(I199*H199,2)</f>
        <v>4000</v>
      </c>
      <c r="BL199" s="17" t="s">
        <v>136</v>
      </c>
      <c r="BM199" s="218" t="s">
        <v>227</v>
      </c>
    </row>
    <row r="200" s="2" customFormat="1" ht="24.15" customHeight="1">
      <c r="A200" s="32"/>
      <c r="B200" s="33"/>
      <c r="C200" s="207" t="s">
        <v>228</v>
      </c>
      <c r="D200" s="207" t="s">
        <v>132</v>
      </c>
      <c r="E200" s="208" t="s">
        <v>229</v>
      </c>
      <c r="F200" s="209" t="s">
        <v>230</v>
      </c>
      <c r="G200" s="210" t="s">
        <v>226</v>
      </c>
      <c r="H200" s="211">
        <v>1</v>
      </c>
      <c r="I200" s="212">
        <v>11000</v>
      </c>
      <c r="J200" s="212">
        <f>ROUND(I200*H200,2)</f>
        <v>11000</v>
      </c>
      <c r="K200" s="213"/>
      <c r="L200" s="38"/>
      <c r="M200" s="214" t="s">
        <v>1</v>
      </c>
      <c r="N200" s="215" t="s">
        <v>39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8" t="s">
        <v>136</v>
      </c>
      <c r="AT200" s="218" t="s">
        <v>132</v>
      </c>
      <c r="AU200" s="218" t="s">
        <v>137</v>
      </c>
      <c r="AY200" s="17" t="s">
        <v>129</v>
      </c>
      <c r="BE200" s="219">
        <f>IF(N200="základní",J200,0)</f>
        <v>0</v>
      </c>
      <c r="BF200" s="219">
        <f>IF(N200="snížená",J200,0)</f>
        <v>11000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137</v>
      </c>
      <c r="BK200" s="219">
        <f>ROUND(I200*H200,2)</f>
        <v>11000</v>
      </c>
      <c r="BL200" s="17" t="s">
        <v>136</v>
      </c>
      <c r="BM200" s="218" t="s">
        <v>231</v>
      </c>
    </row>
    <row r="201" s="2" customFormat="1" ht="33" customHeight="1">
      <c r="A201" s="32"/>
      <c r="B201" s="33"/>
      <c r="C201" s="207" t="s">
        <v>232</v>
      </c>
      <c r="D201" s="207" t="s">
        <v>132</v>
      </c>
      <c r="E201" s="208" t="s">
        <v>233</v>
      </c>
      <c r="F201" s="209" t="s">
        <v>234</v>
      </c>
      <c r="G201" s="210" t="s">
        <v>226</v>
      </c>
      <c r="H201" s="211">
        <v>1</v>
      </c>
      <c r="I201" s="212">
        <v>9000</v>
      </c>
      <c r="J201" s="212">
        <f>ROUND(I201*H201,2)</f>
        <v>9000</v>
      </c>
      <c r="K201" s="213"/>
      <c r="L201" s="38"/>
      <c r="M201" s="214" t="s">
        <v>1</v>
      </c>
      <c r="N201" s="215" t="s">
        <v>39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8" t="s">
        <v>136</v>
      </c>
      <c r="AT201" s="218" t="s">
        <v>132</v>
      </c>
      <c r="AU201" s="218" t="s">
        <v>137</v>
      </c>
      <c r="AY201" s="17" t="s">
        <v>129</v>
      </c>
      <c r="BE201" s="219">
        <f>IF(N201="základní",J201,0)</f>
        <v>0</v>
      </c>
      <c r="BF201" s="219">
        <f>IF(N201="snížená",J201,0)</f>
        <v>9000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137</v>
      </c>
      <c r="BK201" s="219">
        <f>ROUND(I201*H201,2)</f>
        <v>9000</v>
      </c>
      <c r="BL201" s="17" t="s">
        <v>136</v>
      </c>
      <c r="BM201" s="218" t="s">
        <v>235</v>
      </c>
    </row>
    <row r="202" s="2" customFormat="1" ht="24.15" customHeight="1">
      <c r="A202" s="32"/>
      <c r="B202" s="33"/>
      <c r="C202" s="207" t="s">
        <v>236</v>
      </c>
      <c r="D202" s="207" t="s">
        <v>132</v>
      </c>
      <c r="E202" s="208" t="s">
        <v>237</v>
      </c>
      <c r="F202" s="209" t="s">
        <v>238</v>
      </c>
      <c r="G202" s="210" t="s">
        <v>226</v>
      </c>
      <c r="H202" s="211">
        <v>1</v>
      </c>
      <c r="I202" s="212">
        <v>1200</v>
      </c>
      <c r="J202" s="212">
        <f>ROUND(I202*H202,2)</f>
        <v>1200</v>
      </c>
      <c r="K202" s="213"/>
      <c r="L202" s="38"/>
      <c r="M202" s="214" t="s">
        <v>1</v>
      </c>
      <c r="N202" s="215" t="s">
        <v>39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8" t="s">
        <v>136</v>
      </c>
      <c r="AT202" s="218" t="s">
        <v>132</v>
      </c>
      <c r="AU202" s="218" t="s">
        <v>137</v>
      </c>
      <c r="AY202" s="17" t="s">
        <v>129</v>
      </c>
      <c r="BE202" s="219">
        <f>IF(N202="základní",J202,0)</f>
        <v>0</v>
      </c>
      <c r="BF202" s="219">
        <f>IF(N202="snížená",J202,0)</f>
        <v>1200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137</v>
      </c>
      <c r="BK202" s="219">
        <f>ROUND(I202*H202,2)</f>
        <v>1200</v>
      </c>
      <c r="BL202" s="17" t="s">
        <v>136</v>
      </c>
      <c r="BM202" s="218" t="s">
        <v>239</v>
      </c>
    </row>
    <row r="203" s="2" customFormat="1" ht="24.15" customHeight="1">
      <c r="A203" s="32"/>
      <c r="B203" s="33"/>
      <c r="C203" s="207" t="s">
        <v>240</v>
      </c>
      <c r="D203" s="207" t="s">
        <v>132</v>
      </c>
      <c r="E203" s="208" t="s">
        <v>241</v>
      </c>
      <c r="F203" s="209" t="s">
        <v>242</v>
      </c>
      <c r="G203" s="210" t="s">
        <v>226</v>
      </c>
      <c r="H203" s="211">
        <v>1</v>
      </c>
      <c r="I203" s="212">
        <v>400</v>
      </c>
      <c r="J203" s="212">
        <f>ROUND(I203*H203,2)</f>
        <v>400</v>
      </c>
      <c r="K203" s="213"/>
      <c r="L203" s="38"/>
      <c r="M203" s="214" t="s">
        <v>1</v>
      </c>
      <c r="N203" s="215" t="s">
        <v>39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8" t="s">
        <v>136</v>
      </c>
      <c r="AT203" s="218" t="s">
        <v>132</v>
      </c>
      <c r="AU203" s="218" t="s">
        <v>137</v>
      </c>
      <c r="AY203" s="17" t="s">
        <v>129</v>
      </c>
      <c r="BE203" s="219">
        <f>IF(N203="základní",J203,0)</f>
        <v>0</v>
      </c>
      <c r="BF203" s="219">
        <f>IF(N203="snížená",J203,0)</f>
        <v>400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7" t="s">
        <v>137</v>
      </c>
      <c r="BK203" s="219">
        <f>ROUND(I203*H203,2)</f>
        <v>400</v>
      </c>
      <c r="BL203" s="17" t="s">
        <v>136</v>
      </c>
      <c r="BM203" s="218" t="s">
        <v>243</v>
      </c>
    </row>
    <row r="204" s="2" customFormat="1" ht="21.75" customHeight="1">
      <c r="A204" s="32"/>
      <c r="B204" s="33"/>
      <c r="C204" s="207" t="s">
        <v>244</v>
      </c>
      <c r="D204" s="207" t="s">
        <v>132</v>
      </c>
      <c r="E204" s="208" t="s">
        <v>245</v>
      </c>
      <c r="F204" s="209" t="s">
        <v>246</v>
      </c>
      <c r="G204" s="210" t="s">
        <v>226</v>
      </c>
      <c r="H204" s="211">
        <v>1</v>
      </c>
      <c r="I204" s="212">
        <v>1100</v>
      </c>
      <c r="J204" s="212">
        <f>ROUND(I204*H204,2)</f>
        <v>1100</v>
      </c>
      <c r="K204" s="213"/>
      <c r="L204" s="38"/>
      <c r="M204" s="214" t="s">
        <v>1</v>
      </c>
      <c r="N204" s="215" t="s">
        <v>39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8" t="s">
        <v>136</v>
      </c>
      <c r="AT204" s="218" t="s">
        <v>132</v>
      </c>
      <c r="AU204" s="218" t="s">
        <v>137</v>
      </c>
      <c r="AY204" s="17" t="s">
        <v>129</v>
      </c>
      <c r="BE204" s="219">
        <f>IF(N204="základní",J204,0)</f>
        <v>0</v>
      </c>
      <c r="BF204" s="219">
        <f>IF(N204="snížená",J204,0)</f>
        <v>1100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137</v>
      </c>
      <c r="BK204" s="219">
        <f>ROUND(I204*H204,2)</f>
        <v>1100</v>
      </c>
      <c r="BL204" s="17" t="s">
        <v>136</v>
      </c>
      <c r="BM204" s="218" t="s">
        <v>247</v>
      </c>
    </row>
    <row r="205" s="2" customFormat="1" ht="16.5" customHeight="1">
      <c r="A205" s="32"/>
      <c r="B205" s="33"/>
      <c r="C205" s="207" t="s">
        <v>7</v>
      </c>
      <c r="D205" s="207" t="s">
        <v>132</v>
      </c>
      <c r="E205" s="208" t="s">
        <v>248</v>
      </c>
      <c r="F205" s="209" t="s">
        <v>249</v>
      </c>
      <c r="G205" s="210" t="s">
        <v>226</v>
      </c>
      <c r="H205" s="211">
        <v>2</v>
      </c>
      <c r="I205" s="212">
        <v>230</v>
      </c>
      <c r="J205" s="212">
        <f>ROUND(I205*H205,2)</f>
        <v>460</v>
      </c>
      <c r="K205" s="213"/>
      <c r="L205" s="38"/>
      <c r="M205" s="214" t="s">
        <v>1</v>
      </c>
      <c r="N205" s="215" t="s">
        <v>39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8" t="s">
        <v>136</v>
      </c>
      <c r="AT205" s="218" t="s">
        <v>132</v>
      </c>
      <c r="AU205" s="218" t="s">
        <v>137</v>
      </c>
      <c r="AY205" s="17" t="s">
        <v>129</v>
      </c>
      <c r="BE205" s="219">
        <f>IF(N205="základní",J205,0)</f>
        <v>0</v>
      </c>
      <c r="BF205" s="219">
        <f>IF(N205="snížená",J205,0)</f>
        <v>460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7" t="s">
        <v>137</v>
      </c>
      <c r="BK205" s="219">
        <f>ROUND(I205*H205,2)</f>
        <v>460</v>
      </c>
      <c r="BL205" s="17" t="s">
        <v>136</v>
      </c>
      <c r="BM205" s="218" t="s">
        <v>250</v>
      </c>
    </row>
    <row r="206" s="2" customFormat="1" ht="21.75" customHeight="1">
      <c r="A206" s="32"/>
      <c r="B206" s="33"/>
      <c r="C206" s="207" t="s">
        <v>251</v>
      </c>
      <c r="D206" s="207" t="s">
        <v>132</v>
      </c>
      <c r="E206" s="208" t="s">
        <v>252</v>
      </c>
      <c r="F206" s="209" t="s">
        <v>253</v>
      </c>
      <c r="G206" s="210" t="s">
        <v>226</v>
      </c>
      <c r="H206" s="211">
        <v>1</v>
      </c>
      <c r="I206" s="212">
        <v>300</v>
      </c>
      <c r="J206" s="212">
        <f>ROUND(I206*H206,2)</f>
        <v>300</v>
      </c>
      <c r="K206" s="213"/>
      <c r="L206" s="38"/>
      <c r="M206" s="214" t="s">
        <v>1</v>
      </c>
      <c r="N206" s="215" t="s">
        <v>39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8" t="s">
        <v>136</v>
      </c>
      <c r="AT206" s="218" t="s">
        <v>132</v>
      </c>
      <c r="AU206" s="218" t="s">
        <v>137</v>
      </c>
      <c r="AY206" s="17" t="s">
        <v>129</v>
      </c>
      <c r="BE206" s="219">
        <f>IF(N206="základní",J206,0)</f>
        <v>0</v>
      </c>
      <c r="BF206" s="219">
        <f>IF(N206="snížená",J206,0)</f>
        <v>300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7" t="s">
        <v>137</v>
      </c>
      <c r="BK206" s="219">
        <f>ROUND(I206*H206,2)</f>
        <v>300</v>
      </c>
      <c r="BL206" s="17" t="s">
        <v>136</v>
      </c>
      <c r="BM206" s="218" t="s">
        <v>254</v>
      </c>
    </row>
    <row r="207" s="2" customFormat="1" ht="37.8" customHeight="1">
      <c r="A207" s="32"/>
      <c r="B207" s="33"/>
      <c r="C207" s="207" t="s">
        <v>255</v>
      </c>
      <c r="D207" s="207" t="s">
        <v>132</v>
      </c>
      <c r="E207" s="208" t="s">
        <v>256</v>
      </c>
      <c r="F207" s="209" t="s">
        <v>257</v>
      </c>
      <c r="G207" s="210" t="s">
        <v>258</v>
      </c>
      <c r="H207" s="211">
        <v>2</v>
      </c>
      <c r="I207" s="212">
        <v>2000</v>
      </c>
      <c r="J207" s="212">
        <f>ROUND(I207*H207,2)</f>
        <v>4000</v>
      </c>
      <c r="K207" s="213"/>
      <c r="L207" s="38"/>
      <c r="M207" s="214" t="s">
        <v>1</v>
      </c>
      <c r="N207" s="215" t="s">
        <v>39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8" t="s">
        <v>136</v>
      </c>
      <c r="AT207" s="218" t="s">
        <v>132</v>
      </c>
      <c r="AU207" s="218" t="s">
        <v>137</v>
      </c>
      <c r="AY207" s="17" t="s">
        <v>129</v>
      </c>
      <c r="BE207" s="219">
        <f>IF(N207="základní",J207,0)</f>
        <v>0</v>
      </c>
      <c r="BF207" s="219">
        <f>IF(N207="snížená",J207,0)</f>
        <v>4000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7" t="s">
        <v>137</v>
      </c>
      <c r="BK207" s="219">
        <f>ROUND(I207*H207,2)</f>
        <v>4000</v>
      </c>
      <c r="BL207" s="17" t="s">
        <v>136</v>
      </c>
      <c r="BM207" s="218" t="s">
        <v>259</v>
      </c>
    </row>
    <row r="208" s="2" customFormat="1" ht="33" customHeight="1">
      <c r="A208" s="32"/>
      <c r="B208" s="33"/>
      <c r="C208" s="207" t="s">
        <v>260</v>
      </c>
      <c r="D208" s="207" t="s">
        <v>132</v>
      </c>
      <c r="E208" s="208" t="s">
        <v>261</v>
      </c>
      <c r="F208" s="209" t="s">
        <v>262</v>
      </c>
      <c r="G208" s="210" t="s">
        <v>144</v>
      </c>
      <c r="H208" s="211">
        <v>49</v>
      </c>
      <c r="I208" s="212">
        <v>54.5</v>
      </c>
      <c r="J208" s="212">
        <f>ROUND(I208*H208,2)</f>
        <v>2670.5</v>
      </c>
      <c r="K208" s="213"/>
      <c r="L208" s="38"/>
      <c r="M208" s="214" t="s">
        <v>1</v>
      </c>
      <c r="N208" s="215" t="s">
        <v>39</v>
      </c>
      <c r="O208" s="216">
        <v>0.105</v>
      </c>
      <c r="P208" s="216">
        <f>O208*H208</f>
        <v>5.1449999999999996</v>
      </c>
      <c r="Q208" s="216">
        <v>0.00012999999999999999</v>
      </c>
      <c r="R208" s="216">
        <f>Q208*H208</f>
        <v>0.0063699999999999998</v>
      </c>
      <c r="S208" s="216">
        <v>0</v>
      </c>
      <c r="T208" s="21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8" t="s">
        <v>136</v>
      </c>
      <c r="AT208" s="218" t="s">
        <v>132</v>
      </c>
      <c r="AU208" s="218" t="s">
        <v>137</v>
      </c>
      <c r="AY208" s="17" t="s">
        <v>129</v>
      </c>
      <c r="BE208" s="219">
        <f>IF(N208="základní",J208,0)</f>
        <v>0</v>
      </c>
      <c r="BF208" s="219">
        <f>IF(N208="snížená",J208,0)</f>
        <v>2670.5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7" t="s">
        <v>137</v>
      </c>
      <c r="BK208" s="219">
        <f>ROUND(I208*H208,2)</f>
        <v>2670.5</v>
      </c>
      <c r="BL208" s="17" t="s">
        <v>136</v>
      </c>
      <c r="BM208" s="218" t="s">
        <v>263</v>
      </c>
    </row>
    <row r="209" s="2" customFormat="1" ht="24.15" customHeight="1">
      <c r="A209" s="32"/>
      <c r="B209" s="33"/>
      <c r="C209" s="207" t="s">
        <v>264</v>
      </c>
      <c r="D209" s="207" t="s">
        <v>132</v>
      </c>
      <c r="E209" s="208" t="s">
        <v>265</v>
      </c>
      <c r="F209" s="209" t="s">
        <v>266</v>
      </c>
      <c r="G209" s="210" t="s">
        <v>144</v>
      </c>
      <c r="H209" s="211">
        <v>49</v>
      </c>
      <c r="I209" s="212">
        <v>122</v>
      </c>
      <c r="J209" s="212">
        <f>ROUND(I209*H209,2)</f>
        <v>5978</v>
      </c>
      <c r="K209" s="213"/>
      <c r="L209" s="38"/>
      <c r="M209" s="214" t="s">
        <v>1</v>
      </c>
      <c r="N209" s="215" t="s">
        <v>39</v>
      </c>
      <c r="O209" s="216">
        <v>0.308</v>
      </c>
      <c r="P209" s="216">
        <f>O209*H209</f>
        <v>15.092000000000001</v>
      </c>
      <c r="Q209" s="216">
        <v>4.0000000000000003E-05</v>
      </c>
      <c r="R209" s="216">
        <f>Q209*H209</f>
        <v>0.0019600000000000004</v>
      </c>
      <c r="S209" s="216">
        <v>0</v>
      </c>
      <c r="T209" s="21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8" t="s">
        <v>136</v>
      </c>
      <c r="AT209" s="218" t="s">
        <v>132</v>
      </c>
      <c r="AU209" s="218" t="s">
        <v>137</v>
      </c>
      <c r="AY209" s="17" t="s">
        <v>129</v>
      </c>
      <c r="BE209" s="219">
        <f>IF(N209="základní",J209,0)</f>
        <v>0</v>
      </c>
      <c r="BF209" s="219">
        <f>IF(N209="snížená",J209,0)</f>
        <v>5978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7" t="s">
        <v>137</v>
      </c>
      <c r="BK209" s="219">
        <f>ROUND(I209*H209,2)</f>
        <v>5978</v>
      </c>
      <c r="BL209" s="17" t="s">
        <v>136</v>
      </c>
      <c r="BM209" s="218" t="s">
        <v>267</v>
      </c>
    </row>
    <row r="210" s="2" customFormat="1" ht="21.75" customHeight="1">
      <c r="A210" s="32"/>
      <c r="B210" s="33"/>
      <c r="C210" s="207" t="s">
        <v>268</v>
      </c>
      <c r="D210" s="207" t="s">
        <v>132</v>
      </c>
      <c r="E210" s="208" t="s">
        <v>269</v>
      </c>
      <c r="F210" s="209" t="s">
        <v>270</v>
      </c>
      <c r="G210" s="210" t="s">
        <v>144</v>
      </c>
      <c r="H210" s="211">
        <v>4.1600000000000001</v>
      </c>
      <c r="I210" s="212">
        <v>109</v>
      </c>
      <c r="J210" s="212">
        <f>ROUND(I210*H210,2)</f>
        <v>453.44</v>
      </c>
      <c r="K210" s="213"/>
      <c r="L210" s="38"/>
      <c r="M210" s="214" t="s">
        <v>1</v>
      </c>
      <c r="N210" s="215" t="s">
        <v>39</v>
      </c>
      <c r="O210" s="216">
        <v>0.245</v>
      </c>
      <c r="P210" s="216">
        <f>O210*H210</f>
        <v>1.0192000000000001</v>
      </c>
      <c r="Q210" s="216">
        <v>0</v>
      </c>
      <c r="R210" s="216">
        <f>Q210*H210</f>
        <v>0</v>
      </c>
      <c r="S210" s="216">
        <v>0.13100000000000001</v>
      </c>
      <c r="T210" s="217">
        <f>S210*H210</f>
        <v>0.54496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8" t="s">
        <v>136</v>
      </c>
      <c r="AT210" s="218" t="s">
        <v>132</v>
      </c>
      <c r="AU210" s="218" t="s">
        <v>137</v>
      </c>
      <c r="AY210" s="17" t="s">
        <v>129</v>
      </c>
      <c r="BE210" s="219">
        <f>IF(N210="základní",J210,0)</f>
        <v>0</v>
      </c>
      <c r="BF210" s="219">
        <f>IF(N210="snížená",J210,0)</f>
        <v>453.44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7" t="s">
        <v>137</v>
      </c>
      <c r="BK210" s="219">
        <f>ROUND(I210*H210,2)</f>
        <v>453.44</v>
      </c>
      <c r="BL210" s="17" t="s">
        <v>136</v>
      </c>
      <c r="BM210" s="218" t="s">
        <v>271</v>
      </c>
    </row>
    <row r="211" s="14" customFormat="1">
      <c r="A211" s="14"/>
      <c r="B211" s="231"/>
      <c r="C211" s="232"/>
      <c r="D211" s="222" t="s">
        <v>146</v>
      </c>
      <c r="E211" s="233" t="s">
        <v>1</v>
      </c>
      <c r="F211" s="234" t="s">
        <v>155</v>
      </c>
      <c r="G211" s="232"/>
      <c r="H211" s="233" t="s">
        <v>1</v>
      </c>
      <c r="I211" s="232"/>
      <c r="J211" s="232"/>
      <c r="K211" s="232"/>
      <c r="L211" s="235"/>
      <c r="M211" s="236"/>
      <c r="N211" s="237"/>
      <c r="O211" s="237"/>
      <c r="P211" s="237"/>
      <c r="Q211" s="237"/>
      <c r="R211" s="237"/>
      <c r="S211" s="237"/>
      <c r="T211" s="23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9" t="s">
        <v>146</v>
      </c>
      <c r="AU211" s="239" t="s">
        <v>137</v>
      </c>
      <c r="AV211" s="14" t="s">
        <v>81</v>
      </c>
      <c r="AW211" s="14" t="s">
        <v>30</v>
      </c>
      <c r="AX211" s="14" t="s">
        <v>73</v>
      </c>
      <c r="AY211" s="239" t="s">
        <v>129</v>
      </c>
    </row>
    <row r="212" s="13" customFormat="1">
      <c r="A212" s="13"/>
      <c r="B212" s="220"/>
      <c r="C212" s="221"/>
      <c r="D212" s="222" t="s">
        <v>146</v>
      </c>
      <c r="E212" s="223" t="s">
        <v>1</v>
      </c>
      <c r="F212" s="224" t="s">
        <v>272</v>
      </c>
      <c r="G212" s="221"/>
      <c r="H212" s="225">
        <v>4.1600000000000001</v>
      </c>
      <c r="I212" s="221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146</v>
      </c>
      <c r="AU212" s="230" t="s">
        <v>137</v>
      </c>
      <c r="AV212" s="13" t="s">
        <v>137</v>
      </c>
      <c r="AW212" s="13" t="s">
        <v>30</v>
      </c>
      <c r="AX212" s="13" t="s">
        <v>81</v>
      </c>
      <c r="AY212" s="230" t="s">
        <v>129</v>
      </c>
    </row>
    <row r="213" s="2" customFormat="1" ht="24.15" customHeight="1">
      <c r="A213" s="32"/>
      <c r="B213" s="33"/>
      <c r="C213" s="207" t="s">
        <v>273</v>
      </c>
      <c r="D213" s="207" t="s">
        <v>132</v>
      </c>
      <c r="E213" s="208" t="s">
        <v>274</v>
      </c>
      <c r="F213" s="209" t="s">
        <v>275</v>
      </c>
      <c r="G213" s="210" t="s">
        <v>144</v>
      </c>
      <c r="H213" s="211">
        <v>3.9900000000000002</v>
      </c>
      <c r="I213" s="212">
        <v>157</v>
      </c>
      <c r="J213" s="212">
        <f>ROUND(I213*H213,2)</f>
        <v>626.42999999999995</v>
      </c>
      <c r="K213" s="213"/>
      <c r="L213" s="38"/>
      <c r="M213" s="214" t="s">
        <v>1</v>
      </c>
      <c r="N213" s="215" t="s">
        <v>39</v>
      </c>
      <c r="O213" s="216">
        <v>0.42999999999999999</v>
      </c>
      <c r="P213" s="216">
        <f>O213*H213</f>
        <v>1.7157</v>
      </c>
      <c r="Q213" s="216">
        <v>0</v>
      </c>
      <c r="R213" s="216">
        <f>Q213*H213</f>
        <v>0</v>
      </c>
      <c r="S213" s="216">
        <v>0.089999999999999997</v>
      </c>
      <c r="T213" s="217">
        <f>S213*H213</f>
        <v>0.35910000000000003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8" t="s">
        <v>136</v>
      </c>
      <c r="AT213" s="218" t="s">
        <v>132</v>
      </c>
      <c r="AU213" s="218" t="s">
        <v>137</v>
      </c>
      <c r="AY213" s="17" t="s">
        <v>129</v>
      </c>
      <c r="BE213" s="219">
        <f>IF(N213="základní",J213,0)</f>
        <v>0</v>
      </c>
      <c r="BF213" s="219">
        <f>IF(N213="snížená",J213,0)</f>
        <v>626.42999999999995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7" t="s">
        <v>137</v>
      </c>
      <c r="BK213" s="219">
        <f>ROUND(I213*H213,2)</f>
        <v>626.42999999999995</v>
      </c>
      <c r="BL213" s="17" t="s">
        <v>136</v>
      </c>
      <c r="BM213" s="218" t="s">
        <v>276</v>
      </c>
    </row>
    <row r="214" s="13" customFormat="1">
      <c r="A214" s="13"/>
      <c r="B214" s="220"/>
      <c r="C214" s="221"/>
      <c r="D214" s="222" t="s">
        <v>146</v>
      </c>
      <c r="E214" s="223" t="s">
        <v>1</v>
      </c>
      <c r="F214" s="224" t="s">
        <v>277</v>
      </c>
      <c r="G214" s="221"/>
      <c r="H214" s="225">
        <v>3.9900000000000002</v>
      </c>
      <c r="I214" s="221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146</v>
      </c>
      <c r="AU214" s="230" t="s">
        <v>137</v>
      </c>
      <c r="AV214" s="13" t="s">
        <v>137</v>
      </c>
      <c r="AW214" s="13" t="s">
        <v>30</v>
      </c>
      <c r="AX214" s="13" t="s">
        <v>81</v>
      </c>
      <c r="AY214" s="230" t="s">
        <v>129</v>
      </c>
    </row>
    <row r="215" s="2" customFormat="1" ht="21.75" customHeight="1">
      <c r="A215" s="32"/>
      <c r="B215" s="33"/>
      <c r="C215" s="207" t="s">
        <v>278</v>
      </c>
      <c r="D215" s="207" t="s">
        <v>132</v>
      </c>
      <c r="E215" s="208" t="s">
        <v>279</v>
      </c>
      <c r="F215" s="209" t="s">
        <v>280</v>
      </c>
      <c r="G215" s="210" t="s">
        <v>144</v>
      </c>
      <c r="H215" s="211">
        <v>1.8</v>
      </c>
      <c r="I215" s="212">
        <v>342</v>
      </c>
      <c r="J215" s="212">
        <f>ROUND(I215*H215,2)</f>
        <v>615.60000000000002</v>
      </c>
      <c r="K215" s="213"/>
      <c r="L215" s="38"/>
      <c r="M215" s="214" t="s">
        <v>1</v>
      </c>
      <c r="N215" s="215" t="s">
        <v>39</v>
      </c>
      <c r="O215" s="216">
        <v>0.93899999999999995</v>
      </c>
      <c r="P215" s="216">
        <f>O215*H215</f>
        <v>1.6901999999999999</v>
      </c>
      <c r="Q215" s="216">
        <v>0</v>
      </c>
      <c r="R215" s="216">
        <f>Q215*H215</f>
        <v>0</v>
      </c>
      <c r="S215" s="216">
        <v>0.075999999999999998</v>
      </c>
      <c r="T215" s="217">
        <f>S215*H215</f>
        <v>0.13680000000000001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8" t="s">
        <v>136</v>
      </c>
      <c r="AT215" s="218" t="s">
        <v>132</v>
      </c>
      <c r="AU215" s="218" t="s">
        <v>137</v>
      </c>
      <c r="AY215" s="17" t="s">
        <v>129</v>
      </c>
      <c r="BE215" s="219">
        <f>IF(N215="základní",J215,0)</f>
        <v>0</v>
      </c>
      <c r="BF215" s="219">
        <f>IF(N215="snížená",J215,0)</f>
        <v>615.60000000000002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7" t="s">
        <v>137</v>
      </c>
      <c r="BK215" s="219">
        <f>ROUND(I215*H215,2)</f>
        <v>615.60000000000002</v>
      </c>
      <c r="BL215" s="17" t="s">
        <v>136</v>
      </c>
      <c r="BM215" s="218" t="s">
        <v>281</v>
      </c>
    </row>
    <row r="216" s="13" customFormat="1">
      <c r="A216" s="13"/>
      <c r="B216" s="220"/>
      <c r="C216" s="221"/>
      <c r="D216" s="222" t="s">
        <v>146</v>
      </c>
      <c r="E216" s="223" t="s">
        <v>1</v>
      </c>
      <c r="F216" s="224" t="s">
        <v>282</v>
      </c>
      <c r="G216" s="221"/>
      <c r="H216" s="225">
        <v>1.8</v>
      </c>
      <c r="I216" s="221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146</v>
      </c>
      <c r="AU216" s="230" t="s">
        <v>137</v>
      </c>
      <c r="AV216" s="13" t="s">
        <v>137</v>
      </c>
      <c r="AW216" s="13" t="s">
        <v>30</v>
      </c>
      <c r="AX216" s="13" t="s">
        <v>81</v>
      </c>
      <c r="AY216" s="230" t="s">
        <v>129</v>
      </c>
    </row>
    <row r="217" s="2" customFormat="1" ht="24.15" customHeight="1">
      <c r="A217" s="32"/>
      <c r="B217" s="33"/>
      <c r="C217" s="207" t="s">
        <v>283</v>
      </c>
      <c r="D217" s="207" t="s">
        <v>132</v>
      </c>
      <c r="E217" s="208" t="s">
        <v>284</v>
      </c>
      <c r="F217" s="209" t="s">
        <v>285</v>
      </c>
      <c r="G217" s="210" t="s">
        <v>286</v>
      </c>
      <c r="H217" s="211">
        <v>3.5</v>
      </c>
      <c r="I217" s="212">
        <v>108</v>
      </c>
      <c r="J217" s="212">
        <f>ROUND(I217*H217,2)</f>
        <v>378</v>
      </c>
      <c r="K217" s="213"/>
      <c r="L217" s="38"/>
      <c r="M217" s="214" t="s">
        <v>1</v>
      </c>
      <c r="N217" s="215" t="s">
        <v>39</v>
      </c>
      <c r="O217" s="216">
        <v>0.29499999999999998</v>
      </c>
      <c r="P217" s="216">
        <f>O217*H217</f>
        <v>1.0325</v>
      </c>
      <c r="Q217" s="216">
        <v>0</v>
      </c>
      <c r="R217" s="216">
        <f>Q217*H217</f>
        <v>0</v>
      </c>
      <c r="S217" s="216">
        <v>0.0060000000000000001</v>
      </c>
      <c r="T217" s="217">
        <f>S217*H217</f>
        <v>0.021000000000000001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8" t="s">
        <v>136</v>
      </c>
      <c r="AT217" s="218" t="s">
        <v>132</v>
      </c>
      <c r="AU217" s="218" t="s">
        <v>137</v>
      </c>
      <c r="AY217" s="17" t="s">
        <v>129</v>
      </c>
      <c r="BE217" s="219">
        <f>IF(N217="základní",J217,0)</f>
        <v>0</v>
      </c>
      <c r="BF217" s="219">
        <f>IF(N217="snížená",J217,0)</f>
        <v>378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7" t="s">
        <v>137</v>
      </c>
      <c r="BK217" s="219">
        <f>ROUND(I217*H217,2)</f>
        <v>378</v>
      </c>
      <c r="BL217" s="17" t="s">
        <v>136</v>
      </c>
      <c r="BM217" s="218" t="s">
        <v>287</v>
      </c>
    </row>
    <row r="218" s="14" customFormat="1">
      <c r="A218" s="14"/>
      <c r="B218" s="231"/>
      <c r="C218" s="232"/>
      <c r="D218" s="222" t="s">
        <v>146</v>
      </c>
      <c r="E218" s="233" t="s">
        <v>1</v>
      </c>
      <c r="F218" s="234" t="s">
        <v>288</v>
      </c>
      <c r="G218" s="232"/>
      <c r="H218" s="233" t="s">
        <v>1</v>
      </c>
      <c r="I218" s="232"/>
      <c r="J218" s="232"/>
      <c r="K218" s="232"/>
      <c r="L218" s="235"/>
      <c r="M218" s="236"/>
      <c r="N218" s="237"/>
      <c r="O218" s="237"/>
      <c r="P218" s="237"/>
      <c r="Q218" s="237"/>
      <c r="R218" s="237"/>
      <c r="S218" s="237"/>
      <c r="T218" s="23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9" t="s">
        <v>146</v>
      </c>
      <c r="AU218" s="239" t="s">
        <v>137</v>
      </c>
      <c r="AV218" s="14" t="s">
        <v>81</v>
      </c>
      <c r="AW218" s="14" t="s">
        <v>30</v>
      </c>
      <c r="AX218" s="14" t="s">
        <v>73</v>
      </c>
      <c r="AY218" s="239" t="s">
        <v>129</v>
      </c>
    </row>
    <row r="219" s="13" customFormat="1">
      <c r="A219" s="13"/>
      <c r="B219" s="220"/>
      <c r="C219" s="221"/>
      <c r="D219" s="222" t="s">
        <v>146</v>
      </c>
      <c r="E219" s="223" t="s">
        <v>1</v>
      </c>
      <c r="F219" s="224" t="s">
        <v>289</v>
      </c>
      <c r="G219" s="221"/>
      <c r="H219" s="225">
        <v>3.5</v>
      </c>
      <c r="I219" s="221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146</v>
      </c>
      <c r="AU219" s="230" t="s">
        <v>137</v>
      </c>
      <c r="AV219" s="13" t="s">
        <v>137</v>
      </c>
      <c r="AW219" s="13" t="s">
        <v>30</v>
      </c>
      <c r="AX219" s="13" t="s">
        <v>81</v>
      </c>
      <c r="AY219" s="230" t="s">
        <v>129</v>
      </c>
    </row>
    <row r="220" s="2" customFormat="1" ht="24.15" customHeight="1">
      <c r="A220" s="32"/>
      <c r="B220" s="33"/>
      <c r="C220" s="207" t="s">
        <v>290</v>
      </c>
      <c r="D220" s="207" t="s">
        <v>132</v>
      </c>
      <c r="E220" s="208" t="s">
        <v>291</v>
      </c>
      <c r="F220" s="209" t="s">
        <v>292</v>
      </c>
      <c r="G220" s="210" t="s">
        <v>286</v>
      </c>
      <c r="H220" s="211">
        <v>6</v>
      </c>
      <c r="I220" s="212">
        <v>125</v>
      </c>
      <c r="J220" s="212">
        <f>ROUND(I220*H220,2)</f>
        <v>750</v>
      </c>
      <c r="K220" s="213"/>
      <c r="L220" s="38"/>
      <c r="M220" s="214" t="s">
        <v>1</v>
      </c>
      <c r="N220" s="215" t="s">
        <v>39</v>
      </c>
      <c r="O220" s="216">
        <v>0.34200000000000003</v>
      </c>
      <c r="P220" s="216">
        <f>O220*H220</f>
        <v>2.052</v>
      </c>
      <c r="Q220" s="216">
        <v>0</v>
      </c>
      <c r="R220" s="216">
        <f>Q220*H220</f>
        <v>0</v>
      </c>
      <c r="S220" s="216">
        <v>0.012999999999999999</v>
      </c>
      <c r="T220" s="217">
        <f>S220*H220</f>
        <v>0.078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8" t="s">
        <v>136</v>
      </c>
      <c r="AT220" s="218" t="s">
        <v>132</v>
      </c>
      <c r="AU220" s="218" t="s">
        <v>137</v>
      </c>
      <c r="AY220" s="17" t="s">
        <v>129</v>
      </c>
      <c r="BE220" s="219">
        <f>IF(N220="základní",J220,0)</f>
        <v>0</v>
      </c>
      <c r="BF220" s="219">
        <f>IF(N220="snížená",J220,0)</f>
        <v>750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7" t="s">
        <v>137</v>
      </c>
      <c r="BK220" s="219">
        <f>ROUND(I220*H220,2)</f>
        <v>750</v>
      </c>
      <c r="BL220" s="17" t="s">
        <v>136</v>
      </c>
      <c r="BM220" s="218" t="s">
        <v>293</v>
      </c>
    </row>
    <row r="221" s="14" customFormat="1">
      <c r="A221" s="14"/>
      <c r="B221" s="231"/>
      <c r="C221" s="232"/>
      <c r="D221" s="222" t="s">
        <v>146</v>
      </c>
      <c r="E221" s="233" t="s">
        <v>1</v>
      </c>
      <c r="F221" s="234" t="s">
        <v>288</v>
      </c>
      <c r="G221" s="232"/>
      <c r="H221" s="233" t="s">
        <v>1</v>
      </c>
      <c r="I221" s="232"/>
      <c r="J221" s="232"/>
      <c r="K221" s="232"/>
      <c r="L221" s="235"/>
      <c r="M221" s="236"/>
      <c r="N221" s="237"/>
      <c r="O221" s="237"/>
      <c r="P221" s="237"/>
      <c r="Q221" s="237"/>
      <c r="R221" s="237"/>
      <c r="S221" s="237"/>
      <c r="T221" s="23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9" t="s">
        <v>146</v>
      </c>
      <c r="AU221" s="239" t="s">
        <v>137</v>
      </c>
      <c r="AV221" s="14" t="s">
        <v>81</v>
      </c>
      <c r="AW221" s="14" t="s">
        <v>30</v>
      </c>
      <c r="AX221" s="14" t="s">
        <v>73</v>
      </c>
      <c r="AY221" s="239" t="s">
        <v>129</v>
      </c>
    </row>
    <row r="222" s="13" customFormat="1">
      <c r="A222" s="13"/>
      <c r="B222" s="220"/>
      <c r="C222" s="221"/>
      <c r="D222" s="222" t="s">
        <v>146</v>
      </c>
      <c r="E222" s="223" t="s">
        <v>1</v>
      </c>
      <c r="F222" s="224" t="s">
        <v>162</v>
      </c>
      <c r="G222" s="221"/>
      <c r="H222" s="225">
        <v>6</v>
      </c>
      <c r="I222" s="221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146</v>
      </c>
      <c r="AU222" s="230" t="s">
        <v>137</v>
      </c>
      <c r="AV222" s="13" t="s">
        <v>137</v>
      </c>
      <c r="AW222" s="13" t="s">
        <v>30</v>
      </c>
      <c r="AX222" s="13" t="s">
        <v>81</v>
      </c>
      <c r="AY222" s="230" t="s">
        <v>129</v>
      </c>
    </row>
    <row r="223" s="2" customFormat="1" ht="24.15" customHeight="1">
      <c r="A223" s="32"/>
      <c r="B223" s="33"/>
      <c r="C223" s="207" t="s">
        <v>294</v>
      </c>
      <c r="D223" s="207" t="s">
        <v>132</v>
      </c>
      <c r="E223" s="208" t="s">
        <v>295</v>
      </c>
      <c r="F223" s="209" t="s">
        <v>296</v>
      </c>
      <c r="G223" s="210" t="s">
        <v>286</v>
      </c>
      <c r="H223" s="211">
        <v>5</v>
      </c>
      <c r="I223" s="212">
        <v>1420</v>
      </c>
      <c r="J223" s="212">
        <f>ROUND(I223*H223,2)</f>
        <v>7100</v>
      </c>
      <c r="K223" s="213"/>
      <c r="L223" s="38"/>
      <c r="M223" s="214" t="s">
        <v>1</v>
      </c>
      <c r="N223" s="215" t="s">
        <v>39</v>
      </c>
      <c r="O223" s="216">
        <v>2.4590000000000001</v>
      </c>
      <c r="P223" s="216">
        <f>O223*H223</f>
        <v>12.295</v>
      </c>
      <c r="Q223" s="216">
        <v>8.0000000000000007E-05</v>
      </c>
      <c r="R223" s="216">
        <f>Q223*H223</f>
        <v>0.00040000000000000002</v>
      </c>
      <c r="S223" s="216">
        <v>0</v>
      </c>
      <c r="T223" s="21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8" t="s">
        <v>136</v>
      </c>
      <c r="AT223" s="218" t="s">
        <v>132</v>
      </c>
      <c r="AU223" s="218" t="s">
        <v>137</v>
      </c>
      <c r="AY223" s="17" t="s">
        <v>129</v>
      </c>
      <c r="BE223" s="219">
        <f>IF(N223="základní",J223,0)</f>
        <v>0</v>
      </c>
      <c r="BF223" s="219">
        <f>IF(N223="snížená",J223,0)</f>
        <v>7100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7" t="s">
        <v>137</v>
      </c>
      <c r="BK223" s="219">
        <f>ROUND(I223*H223,2)</f>
        <v>7100</v>
      </c>
      <c r="BL223" s="17" t="s">
        <v>136</v>
      </c>
      <c r="BM223" s="218" t="s">
        <v>297</v>
      </c>
    </row>
    <row r="224" s="14" customFormat="1">
      <c r="A224" s="14"/>
      <c r="B224" s="231"/>
      <c r="C224" s="232"/>
      <c r="D224" s="222" t="s">
        <v>146</v>
      </c>
      <c r="E224" s="233" t="s">
        <v>1</v>
      </c>
      <c r="F224" s="234" t="s">
        <v>298</v>
      </c>
      <c r="G224" s="232"/>
      <c r="H224" s="233" t="s">
        <v>1</v>
      </c>
      <c r="I224" s="232"/>
      <c r="J224" s="232"/>
      <c r="K224" s="232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146</v>
      </c>
      <c r="AU224" s="239" t="s">
        <v>137</v>
      </c>
      <c r="AV224" s="14" t="s">
        <v>81</v>
      </c>
      <c r="AW224" s="14" t="s">
        <v>30</v>
      </c>
      <c r="AX224" s="14" t="s">
        <v>73</v>
      </c>
      <c r="AY224" s="239" t="s">
        <v>129</v>
      </c>
    </row>
    <row r="225" s="13" customFormat="1">
      <c r="A225" s="13"/>
      <c r="B225" s="220"/>
      <c r="C225" s="221"/>
      <c r="D225" s="222" t="s">
        <v>146</v>
      </c>
      <c r="E225" s="223" t="s">
        <v>1</v>
      </c>
      <c r="F225" s="224" t="s">
        <v>299</v>
      </c>
      <c r="G225" s="221"/>
      <c r="H225" s="225">
        <v>5</v>
      </c>
      <c r="I225" s="221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146</v>
      </c>
      <c r="AU225" s="230" t="s">
        <v>137</v>
      </c>
      <c r="AV225" s="13" t="s">
        <v>137</v>
      </c>
      <c r="AW225" s="13" t="s">
        <v>30</v>
      </c>
      <c r="AX225" s="13" t="s">
        <v>81</v>
      </c>
      <c r="AY225" s="230" t="s">
        <v>129</v>
      </c>
    </row>
    <row r="226" s="2" customFormat="1" ht="24.15" customHeight="1">
      <c r="A226" s="32"/>
      <c r="B226" s="33"/>
      <c r="C226" s="207" t="s">
        <v>300</v>
      </c>
      <c r="D226" s="207" t="s">
        <v>132</v>
      </c>
      <c r="E226" s="208" t="s">
        <v>301</v>
      </c>
      <c r="F226" s="209" t="s">
        <v>302</v>
      </c>
      <c r="G226" s="210" t="s">
        <v>202</v>
      </c>
      <c r="H226" s="211">
        <v>0.27700000000000002</v>
      </c>
      <c r="I226" s="212">
        <v>7310</v>
      </c>
      <c r="J226" s="212">
        <f>ROUND(I226*H226,2)</f>
        <v>2024.8699999999999</v>
      </c>
      <c r="K226" s="213"/>
      <c r="L226" s="38"/>
      <c r="M226" s="214" t="s">
        <v>1</v>
      </c>
      <c r="N226" s="215" t="s">
        <v>39</v>
      </c>
      <c r="O226" s="216">
        <v>17.088999999999999</v>
      </c>
      <c r="P226" s="216">
        <f>O226*H226</f>
        <v>4.7336530000000003</v>
      </c>
      <c r="Q226" s="216">
        <v>0.00010000000000000001</v>
      </c>
      <c r="R226" s="216">
        <f>Q226*H226</f>
        <v>2.7700000000000002E-05</v>
      </c>
      <c r="S226" s="216">
        <v>2.4100000000000001</v>
      </c>
      <c r="T226" s="217">
        <f>S226*H226</f>
        <v>0.66757000000000011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8" t="s">
        <v>136</v>
      </c>
      <c r="AT226" s="218" t="s">
        <v>132</v>
      </c>
      <c r="AU226" s="218" t="s">
        <v>137</v>
      </c>
      <c r="AY226" s="17" t="s">
        <v>129</v>
      </c>
      <c r="BE226" s="219">
        <f>IF(N226="základní",J226,0)</f>
        <v>0</v>
      </c>
      <c r="BF226" s="219">
        <f>IF(N226="snížená",J226,0)</f>
        <v>2024.8699999999999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7" t="s">
        <v>137</v>
      </c>
      <c r="BK226" s="219">
        <f>ROUND(I226*H226,2)</f>
        <v>2024.8699999999999</v>
      </c>
      <c r="BL226" s="17" t="s">
        <v>136</v>
      </c>
      <c r="BM226" s="218" t="s">
        <v>303</v>
      </c>
    </row>
    <row r="227" s="14" customFormat="1">
      <c r="A227" s="14"/>
      <c r="B227" s="231"/>
      <c r="C227" s="232"/>
      <c r="D227" s="222" t="s">
        <v>146</v>
      </c>
      <c r="E227" s="233" t="s">
        <v>1</v>
      </c>
      <c r="F227" s="234" t="s">
        <v>298</v>
      </c>
      <c r="G227" s="232"/>
      <c r="H227" s="233" t="s">
        <v>1</v>
      </c>
      <c r="I227" s="232"/>
      <c r="J227" s="232"/>
      <c r="K227" s="232"/>
      <c r="L227" s="235"/>
      <c r="M227" s="236"/>
      <c r="N227" s="237"/>
      <c r="O227" s="237"/>
      <c r="P227" s="237"/>
      <c r="Q227" s="237"/>
      <c r="R227" s="237"/>
      <c r="S227" s="237"/>
      <c r="T227" s="23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9" t="s">
        <v>146</v>
      </c>
      <c r="AU227" s="239" t="s">
        <v>137</v>
      </c>
      <c r="AV227" s="14" t="s">
        <v>81</v>
      </c>
      <c r="AW227" s="14" t="s">
        <v>30</v>
      </c>
      <c r="AX227" s="14" t="s">
        <v>73</v>
      </c>
      <c r="AY227" s="239" t="s">
        <v>129</v>
      </c>
    </row>
    <row r="228" s="13" customFormat="1">
      <c r="A228" s="13"/>
      <c r="B228" s="220"/>
      <c r="C228" s="221"/>
      <c r="D228" s="222" t="s">
        <v>146</v>
      </c>
      <c r="E228" s="223" t="s">
        <v>1</v>
      </c>
      <c r="F228" s="224" t="s">
        <v>304</v>
      </c>
      <c r="G228" s="221"/>
      <c r="H228" s="225">
        <v>0.27700000000000002</v>
      </c>
      <c r="I228" s="221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146</v>
      </c>
      <c r="AU228" s="230" t="s">
        <v>137</v>
      </c>
      <c r="AV228" s="13" t="s">
        <v>137</v>
      </c>
      <c r="AW228" s="13" t="s">
        <v>30</v>
      </c>
      <c r="AX228" s="13" t="s">
        <v>81</v>
      </c>
      <c r="AY228" s="230" t="s">
        <v>129</v>
      </c>
    </row>
    <row r="229" s="2" customFormat="1" ht="24.15" customHeight="1">
      <c r="A229" s="32"/>
      <c r="B229" s="33"/>
      <c r="C229" s="207" t="s">
        <v>305</v>
      </c>
      <c r="D229" s="207" t="s">
        <v>132</v>
      </c>
      <c r="E229" s="208" t="s">
        <v>306</v>
      </c>
      <c r="F229" s="209" t="s">
        <v>307</v>
      </c>
      <c r="G229" s="210" t="s">
        <v>286</v>
      </c>
      <c r="H229" s="211">
        <v>10.6</v>
      </c>
      <c r="I229" s="212">
        <v>961</v>
      </c>
      <c r="J229" s="212">
        <f>ROUND(I229*H229,2)</f>
        <v>10186.6</v>
      </c>
      <c r="K229" s="213"/>
      <c r="L229" s="38"/>
      <c r="M229" s="214" t="s">
        <v>1</v>
      </c>
      <c r="N229" s="215" t="s">
        <v>39</v>
      </c>
      <c r="O229" s="216">
        <v>0.84999999999999998</v>
      </c>
      <c r="P229" s="216">
        <f>O229*H229</f>
        <v>9.0099999999999998</v>
      </c>
      <c r="Q229" s="216">
        <v>0.00048000000000000001</v>
      </c>
      <c r="R229" s="216">
        <f>Q229*H229</f>
        <v>0.0050879999999999996</v>
      </c>
      <c r="S229" s="216">
        <v>0</v>
      </c>
      <c r="T229" s="21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8" t="s">
        <v>136</v>
      </c>
      <c r="AT229" s="218" t="s">
        <v>132</v>
      </c>
      <c r="AU229" s="218" t="s">
        <v>137</v>
      </c>
      <c r="AY229" s="17" t="s">
        <v>129</v>
      </c>
      <c r="BE229" s="219">
        <f>IF(N229="základní",J229,0)</f>
        <v>0</v>
      </c>
      <c r="BF229" s="219">
        <f>IF(N229="snížená",J229,0)</f>
        <v>10186.6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7" t="s">
        <v>137</v>
      </c>
      <c r="BK229" s="219">
        <f>ROUND(I229*H229,2)</f>
        <v>10186.6</v>
      </c>
      <c r="BL229" s="17" t="s">
        <v>136</v>
      </c>
      <c r="BM229" s="218" t="s">
        <v>308</v>
      </c>
    </row>
    <row r="230" s="13" customFormat="1">
      <c r="A230" s="13"/>
      <c r="B230" s="220"/>
      <c r="C230" s="221"/>
      <c r="D230" s="222" t="s">
        <v>146</v>
      </c>
      <c r="E230" s="223" t="s">
        <v>1</v>
      </c>
      <c r="F230" s="224" t="s">
        <v>309</v>
      </c>
      <c r="G230" s="221"/>
      <c r="H230" s="225">
        <v>10.6</v>
      </c>
      <c r="I230" s="221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146</v>
      </c>
      <c r="AU230" s="230" t="s">
        <v>137</v>
      </c>
      <c r="AV230" s="13" t="s">
        <v>137</v>
      </c>
      <c r="AW230" s="13" t="s">
        <v>30</v>
      </c>
      <c r="AX230" s="13" t="s">
        <v>81</v>
      </c>
      <c r="AY230" s="230" t="s">
        <v>129</v>
      </c>
    </row>
    <row r="231" s="12" customFormat="1" ht="22.8" customHeight="1">
      <c r="A231" s="12"/>
      <c r="B231" s="192"/>
      <c r="C231" s="193"/>
      <c r="D231" s="194" t="s">
        <v>72</v>
      </c>
      <c r="E231" s="205" t="s">
        <v>310</v>
      </c>
      <c r="F231" s="205" t="s">
        <v>311</v>
      </c>
      <c r="G231" s="193"/>
      <c r="H231" s="193"/>
      <c r="I231" s="193"/>
      <c r="J231" s="206">
        <f>BK231</f>
        <v>19161.419999999998</v>
      </c>
      <c r="K231" s="193"/>
      <c r="L231" s="197"/>
      <c r="M231" s="198"/>
      <c r="N231" s="199"/>
      <c r="O231" s="199"/>
      <c r="P231" s="200">
        <f>SUM(P232:P236)</f>
        <v>35.426367000000006</v>
      </c>
      <c r="Q231" s="199"/>
      <c r="R231" s="200">
        <f>SUM(R232:R236)</f>
        <v>0</v>
      </c>
      <c r="S231" s="199"/>
      <c r="T231" s="201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2" t="s">
        <v>81</v>
      </c>
      <c r="AT231" s="203" t="s">
        <v>72</v>
      </c>
      <c r="AU231" s="203" t="s">
        <v>81</v>
      </c>
      <c r="AY231" s="202" t="s">
        <v>129</v>
      </c>
      <c r="BK231" s="204">
        <f>SUM(BK232:BK236)</f>
        <v>19161.419999999998</v>
      </c>
    </row>
    <row r="232" s="2" customFormat="1" ht="24.15" customHeight="1">
      <c r="A232" s="32"/>
      <c r="B232" s="33"/>
      <c r="C232" s="207" t="s">
        <v>312</v>
      </c>
      <c r="D232" s="207" t="s">
        <v>132</v>
      </c>
      <c r="E232" s="208" t="s">
        <v>313</v>
      </c>
      <c r="F232" s="209" t="s">
        <v>314</v>
      </c>
      <c r="G232" s="210" t="s">
        <v>213</v>
      </c>
      <c r="H232" s="211">
        <v>3.3610000000000002</v>
      </c>
      <c r="I232" s="212">
        <v>3740</v>
      </c>
      <c r="J232" s="212">
        <f>ROUND(I232*H232,2)</f>
        <v>12570.139999999999</v>
      </c>
      <c r="K232" s="213"/>
      <c r="L232" s="38"/>
      <c r="M232" s="214" t="s">
        <v>1</v>
      </c>
      <c r="N232" s="215" t="s">
        <v>39</v>
      </c>
      <c r="O232" s="216">
        <v>10.300000000000001</v>
      </c>
      <c r="P232" s="216">
        <f>O232*H232</f>
        <v>34.618300000000005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8" t="s">
        <v>136</v>
      </c>
      <c r="AT232" s="218" t="s">
        <v>132</v>
      </c>
      <c r="AU232" s="218" t="s">
        <v>137</v>
      </c>
      <c r="AY232" s="17" t="s">
        <v>129</v>
      </c>
      <c r="BE232" s="219">
        <f>IF(N232="základní",J232,0)</f>
        <v>0</v>
      </c>
      <c r="BF232" s="219">
        <f>IF(N232="snížená",J232,0)</f>
        <v>12570.139999999999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7" t="s">
        <v>137</v>
      </c>
      <c r="BK232" s="219">
        <f>ROUND(I232*H232,2)</f>
        <v>12570.139999999999</v>
      </c>
      <c r="BL232" s="17" t="s">
        <v>136</v>
      </c>
      <c r="BM232" s="218" t="s">
        <v>315</v>
      </c>
    </row>
    <row r="233" s="2" customFormat="1" ht="24.15" customHeight="1">
      <c r="A233" s="32"/>
      <c r="B233" s="33"/>
      <c r="C233" s="207" t="s">
        <v>316</v>
      </c>
      <c r="D233" s="207" t="s">
        <v>132</v>
      </c>
      <c r="E233" s="208" t="s">
        <v>317</v>
      </c>
      <c r="F233" s="209" t="s">
        <v>318</v>
      </c>
      <c r="G233" s="210" t="s">
        <v>213</v>
      </c>
      <c r="H233" s="211">
        <v>3.3610000000000002</v>
      </c>
      <c r="I233" s="212">
        <v>251</v>
      </c>
      <c r="J233" s="212">
        <f>ROUND(I233*H233,2)</f>
        <v>843.61000000000001</v>
      </c>
      <c r="K233" s="213"/>
      <c r="L233" s="38"/>
      <c r="M233" s="214" t="s">
        <v>1</v>
      </c>
      <c r="N233" s="215" t="s">
        <v>39</v>
      </c>
      <c r="O233" s="216">
        <v>0.125</v>
      </c>
      <c r="P233" s="216">
        <f>O233*H233</f>
        <v>0.42012500000000003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8" t="s">
        <v>136</v>
      </c>
      <c r="AT233" s="218" t="s">
        <v>132</v>
      </c>
      <c r="AU233" s="218" t="s">
        <v>137</v>
      </c>
      <c r="AY233" s="17" t="s">
        <v>129</v>
      </c>
      <c r="BE233" s="219">
        <f>IF(N233="základní",J233,0)</f>
        <v>0</v>
      </c>
      <c r="BF233" s="219">
        <f>IF(N233="snížená",J233,0)</f>
        <v>843.61000000000001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7" t="s">
        <v>137</v>
      </c>
      <c r="BK233" s="219">
        <f>ROUND(I233*H233,2)</f>
        <v>843.61000000000001</v>
      </c>
      <c r="BL233" s="17" t="s">
        <v>136</v>
      </c>
      <c r="BM233" s="218" t="s">
        <v>319</v>
      </c>
    </row>
    <row r="234" s="2" customFormat="1" ht="24.15" customHeight="1">
      <c r="A234" s="32"/>
      <c r="B234" s="33"/>
      <c r="C234" s="207" t="s">
        <v>320</v>
      </c>
      <c r="D234" s="207" t="s">
        <v>132</v>
      </c>
      <c r="E234" s="208" t="s">
        <v>321</v>
      </c>
      <c r="F234" s="209" t="s">
        <v>322</v>
      </c>
      <c r="G234" s="210" t="s">
        <v>213</v>
      </c>
      <c r="H234" s="211">
        <v>64.656999999999996</v>
      </c>
      <c r="I234" s="212">
        <v>11</v>
      </c>
      <c r="J234" s="212">
        <f>ROUND(I234*H234,2)</f>
        <v>711.23000000000002</v>
      </c>
      <c r="K234" s="213"/>
      <c r="L234" s="38"/>
      <c r="M234" s="214" t="s">
        <v>1</v>
      </c>
      <c r="N234" s="215" t="s">
        <v>39</v>
      </c>
      <c r="O234" s="216">
        <v>0.0060000000000000001</v>
      </c>
      <c r="P234" s="216">
        <f>O234*H234</f>
        <v>0.38794200000000001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8" t="s">
        <v>136</v>
      </c>
      <c r="AT234" s="218" t="s">
        <v>132</v>
      </c>
      <c r="AU234" s="218" t="s">
        <v>137</v>
      </c>
      <c r="AY234" s="17" t="s">
        <v>129</v>
      </c>
      <c r="BE234" s="219">
        <f>IF(N234="základní",J234,0)</f>
        <v>0</v>
      </c>
      <c r="BF234" s="219">
        <f>IF(N234="snížená",J234,0)</f>
        <v>711.23000000000002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7" t="s">
        <v>137</v>
      </c>
      <c r="BK234" s="219">
        <f>ROUND(I234*H234,2)</f>
        <v>711.23000000000002</v>
      </c>
      <c r="BL234" s="17" t="s">
        <v>136</v>
      </c>
      <c r="BM234" s="218" t="s">
        <v>323</v>
      </c>
    </row>
    <row r="235" s="13" customFormat="1">
      <c r="A235" s="13"/>
      <c r="B235" s="220"/>
      <c r="C235" s="221"/>
      <c r="D235" s="222" t="s">
        <v>146</v>
      </c>
      <c r="E235" s="223" t="s">
        <v>1</v>
      </c>
      <c r="F235" s="224" t="s">
        <v>324</v>
      </c>
      <c r="G235" s="221"/>
      <c r="H235" s="225">
        <v>64.656999999999996</v>
      </c>
      <c r="I235" s="221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146</v>
      </c>
      <c r="AU235" s="230" t="s">
        <v>137</v>
      </c>
      <c r="AV235" s="13" t="s">
        <v>137</v>
      </c>
      <c r="AW235" s="13" t="s">
        <v>30</v>
      </c>
      <c r="AX235" s="13" t="s">
        <v>81</v>
      </c>
      <c r="AY235" s="230" t="s">
        <v>129</v>
      </c>
    </row>
    <row r="236" s="2" customFormat="1" ht="33" customHeight="1">
      <c r="A236" s="32"/>
      <c r="B236" s="33"/>
      <c r="C236" s="207" t="s">
        <v>325</v>
      </c>
      <c r="D236" s="207" t="s">
        <v>132</v>
      </c>
      <c r="E236" s="208" t="s">
        <v>326</v>
      </c>
      <c r="F236" s="209" t="s">
        <v>327</v>
      </c>
      <c r="G236" s="210" t="s">
        <v>213</v>
      </c>
      <c r="H236" s="211">
        <v>3.403</v>
      </c>
      <c r="I236" s="212">
        <v>1480</v>
      </c>
      <c r="J236" s="212">
        <f>ROUND(I236*H236,2)</f>
        <v>5036.4399999999996</v>
      </c>
      <c r="K236" s="213"/>
      <c r="L236" s="38"/>
      <c r="M236" s="214" t="s">
        <v>1</v>
      </c>
      <c r="N236" s="215" t="s">
        <v>39</v>
      </c>
      <c r="O236" s="216">
        <v>0</v>
      </c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8" t="s">
        <v>136</v>
      </c>
      <c r="AT236" s="218" t="s">
        <v>132</v>
      </c>
      <c r="AU236" s="218" t="s">
        <v>137</v>
      </c>
      <c r="AY236" s="17" t="s">
        <v>129</v>
      </c>
      <c r="BE236" s="219">
        <f>IF(N236="základní",J236,0)</f>
        <v>0</v>
      </c>
      <c r="BF236" s="219">
        <f>IF(N236="snížená",J236,0)</f>
        <v>5036.4399999999996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7" t="s">
        <v>137</v>
      </c>
      <c r="BK236" s="219">
        <f>ROUND(I236*H236,2)</f>
        <v>5036.4399999999996</v>
      </c>
      <c r="BL236" s="17" t="s">
        <v>136</v>
      </c>
      <c r="BM236" s="218" t="s">
        <v>328</v>
      </c>
    </row>
    <row r="237" s="12" customFormat="1" ht="22.8" customHeight="1">
      <c r="A237" s="12"/>
      <c r="B237" s="192"/>
      <c r="C237" s="193"/>
      <c r="D237" s="194" t="s">
        <v>72</v>
      </c>
      <c r="E237" s="205" t="s">
        <v>329</v>
      </c>
      <c r="F237" s="205" t="s">
        <v>330</v>
      </c>
      <c r="G237" s="193"/>
      <c r="H237" s="193"/>
      <c r="I237" s="193"/>
      <c r="J237" s="206">
        <f>BK237</f>
        <v>6557.3999999999996</v>
      </c>
      <c r="K237" s="193"/>
      <c r="L237" s="197"/>
      <c r="M237" s="198"/>
      <c r="N237" s="199"/>
      <c r="O237" s="199"/>
      <c r="P237" s="200">
        <f>P238</f>
        <v>17.959989999999998</v>
      </c>
      <c r="Q237" s="199"/>
      <c r="R237" s="200">
        <f>R238</f>
        <v>0</v>
      </c>
      <c r="S237" s="199"/>
      <c r="T237" s="201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81</v>
      </c>
      <c r="AT237" s="203" t="s">
        <v>72</v>
      </c>
      <c r="AU237" s="203" t="s">
        <v>81</v>
      </c>
      <c r="AY237" s="202" t="s">
        <v>129</v>
      </c>
      <c r="BK237" s="204">
        <f>BK238</f>
        <v>6557.3999999999996</v>
      </c>
    </row>
    <row r="238" s="2" customFormat="1" ht="16.5" customHeight="1">
      <c r="A238" s="32"/>
      <c r="B238" s="33"/>
      <c r="C238" s="207" t="s">
        <v>331</v>
      </c>
      <c r="D238" s="207" t="s">
        <v>132</v>
      </c>
      <c r="E238" s="208" t="s">
        <v>332</v>
      </c>
      <c r="F238" s="209" t="s">
        <v>333</v>
      </c>
      <c r="G238" s="210" t="s">
        <v>213</v>
      </c>
      <c r="H238" s="211">
        <v>3.6429999999999998</v>
      </c>
      <c r="I238" s="212">
        <v>1800</v>
      </c>
      <c r="J238" s="212">
        <f>ROUND(I238*H238,2)</f>
        <v>6557.3999999999996</v>
      </c>
      <c r="K238" s="213"/>
      <c r="L238" s="38"/>
      <c r="M238" s="214" t="s">
        <v>1</v>
      </c>
      <c r="N238" s="215" t="s">
        <v>39</v>
      </c>
      <c r="O238" s="216">
        <v>4.9299999999999997</v>
      </c>
      <c r="P238" s="216">
        <f>O238*H238</f>
        <v>17.959989999999998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8" t="s">
        <v>136</v>
      </c>
      <c r="AT238" s="218" t="s">
        <v>132</v>
      </c>
      <c r="AU238" s="218" t="s">
        <v>137</v>
      </c>
      <c r="AY238" s="17" t="s">
        <v>129</v>
      </c>
      <c r="BE238" s="219">
        <f>IF(N238="základní",J238,0)</f>
        <v>0</v>
      </c>
      <c r="BF238" s="219">
        <f>IF(N238="snížená",J238,0)</f>
        <v>6557.3999999999996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7" t="s">
        <v>137</v>
      </c>
      <c r="BK238" s="219">
        <f>ROUND(I238*H238,2)</f>
        <v>6557.3999999999996</v>
      </c>
      <c r="BL238" s="17" t="s">
        <v>136</v>
      </c>
      <c r="BM238" s="218" t="s">
        <v>334</v>
      </c>
    </row>
    <row r="239" s="12" customFormat="1" ht="25.92" customHeight="1">
      <c r="A239" s="12"/>
      <c r="B239" s="192"/>
      <c r="C239" s="193"/>
      <c r="D239" s="194" t="s">
        <v>72</v>
      </c>
      <c r="E239" s="195" t="s">
        <v>335</v>
      </c>
      <c r="F239" s="195" t="s">
        <v>336</v>
      </c>
      <c r="G239" s="193"/>
      <c r="H239" s="193"/>
      <c r="I239" s="193"/>
      <c r="J239" s="196">
        <f>BK239</f>
        <v>391977.31999999995</v>
      </c>
      <c r="K239" s="193"/>
      <c r="L239" s="197"/>
      <c r="M239" s="198"/>
      <c r="N239" s="199"/>
      <c r="O239" s="199"/>
      <c r="P239" s="200">
        <f>P240+P242+P247+P264+P266+P270+P275+P283+P287+P298+P306+P326+P345+P359+P367</f>
        <v>144.13069000000002</v>
      </c>
      <c r="Q239" s="199"/>
      <c r="R239" s="200">
        <f>R240+R242+R247+R264+R266+R270+R275+R283+R287+R298+R306+R326+R345+R359+R367</f>
        <v>0.77116897999999989</v>
      </c>
      <c r="S239" s="199"/>
      <c r="T239" s="201">
        <f>T240+T242+T247+T264+T266+T270+T275+T283+T287+T298+T306+T326+T345+T359+T367</f>
        <v>1.5534884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2" t="s">
        <v>137</v>
      </c>
      <c r="AT239" s="203" t="s">
        <v>72</v>
      </c>
      <c r="AU239" s="203" t="s">
        <v>73</v>
      </c>
      <c r="AY239" s="202" t="s">
        <v>129</v>
      </c>
      <c r="BK239" s="204">
        <f>BK240+BK242+BK247+BK264+BK266+BK270+BK275+BK283+BK287+BK298+BK306+BK326+BK345+BK359+BK367</f>
        <v>391977.31999999995</v>
      </c>
    </row>
    <row r="240" s="12" customFormat="1" ht="22.8" customHeight="1">
      <c r="A240" s="12"/>
      <c r="B240" s="192"/>
      <c r="C240" s="193"/>
      <c r="D240" s="194" t="s">
        <v>72</v>
      </c>
      <c r="E240" s="205" t="s">
        <v>337</v>
      </c>
      <c r="F240" s="205" t="s">
        <v>338</v>
      </c>
      <c r="G240" s="193"/>
      <c r="H240" s="193"/>
      <c r="I240" s="193"/>
      <c r="J240" s="206">
        <f>BK240</f>
        <v>93000</v>
      </c>
      <c r="K240" s="193"/>
      <c r="L240" s="197"/>
      <c r="M240" s="198"/>
      <c r="N240" s="199"/>
      <c r="O240" s="199"/>
      <c r="P240" s="200">
        <f>P241</f>
        <v>0</v>
      </c>
      <c r="Q240" s="199"/>
      <c r="R240" s="200">
        <f>R241</f>
        <v>0</v>
      </c>
      <c r="S240" s="199"/>
      <c r="T240" s="201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2" t="s">
        <v>137</v>
      </c>
      <c r="AT240" s="203" t="s">
        <v>72</v>
      </c>
      <c r="AU240" s="203" t="s">
        <v>81</v>
      </c>
      <c r="AY240" s="202" t="s">
        <v>129</v>
      </c>
      <c r="BK240" s="204">
        <f>BK241</f>
        <v>93000</v>
      </c>
    </row>
    <row r="241" s="2" customFormat="1" ht="16.5" customHeight="1">
      <c r="A241" s="32"/>
      <c r="B241" s="33"/>
      <c r="C241" s="207" t="s">
        <v>339</v>
      </c>
      <c r="D241" s="207" t="s">
        <v>132</v>
      </c>
      <c r="E241" s="208" t="s">
        <v>340</v>
      </c>
      <c r="F241" s="209" t="s">
        <v>341</v>
      </c>
      <c r="G241" s="210" t="s">
        <v>258</v>
      </c>
      <c r="H241" s="211">
        <v>1</v>
      </c>
      <c r="I241" s="212">
        <v>93000</v>
      </c>
      <c r="J241" s="212">
        <f>ROUND(I241*H241,2)</f>
        <v>93000</v>
      </c>
      <c r="K241" s="213"/>
      <c r="L241" s="38"/>
      <c r="M241" s="214" t="s">
        <v>1</v>
      </c>
      <c r="N241" s="215" t="s">
        <v>39</v>
      </c>
      <c r="O241" s="216">
        <v>0</v>
      </c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8" t="s">
        <v>228</v>
      </c>
      <c r="AT241" s="218" t="s">
        <v>132</v>
      </c>
      <c r="AU241" s="218" t="s">
        <v>137</v>
      </c>
      <c r="AY241" s="17" t="s">
        <v>129</v>
      </c>
      <c r="BE241" s="219">
        <f>IF(N241="základní",J241,0)</f>
        <v>0</v>
      </c>
      <c r="BF241" s="219">
        <f>IF(N241="snížená",J241,0)</f>
        <v>93000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7" t="s">
        <v>137</v>
      </c>
      <c r="BK241" s="219">
        <f>ROUND(I241*H241,2)</f>
        <v>93000</v>
      </c>
      <c r="BL241" s="17" t="s">
        <v>228</v>
      </c>
      <c r="BM241" s="218" t="s">
        <v>342</v>
      </c>
    </row>
    <row r="242" s="12" customFormat="1" ht="22.8" customHeight="1">
      <c r="A242" s="12"/>
      <c r="B242" s="192"/>
      <c r="C242" s="193"/>
      <c r="D242" s="194" t="s">
        <v>72</v>
      </c>
      <c r="E242" s="205" t="s">
        <v>343</v>
      </c>
      <c r="F242" s="205" t="s">
        <v>344</v>
      </c>
      <c r="G242" s="193"/>
      <c r="H242" s="193"/>
      <c r="I242" s="193"/>
      <c r="J242" s="206">
        <f>BK242</f>
        <v>3481.1199999999999</v>
      </c>
      <c r="K242" s="193"/>
      <c r="L242" s="197"/>
      <c r="M242" s="198"/>
      <c r="N242" s="199"/>
      <c r="O242" s="199"/>
      <c r="P242" s="200">
        <f>SUM(P243:P246)</f>
        <v>0</v>
      </c>
      <c r="Q242" s="199"/>
      <c r="R242" s="200">
        <f>SUM(R243:R246)</f>
        <v>0</v>
      </c>
      <c r="S242" s="199"/>
      <c r="T242" s="201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2" t="s">
        <v>137</v>
      </c>
      <c r="AT242" s="203" t="s">
        <v>72</v>
      </c>
      <c r="AU242" s="203" t="s">
        <v>81</v>
      </c>
      <c r="AY242" s="202" t="s">
        <v>129</v>
      </c>
      <c r="BK242" s="204">
        <f>SUM(BK243:BK246)</f>
        <v>3481.1199999999999</v>
      </c>
    </row>
    <row r="243" s="2" customFormat="1" ht="24.15" customHeight="1">
      <c r="A243" s="32"/>
      <c r="B243" s="33"/>
      <c r="C243" s="207" t="s">
        <v>345</v>
      </c>
      <c r="D243" s="207" t="s">
        <v>132</v>
      </c>
      <c r="E243" s="208" t="s">
        <v>346</v>
      </c>
      <c r="F243" s="209" t="s">
        <v>347</v>
      </c>
      <c r="G243" s="210" t="s">
        <v>144</v>
      </c>
      <c r="H243" s="211">
        <v>6.1200000000000001</v>
      </c>
      <c r="I243" s="212">
        <v>550</v>
      </c>
      <c r="J243" s="212">
        <f>ROUND(I243*H243,2)</f>
        <v>3366</v>
      </c>
      <c r="K243" s="213"/>
      <c r="L243" s="38"/>
      <c r="M243" s="214" t="s">
        <v>1</v>
      </c>
      <c r="N243" s="215" t="s">
        <v>39</v>
      </c>
      <c r="O243" s="216">
        <v>0</v>
      </c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8" t="s">
        <v>228</v>
      </c>
      <c r="AT243" s="218" t="s">
        <v>132</v>
      </c>
      <c r="AU243" s="218" t="s">
        <v>137</v>
      </c>
      <c r="AY243" s="17" t="s">
        <v>129</v>
      </c>
      <c r="BE243" s="219">
        <f>IF(N243="základní",J243,0)</f>
        <v>0</v>
      </c>
      <c r="BF243" s="219">
        <f>IF(N243="snížená",J243,0)</f>
        <v>3366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7" t="s">
        <v>137</v>
      </c>
      <c r="BK243" s="219">
        <f>ROUND(I243*H243,2)</f>
        <v>3366</v>
      </c>
      <c r="BL243" s="17" t="s">
        <v>228</v>
      </c>
      <c r="BM243" s="218" t="s">
        <v>348</v>
      </c>
    </row>
    <row r="244" s="14" customFormat="1">
      <c r="A244" s="14"/>
      <c r="B244" s="231"/>
      <c r="C244" s="232"/>
      <c r="D244" s="222" t="s">
        <v>146</v>
      </c>
      <c r="E244" s="233" t="s">
        <v>1</v>
      </c>
      <c r="F244" s="234" t="s">
        <v>349</v>
      </c>
      <c r="G244" s="232"/>
      <c r="H244" s="233" t="s">
        <v>1</v>
      </c>
      <c r="I244" s="232"/>
      <c r="J244" s="232"/>
      <c r="K244" s="232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146</v>
      </c>
      <c r="AU244" s="239" t="s">
        <v>137</v>
      </c>
      <c r="AV244" s="14" t="s">
        <v>81</v>
      </c>
      <c r="AW244" s="14" t="s">
        <v>30</v>
      </c>
      <c r="AX244" s="14" t="s">
        <v>73</v>
      </c>
      <c r="AY244" s="239" t="s">
        <v>129</v>
      </c>
    </row>
    <row r="245" s="13" customFormat="1">
      <c r="A245" s="13"/>
      <c r="B245" s="220"/>
      <c r="C245" s="221"/>
      <c r="D245" s="222" t="s">
        <v>146</v>
      </c>
      <c r="E245" s="223" t="s">
        <v>1</v>
      </c>
      <c r="F245" s="224" t="s">
        <v>350</v>
      </c>
      <c r="G245" s="221"/>
      <c r="H245" s="225">
        <v>6.1200000000000001</v>
      </c>
      <c r="I245" s="221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146</v>
      </c>
      <c r="AU245" s="230" t="s">
        <v>137</v>
      </c>
      <c r="AV245" s="13" t="s">
        <v>137</v>
      </c>
      <c r="AW245" s="13" t="s">
        <v>30</v>
      </c>
      <c r="AX245" s="13" t="s">
        <v>81</v>
      </c>
      <c r="AY245" s="230" t="s">
        <v>129</v>
      </c>
    </row>
    <row r="246" s="2" customFormat="1" ht="24.15" customHeight="1">
      <c r="A246" s="32"/>
      <c r="B246" s="33"/>
      <c r="C246" s="207" t="s">
        <v>351</v>
      </c>
      <c r="D246" s="207" t="s">
        <v>132</v>
      </c>
      <c r="E246" s="208" t="s">
        <v>352</v>
      </c>
      <c r="F246" s="209" t="s">
        <v>353</v>
      </c>
      <c r="G246" s="210" t="s">
        <v>354</v>
      </c>
      <c r="H246" s="211">
        <v>33.659999999999997</v>
      </c>
      <c r="I246" s="212">
        <v>3.4199999999999999</v>
      </c>
      <c r="J246" s="212">
        <f>ROUND(I246*H246,2)</f>
        <v>115.12000000000001</v>
      </c>
      <c r="K246" s="213"/>
      <c r="L246" s="38"/>
      <c r="M246" s="214" t="s">
        <v>1</v>
      </c>
      <c r="N246" s="215" t="s">
        <v>39</v>
      </c>
      <c r="O246" s="216">
        <v>0</v>
      </c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8" t="s">
        <v>228</v>
      </c>
      <c r="AT246" s="218" t="s">
        <v>132</v>
      </c>
      <c r="AU246" s="218" t="s">
        <v>137</v>
      </c>
      <c r="AY246" s="17" t="s">
        <v>129</v>
      </c>
      <c r="BE246" s="219">
        <f>IF(N246="základní",J246,0)</f>
        <v>0</v>
      </c>
      <c r="BF246" s="219">
        <f>IF(N246="snížená",J246,0)</f>
        <v>115.12000000000001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7" t="s">
        <v>137</v>
      </c>
      <c r="BK246" s="219">
        <f>ROUND(I246*H246,2)</f>
        <v>115.12000000000001</v>
      </c>
      <c r="BL246" s="17" t="s">
        <v>228</v>
      </c>
      <c r="BM246" s="218" t="s">
        <v>355</v>
      </c>
    </row>
    <row r="247" s="12" customFormat="1" ht="22.8" customHeight="1">
      <c r="A247" s="12"/>
      <c r="B247" s="192"/>
      <c r="C247" s="193"/>
      <c r="D247" s="194" t="s">
        <v>72</v>
      </c>
      <c r="E247" s="205" t="s">
        <v>356</v>
      </c>
      <c r="F247" s="205" t="s">
        <v>357</v>
      </c>
      <c r="G247" s="193"/>
      <c r="H247" s="193"/>
      <c r="I247" s="193"/>
      <c r="J247" s="206">
        <f>BK247</f>
        <v>739.89999999999998</v>
      </c>
      <c r="K247" s="193"/>
      <c r="L247" s="197"/>
      <c r="M247" s="198"/>
      <c r="N247" s="199"/>
      <c r="O247" s="199"/>
      <c r="P247" s="200">
        <f>SUM(P248:P263)</f>
        <v>0.46144000000000002</v>
      </c>
      <c r="Q247" s="199"/>
      <c r="R247" s="200">
        <f>SUM(R248:R263)</f>
        <v>0.0013988</v>
      </c>
      <c r="S247" s="199"/>
      <c r="T247" s="201">
        <f>SUM(T248:T263)</f>
        <v>0.013566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137</v>
      </c>
      <c r="AT247" s="203" t="s">
        <v>72</v>
      </c>
      <c r="AU247" s="203" t="s">
        <v>81</v>
      </c>
      <c r="AY247" s="202" t="s">
        <v>129</v>
      </c>
      <c r="BK247" s="204">
        <f>SUM(BK248:BK263)</f>
        <v>739.89999999999998</v>
      </c>
    </row>
    <row r="248" s="2" customFormat="1" ht="24.15" customHeight="1">
      <c r="A248" s="32"/>
      <c r="B248" s="33"/>
      <c r="C248" s="207" t="s">
        <v>358</v>
      </c>
      <c r="D248" s="207" t="s">
        <v>132</v>
      </c>
      <c r="E248" s="208" t="s">
        <v>359</v>
      </c>
      <c r="F248" s="209" t="s">
        <v>360</v>
      </c>
      <c r="G248" s="210" t="s">
        <v>144</v>
      </c>
      <c r="H248" s="211">
        <v>3.9900000000000002</v>
      </c>
      <c r="I248" s="212">
        <v>28</v>
      </c>
      <c r="J248" s="212">
        <f>ROUND(I248*H248,2)</f>
        <v>111.72</v>
      </c>
      <c r="K248" s="213"/>
      <c r="L248" s="38"/>
      <c r="M248" s="214" t="s">
        <v>1</v>
      </c>
      <c r="N248" s="215" t="s">
        <v>39</v>
      </c>
      <c r="O248" s="216">
        <v>0.056000000000000001</v>
      </c>
      <c r="P248" s="216">
        <f>O248*H248</f>
        <v>0.22344000000000003</v>
      </c>
      <c r="Q248" s="216">
        <v>0</v>
      </c>
      <c r="R248" s="216">
        <f>Q248*H248</f>
        <v>0</v>
      </c>
      <c r="S248" s="216">
        <v>0.0033999999999999998</v>
      </c>
      <c r="T248" s="217">
        <f>S248*H248</f>
        <v>0.013566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8" t="s">
        <v>228</v>
      </c>
      <c r="AT248" s="218" t="s">
        <v>132</v>
      </c>
      <c r="AU248" s="218" t="s">
        <v>137</v>
      </c>
      <c r="AY248" s="17" t="s">
        <v>129</v>
      </c>
      <c r="BE248" s="219">
        <f>IF(N248="základní",J248,0)</f>
        <v>0</v>
      </c>
      <c r="BF248" s="219">
        <f>IF(N248="snížená",J248,0)</f>
        <v>111.72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7" t="s">
        <v>137</v>
      </c>
      <c r="BK248" s="219">
        <f>ROUND(I248*H248,2)</f>
        <v>111.72</v>
      </c>
      <c r="BL248" s="17" t="s">
        <v>228</v>
      </c>
      <c r="BM248" s="218" t="s">
        <v>361</v>
      </c>
    </row>
    <row r="249" s="13" customFormat="1">
      <c r="A249" s="13"/>
      <c r="B249" s="220"/>
      <c r="C249" s="221"/>
      <c r="D249" s="222" t="s">
        <v>146</v>
      </c>
      <c r="E249" s="223" t="s">
        <v>1</v>
      </c>
      <c r="F249" s="224" t="s">
        <v>277</v>
      </c>
      <c r="G249" s="221"/>
      <c r="H249" s="225">
        <v>3.9900000000000002</v>
      </c>
      <c r="I249" s="221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146</v>
      </c>
      <c r="AU249" s="230" t="s">
        <v>137</v>
      </c>
      <c r="AV249" s="13" t="s">
        <v>137</v>
      </c>
      <c r="AW249" s="13" t="s">
        <v>30</v>
      </c>
      <c r="AX249" s="13" t="s">
        <v>81</v>
      </c>
      <c r="AY249" s="230" t="s">
        <v>129</v>
      </c>
    </row>
    <row r="250" s="2" customFormat="1" ht="24.15" customHeight="1">
      <c r="A250" s="32"/>
      <c r="B250" s="33"/>
      <c r="C250" s="207" t="s">
        <v>362</v>
      </c>
      <c r="D250" s="207" t="s">
        <v>132</v>
      </c>
      <c r="E250" s="208" t="s">
        <v>363</v>
      </c>
      <c r="F250" s="209" t="s">
        <v>364</v>
      </c>
      <c r="G250" s="210" t="s">
        <v>144</v>
      </c>
      <c r="H250" s="211">
        <v>2.7999999999999998</v>
      </c>
      <c r="I250" s="212">
        <v>25.300000000000001</v>
      </c>
      <c r="J250" s="212">
        <f>ROUND(I250*H250,2)</f>
        <v>70.840000000000003</v>
      </c>
      <c r="K250" s="213"/>
      <c r="L250" s="38"/>
      <c r="M250" s="214" t="s">
        <v>1</v>
      </c>
      <c r="N250" s="215" t="s">
        <v>39</v>
      </c>
      <c r="O250" s="216">
        <v>0.059999999999999998</v>
      </c>
      <c r="P250" s="216">
        <f>O250*H250</f>
        <v>0.16799999999999998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8" t="s">
        <v>228</v>
      </c>
      <c r="AT250" s="218" t="s">
        <v>132</v>
      </c>
      <c r="AU250" s="218" t="s">
        <v>137</v>
      </c>
      <c r="AY250" s="17" t="s">
        <v>129</v>
      </c>
      <c r="BE250" s="219">
        <f>IF(N250="základní",J250,0)</f>
        <v>0</v>
      </c>
      <c r="BF250" s="219">
        <f>IF(N250="snížená",J250,0)</f>
        <v>70.840000000000003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7" t="s">
        <v>137</v>
      </c>
      <c r="BK250" s="219">
        <f>ROUND(I250*H250,2)</f>
        <v>70.840000000000003</v>
      </c>
      <c r="BL250" s="17" t="s">
        <v>228</v>
      </c>
      <c r="BM250" s="218" t="s">
        <v>365</v>
      </c>
    </row>
    <row r="251" s="14" customFormat="1">
      <c r="A251" s="14"/>
      <c r="B251" s="231"/>
      <c r="C251" s="232"/>
      <c r="D251" s="222" t="s">
        <v>146</v>
      </c>
      <c r="E251" s="233" t="s">
        <v>1</v>
      </c>
      <c r="F251" s="234" t="s">
        <v>366</v>
      </c>
      <c r="G251" s="232"/>
      <c r="H251" s="233" t="s">
        <v>1</v>
      </c>
      <c r="I251" s="232"/>
      <c r="J251" s="232"/>
      <c r="K251" s="232"/>
      <c r="L251" s="235"/>
      <c r="M251" s="236"/>
      <c r="N251" s="237"/>
      <c r="O251" s="237"/>
      <c r="P251" s="237"/>
      <c r="Q251" s="237"/>
      <c r="R251" s="237"/>
      <c r="S251" s="237"/>
      <c r="T251" s="23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9" t="s">
        <v>146</v>
      </c>
      <c r="AU251" s="239" t="s">
        <v>137</v>
      </c>
      <c r="AV251" s="14" t="s">
        <v>81</v>
      </c>
      <c r="AW251" s="14" t="s">
        <v>30</v>
      </c>
      <c r="AX251" s="14" t="s">
        <v>73</v>
      </c>
      <c r="AY251" s="239" t="s">
        <v>129</v>
      </c>
    </row>
    <row r="252" s="13" customFormat="1">
      <c r="A252" s="13"/>
      <c r="B252" s="220"/>
      <c r="C252" s="221"/>
      <c r="D252" s="222" t="s">
        <v>146</v>
      </c>
      <c r="E252" s="223" t="s">
        <v>1</v>
      </c>
      <c r="F252" s="224" t="s">
        <v>367</v>
      </c>
      <c r="G252" s="221"/>
      <c r="H252" s="225">
        <v>1.8999999999999999</v>
      </c>
      <c r="I252" s="221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146</v>
      </c>
      <c r="AU252" s="230" t="s">
        <v>137</v>
      </c>
      <c r="AV252" s="13" t="s">
        <v>137</v>
      </c>
      <c r="AW252" s="13" t="s">
        <v>30</v>
      </c>
      <c r="AX252" s="13" t="s">
        <v>73</v>
      </c>
      <c r="AY252" s="230" t="s">
        <v>129</v>
      </c>
    </row>
    <row r="253" s="14" customFormat="1">
      <c r="A253" s="14"/>
      <c r="B253" s="231"/>
      <c r="C253" s="232"/>
      <c r="D253" s="222" t="s">
        <v>146</v>
      </c>
      <c r="E253" s="233" t="s">
        <v>1</v>
      </c>
      <c r="F253" s="234" t="s">
        <v>349</v>
      </c>
      <c r="G253" s="232"/>
      <c r="H253" s="233" t="s">
        <v>1</v>
      </c>
      <c r="I253" s="232"/>
      <c r="J253" s="232"/>
      <c r="K253" s="232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146</v>
      </c>
      <c r="AU253" s="239" t="s">
        <v>137</v>
      </c>
      <c r="AV253" s="14" t="s">
        <v>81</v>
      </c>
      <c r="AW253" s="14" t="s">
        <v>30</v>
      </c>
      <c r="AX253" s="14" t="s">
        <v>73</v>
      </c>
      <c r="AY253" s="239" t="s">
        <v>129</v>
      </c>
    </row>
    <row r="254" s="13" customFormat="1">
      <c r="A254" s="13"/>
      <c r="B254" s="220"/>
      <c r="C254" s="221"/>
      <c r="D254" s="222" t="s">
        <v>146</v>
      </c>
      <c r="E254" s="223" t="s">
        <v>1</v>
      </c>
      <c r="F254" s="224" t="s">
        <v>368</v>
      </c>
      <c r="G254" s="221"/>
      <c r="H254" s="225">
        <v>0.90000000000000002</v>
      </c>
      <c r="I254" s="221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146</v>
      </c>
      <c r="AU254" s="230" t="s">
        <v>137</v>
      </c>
      <c r="AV254" s="13" t="s">
        <v>137</v>
      </c>
      <c r="AW254" s="13" t="s">
        <v>30</v>
      </c>
      <c r="AX254" s="13" t="s">
        <v>73</v>
      </c>
      <c r="AY254" s="230" t="s">
        <v>129</v>
      </c>
    </row>
    <row r="255" s="15" customFormat="1">
      <c r="A255" s="15"/>
      <c r="B255" s="240"/>
      <c r="C255" s="241"/>
      <c r="D255" s="222" t="s">
        <v>146</v>
      </c>
      <c r="E255" s="242" t="s">
        <v>1</v>
      </c>
      <c r="F255" s="243" t="s">
        <v>157</v>
      </c>
      <c r="G255" s="241"/>
      <c r="H255" s="244">
        <v>2.7999999999999998</v>
      </c>
      <c r="I255" s="241"/>
      <c r="J255" s="241"/>
      <c r="K255" s="241"/>
      <c r="L255" s="245"/>
      <c r="M255" s="246"/>
      <c r="N255" s="247"/>
      <c r="O255" s="247"/>
      <c r="P255" s="247"/>
      <c r="Q255" s="247"/>
      <c r="R255" s="247"/>
      <c r="S255" s="247"/>
      <c r="T255" s="24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49" t="s">
        <v>146</v>
      </c>
      <c r="AU255" s="249" t="s">
        <v>137</v>
      </c>
      <c r="AV255" s="15" t="s">
        <v>136</v>
      </c>
      <c r="AW255" s="15" t="s">
        <v>30</v>
      </c>
      <c r="AX255" s="15" t="s">
        <v>81</v>
      </c>
      <c r="AY255" s="249" t="s">
        <v>129</v>
      </c>
    </row>
    <row r="256" s="2" customFormat="1" ht="21.75" customHeight="1">
      <c r="A256" s="32"/>
      <c r="B256" s="33"/>
      <c r="C256" s="250" t="s">
        <v>369</v>
      </c>
      <c r="D256" s="250" t="s">
        <v>370</v>
      </c>
      <c r="E256" s="251" t="s">
        <v>371</v>
      </c>
      <c r="F256" s="252" t="s">
        <v>372</v>
      </c>
      <c r="G256" s="253" t="s">
        <v>144</v>
      </c>
      <c r="H256" s="254">
        <v>1.9950000000000001</v>
      </c>
      <c r="I256" s="255">
        <v>130</v>
      </c>
      <c r="J256" s="255">
        <f>ROUND(I256*H256,2)</f>
        <v>259.35000000000002</v>
      </c>
      <c r="K256" s="256"/>
      <c r="L256" s="257"/>
      <c r="M256" s="258" t="s">
        <v>1</v>
      </c>
      <c r="N256" s="259" t="s">
        <v>39</v>
      </c>
      <c r="O256" s="216">
        <v>0</v>
      </c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8" t="s">
        <v>300</v>
      </c>
      <c r="AT256" s="218" t="s">
        <v>370</v>
      </c>
      <c r="AU256" s="218" t="s">
        <v>137</v>
      </c>
      <c r="AY256" s="17" t="s">
        <v>129</v>
      </c>
      <c r="BE256" s="219">
        <f>IF(N256="základní",J256,0)</f>
        <v>0</v>
      </c>
      <c r="BF256" s="219">
        <f>IF(N256="snížená",J256,0)</f>
        <v>259.35000000000002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7" t="s">
        <v>137</v>
      </c>
      <c r="BK256" s="219">
        <f>ROUND(I256*H256,2)</f>
        <v>259.35000000000002</v>
      </c>
      <c r="BL256" s="17" t="s">
        <v>228</v>
      </c>
      <c r="BM256" s="218" t="s">
        <v>373</v>
      </c>
    </row>
    <row r="257" s="13" customFormat="1">
      <c r="A257" s="13"/>
      <c r="B257" s="220"/>
      <c r="C257" s="221"/>
      <c r="D257" s="222" t="s">
        <v>146</v>
      </c>
      <c r="E257" s="223" t="s">
        <v>1</v>
      </c>
      <c r="F257" s="224" t="s">
        <v>374</v>
      </c>
      <c r="G257" s="221"/>
      <c r="H257" s="225">
        <v>1.9950000000000001</v>
      </c>
      <c r="I257" s="221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146</v>
      </c>
      <c r="AU257" s="230" t="s">
        <v>137</v>
      </c>
      <c r="AV257" s="13" t="s">
        <v>137</v>
      </c>
      <c r="AW257" s="13" t="s">
        <v>30</v>
      </c>
      <c r="AX257" s="13" t="s">
        <v>81</v>
      </c>
      <c r="AY257" s="230" t="s">
        <v>129</v>
      </c>
    </row>
    <row r="258" s="2" customFormat="1" ht="24.15" customHeight="1">
      <c r="A258" s="32"/>
      <c r="B258" s="33"/>
      <c r="C258" s="250" t="s">
        <v>375</v>
      </c>
      <c r="D258" s="250" t="s">
        <v>370</v>
      </c>
      <c r="E258" s="251" t="s">
        <v>376</v>
      </c>
      <c r="F258" s="252" t="s">
        <v>377</v>
      </c>
      <c r="G258" s="253" t="s">
        <v>144</v>
      </c>
      <c r="H258" s="254">
        <v>0.94499999999999995</v>
      </c>
      <c r="I258" s="255">
        <v>220</v>
      </c>
      <c r="J258" s="255">
        <f>ROUND(I258*H258,2)</f>
        <v>207.90000000000001</v>
      </c>
      <c r="K258" s="256"/>
      <c r="L258" s="257"/>
      <c r="M258" s="258" t="s">
        <v>1</v>
      </c>
      <c r="N258" s="259" t="s">
        <v>39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8" t="s">
        <v>300</v>
      </c>
      <c r="AT258" s="218" t="s">
        <v>370</v>
      </c>
      <c r="AU258" s="218" t="s">
        <v>137</v>
      </c>
      <c r="AY258" s="17" t="s">
        <v>129</v>
      </c>
      <c r="BE258" s="219">
        <f>IF(N258="základní",J258,0)</f>
        <v>0</v>
      </c>
      <c r="BF258" s="219">
        <f>IF(N258="snížená",J258,0)</f>
        <v>207.90000000000001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7" t="s">
        <v>137</v>
      </c>
      <c r="BK258" s="219">
        <f>ROUND(I258*H258,2)</f>
        <v>207.90000000000001</v>
      </c>
      <c r="BL258" s="17" t="s">
        <v>228</v>
      </c>
      <c r="BM258" s="218" t="s">
        <v>378</v>
      </c>
    </row>
    <row r="259" s="13" customFormat="1">
      <c r="A259" s="13"/>
      <c r="B259" s="220"/>
      <c r="C259" s="221"/>
      <c r="D259" s="222" t="s">
        <v>146</v>
      </c>
      <c r="E259" s="223" t="s">
        <v>1</v>
      </c>
      <c r="F259" s="224" t="s">
        <v>379</v>
      </c>
      <c r="G259" s="221"/>
      <c r="H259" s="225">
        <v>0.94499999999999995</v>
      </c>
      <c r="I259" s="221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146</v>
      </c>
      <c r="AU259" s="230" t="s">
        <v>137</v>
      </c>
      <c r="AV259" s="13" t="s">
        <v>137</v>
      </c>
      <c r="AW259" s="13" t="s">
        <v>30</v>
      </c>
      <c r="AX259" s="13" t="s">
        <v>81</v>
      </c>
      <c r="AY259" s="230" t="s">
        <v>129</v>
      </c>
    </row>
    <row r="260" s="2" customFormat="1" ht="24.15" customHeight="1">
      <c r="A260" s="32"/>
      <c r="B260" s="33"/>
      <c r="C260" s="207" t="s">
        <v>380</v>
      </c>
      <c r="D260" s="207" t="s">
        <v>132</v>
      </c>
      <c r="E260" s="208" t="s">
        <v>381</v>
      </c>
      <c r="F260" s="209" t="s">
        <v>382</v>
      </c>
      <c r="G260" s="210" t="s">
        <v>144</v>
      </c>
      <c r="H260" s="211">
        <v>2.7999999999999998</v>
      </c>
      <c r="I260" s="212">
        <v>10.5</v>
      </c>
      <c r="J260" s="212">
        <f>ROUND(I260*H260,2)</f>
        <v>29.399999999999999</v>
      </c>
      <c r="K260" s="213"/>
      <c r="L260" s="38"/>
      <c r="M260" s="214" t="s">
        <v>1</v>
      </c>
      <c r="N260" s="215" t="s">
        <v>39</v>
      </c>
      <c r="O260" s="216">
        <v>0.025000000000000001</v>
      </c>
      <c r="P260" s="216">
        <f>O260*H260</f>
        <v>0.069999999999999993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8" t="s">
        <v>228</v>
      </c>
      <c r="AT260" s="218" t="s">
        <v>132</v>
      </c>
      <c r="AU260" s="218" t="s">
        <v>137</v>
      </c>
      <c r="AY260" s="17" t="s">
        <v>129</v>
      </c>
      <c r="BE260" s="219">
        <f>IF(N260="základní",J260,0)</f>
        <v>0</v>
      </c>
      <c r="BF260" s="219">
        <f>IF(N260="snížená",J260,0)</f>
        <v>29.399999999999999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7" t="s">
        <v>137</v>
      </c>
      <c r="BK260" s="219">
        <f>ROUND(I260*H260,2)</f>
        <v>29.399999999999999</v>
      </c>
      <c r="BL260" s="17" t="s">
        <v>228</v>
      </c>
      <c r="BM260" s="218" t="s">
        <v>383</v>
      </c>
    </row>
    <row r="261" s="2" customFormat="1" ht="16.5" customHeight="1">
      <c r="A261" s="32"/>
      <c r="B261" s="33"/>
      <c r="C261" s="250" t="s">
        <v>384</v>
      </c>
      <c r="D261" s="250" t="s">
        <v>370</v>
      </c>
      <c r="E261" s="251" t="s">
        <v>385</v>
      </c>
      <c r="F261" s="252" t="s">
        <v>386</v>
      </c>
      <c r="G261" s="253" t="s">
        <v>144</v>
      </c>
      <c r="H261" s="254">
        <v>3.4969999999999999</v>
      </c>
      <c r="I261" s="255">
        <v>12.800000000000001</v>
      </c>
      <c r="J261" s="255">
        <f>ROUND(I261*H261,2)</f>
        <v>44.759999999999998</v>
      </c>
      <c r="K261" s="256"/>
      <c r="L261" s="257"/>
      <c r="M261" s="258" t="s">
        <v>1</v>
      </c>
      <c r="N261" s="259" t="s">
        <v>39</v>
      </c>
      <c r="O261" s="216">
        <v>0</v>
      </c>
      <c r="P261" s="216">
        <f>O261*H261</f>
        <v>0</v>
      </c>
      <c r="Q261" s="216">
        <v>0.00040000000000000002</v>
      </c>
      <c r="R261" s="216">
        <f>Q261*H261</f>
        <v>0.0013988</v>
      </c>
      <c r="S261" s="216">
        <v>0</v>
      </c>
      <c r="T261" s="21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8" t="s">
        <v>300</v>
      </c>
      <c r="AT261" s="218" t="s">
        <v>370</v>
      </c>
      <c r="AU261" s="218" t="s">
        <v>137</v>
      </c>
      <c r="AY261" s="17" t="s">
        <v>129</v>
      </c>
      <c r="BE261" s="219">
        <f>IF(N261="základní",J261,0)</f>
        <v>0</v>
      </c>
      <c r="BF261" s="219">
        <f>IF(N261="snížená",J261,0)</f>
        <v>44.759999999999998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7" t="s">
        <v>137</v>
      </c>
      <c r="BK261" s="219">
        <f>ROUND(I261*H261,2)</f>
        <v>44.759999999999998</v>
      </c>
      <c r="BL261" s="17" t="s">
        <v>228</v>
      </c>
      <c r="BM261" s="218" t="s">
        <v>387</v>
      </c>
    </row>
    <row r="262" s="13" customFormat="1">
      <c r="A262" s="13"/>
      <c r="B262" s="220"/>
      <c r="C262" s="221"/>
      <c r="D262" s="222" t="s">
        <v>146</v>
      </c>
      <c r="E262" s="221"/>
      <c r="F262" s="224" t="s">
        <v>388</v>
      </c>
      <c r="G262" s="221"/>
      <c r="H262" s="225">
        <v>3.4969999999999999</v>
      </c>
      <c r="I262" s="221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146</v>
      </c>
      <c r="AU262" s="230" t="s">
        <v>137</v>
      </c>
      <c r="AV262" s="13" t="s">
        <v>137</v>
      </c>
      <c r="AW262" s="13" t="s">
        <v>4</v>
      </c>
      <c r="AX262" s="13" t="s">
        <v>81</v>
      </c>
      <c r="AY262" s="230" t="s">
        <v>129</v>
      </c>
    </row>
    <row r="263" s="2" customFormat="1" ht="24.15" customHeight="1">
      <c r="A263" s="32"/>
      <c r="B263" s="33"/>
      <c r="C263" s="207" t="s">
        <v>389</v>
      </c>
      <c r="D263" s="207" t="s">
        <v>132</v>
      </c>
      <c r="E263" s="208" t="s">
        <v>390</v>
      </c>
      <c r="F263" s="209" t="s">
        <v>391</v>
      </c>
      <c r="G263" s="210" t="s">
        <v>354</v>
      </c>
      <c r="H263" s="211">
        <v>7.2400000000000002</v>
      </c>
      <c r="I263" s="212">
        <v>2.2000000000000002</v>
      </c>
      <c r="J263" s="212">
        <f>ROUND(I263*H263,2)</f>
        <v>15.93</v>
      </c>
      <c r="K263" s="213"/>
      <c r="L263" s="38"/>
      <c r="M263" s="214" t="s">
        <v>1</v>
      </c>
      <c r="N263" s="215" t="s">
        <v>39</v>
      </c>
      <c r="O263" s="216">
        <v>0</v>
      </c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8" t="s">
        <v>228</v>
      </c>
      <c r="AT263" s="218" t="s">
        <v>132</v>
      </c>
      <c r="AU263" s="218" t="s">
        <v>137</v>
      </c>
      <c r="AY263" s="17" t="s">
        <v>129</v>
      </c>
      <c r="BE263" s="219">
        <f>IF(N263="základní",J263,0)</f>
        <v>0</v>
      </c>
      <c r="BF263" s="219">
        <f>IF(N263="snížená",J263,0)</f>
        <v>15.93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7" t="s">
        <v>137</v>
      </c>
      <c r="BK263" s="219">
        <f>ROUND(I263*H263,2)</f>
        <v>15.93</v>
      </c>
      <c r="BL263" s="17" t="s">
        <v>228</v>
      </c>
      <c r="BM263" s="218" t="s">
        <v>392</v>
      </c>
    </row>
    <row r="264" s="12" customFormat="1" ht="22.8" customHeight="1">
      <c r="A264" s="12"/>
      <c r="B264" s="192"/>
      <c r="C264" s="193"/>
      <c r="D264" s="194" t="s">
        <v>72</v>
      </c>
      <c r="E264" s="205" t="s">
        <v>393</v>
      </c>
      <c r="F264" s="205" t="s">
        <v>394</v>
      </c>
      <c r="G264" s="193"/>
      <c r="H264" s="193"/>
      <c r="I264" s="193"/>
      <c r="J264" s="206">
        <f>BK264</f>
        <v>63005</v>
      </c>
      <c r="K264" s="193"/>
      <c r="L264" s="197"/>
      <c r="M264" s="198"/>
      <c r="N264" s="199"/>
      <c r="O264" s="199"/>
      <c r="P264" s="200">
        <f>P265</f>
        <v>0</v>
      </c>
      <c r="Q264" s="199"/>
      <c r="R264" s="200">
        <f>R265</f>
        <v>0</v>
      </c>
      <c r="S264" s="199"/>
      <c r="T264" s="201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2" t="s">
        <v>137</v>
      </c>
      <c r="AT264" s="203" t="s">
        <v>72</v>
      </c>
      <c r="AU264" s="203" t="s">
        <v>81</v>
      </c>
      <c r="AY264" s="202" t="s">
        <v>129</v>
      </c>
      <c r="BK264" s="204">
        <f>BK265</f>
        <v>63005</v>
      </c>
    </row>
    <row r="265" s="2" customFormat="1" ht="16.5" customHeight="1">
      <c r="A265" s="32"/>
      <c r="B265" s="33"/>
      <c r="C265" s="207" t="s">
        <v>395</v>
      </c>
      <c r="D265" s="207" t="s">
        <v>132</v>
      </c>
      <c r="E265" s="208" t="s">
        <v>396</v>
      </c>
      <c r="F265" s="209" t="s">
        <v>397</v>
      </c>
      <c r="G265" s="210" t="s">
        <v>258</v>
      </c>
      <c r="H265" s="211">
        <v>1</v>
      </c>
      <c r="I265" s="212">
        <v>63005</v>
      </c>
      <c r="J265" s="212">
        <f>ROUND(I265*H265,2)</f>
        <v>63005</v>
      </c>
      <c r="K265" s="213"/>
      <c r="L265" s="38"/>
      <c r="M265" s="214" t="s">
        <v>1</v>
      </c>
      <c r="N265" s="215" t="s">
        <v>39</v>
      </c>
      <c r="O265" s="216">
        <v>0</v>
      </c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8" t="s">
        <v>228</v>
      </c>
      <c r="AT265" s="218" t="s">
        <v>132</v>
      </c>
      <c r="AU265" s="218" t="s">
        <v>137</v>
      </c>
      <c r="AY265" s="17" t="s">
        <v>129</v>
      </c>
      <c r="BE265" s="219">
        <f>IF(N265="základní",J265,0)</f>
        <v>0</v>
      </c>
      <c r="BF265" s="219">
        <f>IF(N265="snížená",J265,0)</f>
        <v>63005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7" t="s">
        <v>137</v>
      </c>
      <c r="BK265" s="219">
        <f>ROUND(I265*H265,2)</f>
        <v>63005</v>
      </c>
      <c r="BL265" s="17" t="s">
        <v>228</v>
      </c>
      <c r="BM265" s="218" t="s">
        <v>398</v>
      </c>
    </row>
    <row r="266" s="12" customFormat="1" ht="22.8" customHeight="1">
      <c r="A266" s="12"/>
      <c r="B266" s="192"/>
      <c r="C266" s="193"/>
      <c r="D266" s="194" t="s">
        <v>72</v>
      </c>
      <c r="E266" s="205" t="s">
        <v>399</v>
      </c>
      <c r="F266" s="205" t="s">
        <v>400</v>
      </c>
      <c r="G266" s="193"/>
      <c r="H266" s="193"/>
      <c r="I266" s="193"/>
      <c r="J266" s="206">
        <f>BK266</f>
        <v>139.71000000000001</v>
      </c>
      <c r="K266" s="193"/>
      <c r="L266" s="197"/>
      <c r="M266" s="198"/>
      <c r="N266" s="199"/>
      <c r="O266" s="199"/>
      <c r="P266" s="200">
        <f>SUM(P267:P269)</f>
        <v>0.32208999999999999</v>
      </c>
      <c r="Q266" s="199"/>
      <c r="R266" s="200">
        <f>SUM(R267:R269)</f>
        <v>0</v>
      </c>
      <c r="S266" s="199"/>
      <c r="T266" s="201">
        <f>SUM(T267:T269)</f>
        <v>0.01985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137</v>
      </c>
      <c r="AT266" s="203" t="s">
        <v>72</v>
      </c>
      <c r="AU266" s="203" t="s">
        <v>81</v>
      </c>
      <c r="AY266" s="202" t="s">
        <v>129</v>
      </c>
      <c r="BK266" s="204">
        <f>SUM(BK267:BK269)</f>
        <v>139.71000000000001</v>
      </c>
    </row>
    <row r="267" s="2" customFormat="1" ht="16.5" customHeight="1">
      <c r="A267" s="32"/>
      <c r="B267" s="33"/>
      <c r="C267" s="207" t="s">
        <v>401</v>
      </c>
      <c r="D267" s="207" t="s">
        <v>132</v>
      </c>
      <c r="E267" s="208" t="s">
        <v>402</v>
      </c>
      <c r="F267" s="209" t="s">
        <v>403</v>
      </c>
      <c r="G267" s="210" t="s">
        <v>286</v>
      </c>
      <c r="H267" s="211">
        <v>5</v>
      </c>
      <c r="I267" s="212">
        <v>13.1</v>
      </c>
      <c r="J267" s="212">
        <f>ROUND(I267*H267,2)</f>
        <v>65.5</v>
      </c>
      <c r="K267" s="213"/>
      <c r="L267" s="38"/>
      <c r="M267" s="214" t="s">
        <v>1</v>
      </c>
      <c r="N267" s="215" t="s">
        <v>39</v>
      </c>
      <c r="O267" s="216">
        <v>0.031</v>
      </c>
      <c r="P267" s="216">
        <f>O267*H267</f>
        <v>0.155</v>
      </c>
      <c r="Q267" s="216">
        <v>0</v>
      </c>
      <c r="R267" s="216">
        <f>Q267*H267</f>
        <v>0</v>
      </c>
      <c r="S267" s="216">
        <v>0.0020999999999999999</v>
      </c>
      <c r="T267" s="217">
        <f>S267*H267</f>
        <v>0.010499999999999999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8" t="s">
        <v>228</v>
      </c>
      <c r="AT267" s="218" t="s">
        <v>132</v>
      </c>
      <c r="AU267" s="218" t="s">
        <v>137</v>
      </c>
      <c r="AY267" s="17" t="s">
        <v>129</v>
      </c>
      <c r="BE267" s="219">
        <f>IF(N267="základní",J267,0)</f>
        <v>0</v>
      </c>
      <c r="BF267" s="219">
        <f>IF(N267="snížená",J267,0)</f>
        <v>65.5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7" t="s">
        <v>137</v>
      </c>
      <c r="BK267" s="219">
        <f>ROUND(I267*H267,2)</f>
        <v>65.5</v>
      </c>
      <c r="BL267" s="17" t="s">
        <v>228</v>
      </c>
      <c r="BM267" s="218" t="s">
        <v>404</v>
      </c>
    </row>
    <row r="268" s="2" customFormat="1" ht="16.5" customHeight="1">
      <c r="A268" s="32"/>
      <c r="B268" s="33"/>
      <c r="C268" s="207" t="s">
        <v>405</v>
      </c>
      <c r="D268" s="207" t="s">
        <v>132</v>
      </c>
      <c r="E268" s="208" t="s">
        <v>406</v>
      </c>
      <c r="F268" s="209" t="s">
        <v>407</v>
      </c>
      <c r="G268" s="210" t="s">
        <v>286</v>
      </c>
      <c r="H268" s="211">
        <v>1</v>
      </c>
      <c r="I268" s="212">
        <v>43.399999999999999</v>
      </c>
      <c r="J268" s="212">
        <f>ROUND(I268*H268,2)</f>
        <v>43.399999999999999</v>
      </c>
      <c r="K268" s="213"/>
      <c r="L268" s="38"/>
      <c r="M268" s="214" t="s">
        <v>1</v>
      </c>
      <c r="N268" s="215" t="s">
        <v>39</v>
      </c>
      <c r="O268" s="216">
        <v>0.10299999999999999</v>
      </c>
      <c r="P268" s="216">
        <f>O268*H268</f>
        <v>0.10299999999999999</v>
      </c>
      <c r="Q268" s="216">
        <v>0</v>
      </c>
      <c r="R268" s="216">
        <f>Q268*H268</f>
        <v>0</v>
      </c>
      <c r="S268" s="216">
        <v>0.0093500000000000007</v>
      </c>
      <c r="T268" s="217">
        <f>S268*H268</f>
        <v>0.0093500000000000007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8" t="s">
        <v>228</v>
      </c>
      <c r="AT268" s="218" t="s">
        <v>132</v>
      </c>
      <c r="AU268" s="218" t="s">
        <v>137</v>
      </c>
      <c r="AY268" s="17" t="s">
        <v>129</v>
      </c>
      <c r="BE268" s="219">
        <f>IF(N268="základní",J268,0)</f>
        <v>0</v>
      </c>
      <c r="BF268" s="219">
        <f>IF(N268="snížená",J268,0)</f>
        <v>43.399999999999999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7" t="s">
        <v>137</v>
      </c>
      <c r="BK268" s="219">
        <f>ROUND(I268*H268,2)</f>
        <v>43.399999999999999</v>
      </c>
      <c r="BL268" s="17" t="s">
        <v>228</v>
      </c>
      <c r="BM268" s="218" t="s">
        <v>408</v>
      </c>
    </row>
    <row r="269" s="2" customFormat="1" ht="24.15" customHeight="1">
      <c r="A269" s="32"/>
      <c r="B269" s="33"/>
      <c r="C269" s="207" t="s">
        <v>409</v>
      </c>
      <c r="D269" s="207" t="s">
        <v>132</v>
      </c>
      <c r="E269" s="208" t="s">
        <v>410</v>
      </c>
      <c r="F269" s="209" t="s">
        <v>411</v>
      </c>
      <c r="G269" s="210" t="s">
        <v>213</v>
      </c>
      <c r="H269" s="211">
        <v>0.012999999999999999</v>
      </c>
      <c r="I269" s="212">
        <v>2370</v>
      </c>
      <c r="J269" s="212">
        <f>ROUND(I269*H269,2)</f>
        <v>30.809999999999999</v>
      </c>
      <c r="K269" s="213"/>
      <c r="L269" s="38"/>
      <c r="M269" s="214" t="s">
        <v>1</v>
      </c>
      <c r="N269" s="215" t="s">
        <v>39</v>
      </c>
      <c r="O269" s="216">
        <v>4.9299999999999997</v>
      </c>
      <c r="P269" s="216">
        <f>O269*H269</f>
        <v>0.064089999999999994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8" t="s">
        <v>228</v>
      </c>
      <c r="AT269" s="218" t="s">
        <v>132</v>
      </c>
      <c r="AU269" s="218" t="s">
        <v>137</v>
      </c>
      <c r="AY269" s="17" t="s">
        <v>129</v>
      </c>
      <c r="BE269" s="219">
        <f>IF(N269="základní",J269,0)</f>
        <v>0</v>
      </c>
      <c r="BF269" s="219">
        <f>IF(N269="snížená",J269,0)</f>
        <v>30.809999999999999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7" t="s">
        <v>137</v>
      </c>
      <c r="BK269" s="219">
        <f>ROUND(I269*H269,2)</f>
        <v>30.809999999999999</v>
      </c>
      <c r="BL269" s="17" t="s">
        <v>228</v>
      </c>
      <c r="BM269" s="218" t="s">
        <v>412</v>
      </c>
    </row>
    <row r="270" s="12" customFormat="1" ht="22.8" customHeight="1">
      <c r="A270" s="12"/>
      <c r="B270" s="192"/>
      <c r="C270" s="193"/>
      <c r="D270" s="194" t="s">
        <v>72</v>
      </c>
      <c r="E270" s="205" t="s">
        <v>413</v>
      </c>
      <c r="F270" s="205" t="s">
        <v>414</v>
      </c>
      <c r="G270" s="193"/>
      <c r="H270" s="193"/>
      <c r="I270" s="193"/>
      <c r="J270" s="206">
        <f>BK270</f>
        <v>1793.46</v>
      </c>
      <c r="K270" s="193"/>
      <c r="L270" s="197"/>
      <c r="M270" s="198"/>
      <c r="N270" s="199"/>
      <c r="O270" s="199"/>
      <c r="P270" s="200">
        <f>SUM(P271:P274)</f>
        <v>4.2313399999999994</v>
      </c>
      <c r="Q270" s="199"/>
      <c r="R270" s="200">
        <f>SUM(R271:R274)</f>
        <v>0</v>
      </c>
      <c r="S270" s="199"/>
      <c r="T270" s="201">
        <f>SUM(T271:T274)</f>
        <v>0.03882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137</v>
      </c>
      <c r="AT270" s="203" t="s">
        <v>72</v>
      </c>
      <c r="AU270" s="203" t="s">
        <v>81</v>
      </c>
      <c r="AY270" s="202" t="s">
        <v>129</v>
      </c>
      <c r="BK270" s="204">
        <f>SUM(BK271:BK274)</f>
        <v>1793.46</v>
      </c>
    </row>
    <row r="271" s="2" customFormat="1" ht="24.15" customHeight="1">
      <c r="A271" s="32"/>
      <c r="B271" s="33"/>
      <c r="C271" s="207" t="s">
        <v>415</v>
      </c>
      <c r="D271" s="207" t="s">
        <v>132</v>
      </c>
      <c r="E271" s="208" t="s">
        <v>416</v>
      </c>
      <c r="F271" s="209" t="s">
        <v>417</v>
      </c>
      <c r="G271" s="210" t="s">
        <v>286</v>
      </c>
      <c r="H271" s="211">
        <v>16</v>
      </c>
      <c r="I271" s="212">
        <v>72.900000000000006</v>
      </c>
      <c r="J271" s="212">
        <f>ROUND(I271*H271,2)</f>
        <v>1166.4000000000001</v>
      </c>
      <c r="K271" s="213"/>
      <c r="L271" s="38"/>
      <c r="M271" s="214" t="s">
        <v>1</v>
      </c>
      <c r="N271" s="215" t="s">
        <v>39</v>
      </c>
      <c r="O271" s="216">
        <v>0.17299999999999999</v>
      </c>
      <c r="P271" s="216">
        <f>O271*H271</f>
        <v>2.7679999999999998</v>
      </c>
      <c r="Q271" s="216">
        <v>0</v>
      </c>
      <c r="R271" s="216">
        <f>Q271*H271</f>
        <v>0</v>
      </c>
      <c r="S271" s="216">
        <v>0.0021299999999999999</v>
      </c>
      <c r="T271" s="217">
        <f>S271*H271</f>
        <v>0.034079999999999999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8" t="s">
        <v>228</v>
      </c>
      <c r="AT271" s="218" t="s">
        <v>132</v>
      </c>
      <c r="AU271" s="218" t="s">
        <v>137</v>
      </c>
      <c r="AY271" s="17" t="s">
        <v>129</v>
      </c>
      <c r="BE271" s="219">
        <f>IF(N271="základní",J271,0)</f>
        <v>0</v>
      </c>
      <c r="BF271" s="219">
        <f>IF(N271="snížená",J271,0)</f>
        <v>1166.4000000000001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7" t="s">
        <v>137</v>
      </c>
      <c r="BK271" s="219">
        <f>ROUND(I271*H271,2)</f>
        <v>1166.4000000000001</v>
      </c>
      <c r="BL271" s="17" t="s">
        <v>228</v>
      </c>
      <c r="BM271" s="218" t="s">
        <v>418</v>
      </c>
    </row>
    <row r="272" s="2" customFormat="1" ht="16.5" customHeight="1">
      <c r="A272" s="32"/>
      <c r="B272" s="33"/>
      <c r="C272" s="207" t="s">
        <v>419</v>
      </c>
      <c r="D272" s="207" t="s">
        <v>132</v>
      </c>
      <c r="E272" s="208" t="s">
        <v>420</v>
      </c>
      <c r="F272" s="209" t="s">
        <v>421</v>
      </c>
      <c r="G272" s="210" t="s">
        <v>286</v>
      </c>
      <c r="H272" s="211">
        <v>16</v>
      </c>
      <c r="I272" s="212">
        <v>30.300000000000001</v>
      </c>
      <c r="J272" s="212">
        <f>ROUND(I272*H272,2)</f>
        <v>484.80000000000001</v>
      </c>
      <c r="K272" s="213"/>
      <c r="L272" s="38"/>
      <c r="M272" s="214" t="s">
        <v>1</v>
      </c>
      <c r="N272" s="215" t="s">
        <v>39</v>
      </c>
      <c r="O272" s="216">
        <v>0.071999999999999995</v>
      </c>
      <c r="P272" s="216">
        <f>O272*H272</f>
        <v>1.1519999999999999</v>
      </c>
      <c r="Q272" s="216">
        <v>0</v>
      </c>
      <c r="R272" s="216">
        <f>Q272*H272</f>
        <v>0</v>
      </c>
      <c r="S272" s="216">
        <v>0.00023000000000000001</v>
      </c>
      <c r="T272" s="217">
        <f>S272*H272</f>
        <v>0.0036800000000000001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8" t="s">
        <v>228</v>
      </c>
      <c r="AT272" s="218" t="s">
        <v>132</v>
      </c>
      <c r="AU272" s="218" t="s">
        <v>137</v>
      </c>
      <c r="AY272" s="17" t="s">
        <v>129</v>
      </c>
      <c r="BE272" s="219">
        <f>IF(N272="základní",J272,0)</f>
        <v>0</v>
      </c>
      <c r="BF272" s="219">
        <f>IF(N272="snížená",J272,0)</f>
        <v>484.80000000000001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7" t="s">
        <v>137</v>
      </c>
      <c r="BK272" s="219">
        <f>ROUND(I272*H272,2)</f>
        <v>484.80000000000001</v>
      </c>
      <c r="BL272" s="17" t="s">
        <v>228</v>
      </c>
      <c r="BM272" s="218" t="s">
        <v>422</v>
      </c>
    </row>
    <row r="273" s="2" customFormat="1" ht="21.75" customHeight="1">
      <c r="A273" s="32"/>
      <c r="B273" s="33"/>
      <c r="C273" s="207" t="s">
        <v>423</v>
      </c>
      <c r="D273" s="207" t="s">
        <v>132</v>
      </c>
      <c r="E273" s="208" t="s">
        <v>424</v>
      </c>
      <c r="F273" s="209" t="s">
        <v>425</v>
      </c>
      <c r="G273" s="210" t="s">
        <v>135</v>
      </c>
      <c r="H273" s="211">
        <v>2</v>
      </c>
      <c r="I273" s="212">
        <v>26.100000000000001</v>
      </c>
      <c r="J273" s="212">
        <f>ROUND(I273*H273,2)</f>
        <v>52.200000000000003</v>
      </c>
      <c r="K273" s="213"/>
      <c r="L273" s="38"/>
      <c r="M273" s="214" t="s">
        <v>1</v>
      </c>
      <c r="N273" s="215" t="s">
        <v>39</v>
      </c>
      <c r="O273" s="216">
        <v>0.062</v>
      </c>
      <c r="P273" s="216">
        <f>O273*H273</f>
        <v>0.124</v>
      </c>
      <c r="Q273" s="216">
        <v>0</v>
      </c>
      <c r="R273" s="216">
        <f>Q273*H273</f>
        <v>0</v>
      </c>
      <c r="S273" s="216">
        <v>0.00052999999999999998</v>
      </c>
      <c r="T273" s="217">
        <f>S273*H273</f>
        <v>0.00106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8" t="s">
        <v>228</v>
      </c>
      <c r="AT273" s="218" t="s">
        <v>132</v>
      </c>
      <c r="AU273" s="218" t="s">
        <v>137</v>
      </c>
      <c r="AY273" s="17" t="s">
        <v>129</v>
      </c>
      <c r="BE273" s="219">
        <f>IF(N273="základní",J273,0)</f>
        <v>0</v>
      </c>
      <c r="BF273" s="219">
        <f>IF(N273="snížená",J273,0)</f>
        <v>52.200000000000003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7" t="s">
        <v>137</v>
      </c>
      <c r="BK273" s="219">
        <f>ROUND(I273*H273,2)</f>
        <v>52.200000000000003</v>
      </c>
      <c r="BL273" s="17" t="s">
        <v>228</v>
      </c>
      <c r="BM273" s="218" t="s">
        <v>426</v>
      </c>
    </row>
    <row r="274" s="2" customFormat="1" ht="24.15" customHeight="1">
      <c r="A274" s="32"/>
      <c r="B274" s="33"/>
      <c r="C274" s="207" t="s">
        <v>427</v>
      </c>
      <c r="D274" s="207" t="s">
        <v>132</v>
      </c>
      <c r="E274" s="208" t="s">
        <v>428</v>
      </c>
      <c r="F274" s="209" t="s">
        <v>429</v>
      </c>
      <c r="G274" s="210" t="s">
        <v>213</v>
      </c>
      <c r="H274" s="211">
        <v>0.037999999999999999</v>
      </c>
      <c r="I274" s="212">
        <v>2370</v>
      </c>
      <c r="J274" s="212">
        <f>ROUND(I274*H274,2)</f>
        <v>90.060000000000002</v>
      </c>
      <c r="K274" s="213"/>
      <c r="L274" s="38"/>
      <c r="M274" s="214" t="s">
        <v>1</v>
      </c>
      <c r="N274" s="215" t="s">
        <v>39</v>
      </c>
      <c r="O274" s="216">
        <v>4.9299999999999997</v>
      </c>
      <c r="P274" s="216">
        <f>O274*H274</f>
        <v>0.18733999999999998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8" t="s">
        <v>228</v>
      </c>
      <c r="AT274" s="218" t="s">
        <v>132</v>
      </c>
      <c r="AU274" s="218" t="s">
        <v>137</v>
      </c>
      <c r="AY274" s="17" t="s">
        <v>129</v>
      </c>
      <c r="BE274" s="219">
        <f>IF(N274="základní",J274,0)</f>
        <v>0</v>
      </c>
      <c r="BF274" s="219">
        <f>IF(N274="snížená",J274,0)</f>
        <v>90.060000000000002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7" t="s">
        <v>137</v>
      </c>
      <c r="BK274" s="219">
        <f>ROUND(I274*H274,2)</f>
        <v>90.060000000000002</v>
      </c>
      <c r="BL274" s="17" t="s">
        <v>228</v>
      </c>
      <c r="BM274" s="218" t="s">
        <v>430</v>
      </c>
    </row>
    <row r="275" s="12" customFormat="1" ht="22.8" customHeight="1">
      <c r="A275" s="12"/>
      <c r="B275" s="192"/>
      <c r="C275" s="193"/>
      <c r="D275" s="194" t="s">
        <v>72</v>
      </c>
      <c r="E275" s="205" t="s">
        <v>431</v>
      </c>
      <c r="F275" s="205" t="s">
        <v>432</v>
      </c>
      <c r="G275" s="193"/>
      <c r="H275" s="193"/>
      <c r="I275" s="193"/>
      <c r="J275" s="206">
        <f>BK275</f>
        <v>1267.3199999999999</v>
      </c>
      <c r="K275" s="193"/>
      <c r="L275" s="197"/>
      <c r="M275" s="198"/>
      <c r="N275" s="199"/>
      <c r="O275" s="199"/>
      <c r="P275" s="200">
        <f>SUM(P276:P282)</f>
        <v>2.9650240000000001</v>
      </c>
      <c r="Q275" s="199"/>
      <c r="R275" s="200">
        <f>SUM(R276:R282)</f>
        <v>0</v>
      </c>
      <c r="S275" s="199"/>
      <c r="T275" s="201">
        <f>SUM(T276:T282)</f>
        <v>0.091330000000000008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2" t="s">
        <v>137</v>
      </c>
      <c r="AT275" s="203" t="s">
        <v>72</v>
      </c>
      <c r="AU275" s="203" t="s">
        <v>81</v>
      </c>
      <c r="AY275" s="202" t="s">
        <v>129</v>
      </c>
      <c r="BK275" s="204">
        <f>SUM(BK276:BK282)</f>
        <v>1267.3199999999999</v>
      </c>
    </row>
    <row r="276" s="2" customFormat="1" ht="16.5" customHeight="1">
      <c r="A276" s="32"/>
      <c r="B276" s="33"/>
      <c r="C276" s="207" t="s">
        <v>433</v>
      </c>
      <c r="D276" s="207" t="s">
        <v>132</v>
      </c>
      <c r="E276" s="208" t="s">
        <v>434</v>
      </c>
      <c r="F276" s="209" t="s">
        <v>435</v>
      </c>
      <c r="G276" s="210" t="s">
        <v>436</v>
      </c>
      <c r="H276" s="211">
        <v>1</v>
      </c>
      <c r="I276" s="212">
        <v>196</v>
      </c>
      <c r="J276" s="212">
        <f>ROUND(I276*H276,2)</f>
        <v>196</v>
      </c>
      <c r="K276" s="213"/>
      <c r="L276" s="38"/>
      <c r="M276" s="214" t="s">
        <v>1</v>
      </c>
      <c r="N276" s="215" t="s">
        <v>39</v>
      </c>
      <c r="O276" s="216">
        <v>0.46500000000000002</v>
      </c>
      <c r="P276" s="216">
        <f>O276*H276</f>
        <v>0.46500000000000002</v>
      </c>
      <c r="Q276" s="216">
        <v>0</v>
      </c>
      <c r="R276" s="216">
        <f>Q276*H276</f>
        <v>0</v>
      </c>
      <c r="S276" s="216">
        <v>0.034200000000000001</v>
      </c>
      <c r="T276" s="217">
        <f>S276*H276</f>
        <v>0.034200000000000001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8" t="s">
        <v>228</v>
      </c>
      <c r="AT276" s="218" t="s">
        <v>132</v>
      </c>
      <c r="AU276" s="218" t="s">
        <v>137</v>
      </c>
      <c r="AY276" s="17" t="s">
        <v>129</v>
      </c>
      <c r="BE276" s="219">
        <f>IF(N276="základní",J276,0)</f>
        <v>0</v>
      </c>
      <c r="BF276" s="219">
        <f>IF(N276="snížená",J276,0)</f>
        <v>196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7" t="s">
        <v>137</v>
      </c>
      <c r="BK276" s="219">
        <f>ROUND(I276*H276,2)</f>
        <v>196</v>
      </c>
      <c r="BL276" s="17" t="s">
        <v>228</v>
      </c>
      <c r="BM276" s="218" t="s">
        <v>437</v>
      </c>
    </row>
    <row r="277" s="2" customFormat="1" ht="16.5" customHeight="1">
      <c r="A277" s="32"/>
      <c r="B277" s="33"/>
      <c r="C277" s="207" t="s">
        <v>438</v>
      </c>
      <c r="D277" s="207" t="s">
        <v>132</v>
      </c>
      <c r="E277" s="208" t="s">
        <v>439</v>
      </c>
      <c r="F277" s="209" t="s">
        <v>440</v>
      </c>
      <c r="G277" s="210" t="s">
        <v>436</v>
      </c>
      <c r="H277" s="211">
        <v>1</v>
      </c>
      <c r="I277" s="212">
        <v>153</v>
      </c>
      <c r="J277" s="212">
        <f>ROUND(I277*H277,2)</f>
        <v>153</v>
      </c>
      <c r="K277" s="213"/>
      <c r="L277" s="38"/>
      <c r="M277" s="214" t="s">
        <v>1</v>
      </c>
      <c r="N277" s="215" t="s">
        <v>39</v>
      </c>
      <c r="O277" s="216">
        <v>0.36199999999999999</v>
      </c>
      <c r="P277" s="216">
        <f>O277*H277</f>
        <v>0.36199999999999999</v>
      </c>
      <c r="Q277" s="216">
        <v>0</v>
      </c>
      <c r="R277" s="216">
        <f>Q277*H277</f>
        <v>0</v>
      </c>
      <c r="S277" s="216">
        <v>0.019460000000000002</v>
      </c>
      <c r="T277" s="217">
        <f>S277*H277</f>
        <v>0.019460000000000002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8" t="s">
        <v>228</v>
      </c>
      <c r="AT277" s="218" t="s">
        <v>132</v>
      </c>
      <c r="AU277" s="218" t="s">
        <v>137</v>
      </c>
      <c r="AY277" s="17" t="s">
        <v>129</v>
      </c>
      <c r="BE277" s="219">
        <f>IF(N277="základní",J277,0)</f>
        <v>0</v>
      </c>
      <c r="BF277" s="219">
        <f>IF(N277="snížená",J277,0)</f>
        <v>153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7" t="s">
        <v>137</v>
      </c>
      <c r="BK277" s="219">
        <f>ROUND(I277*H277,2)</f>
        <v>153</v>
      </c>
      <c r="BL277" s="17" t="s">
        <v>228</v>
      </c>
      <c r="BM277" s="218" t="s">
        <v>441</v>
      </c>
    </row>
    <row r="278" s="2" customFormat="1" ht="21.75" customHeight="1">
      <c r="A278" s="32"/>
      <c r="B278" s="33"/>
      <c r="C278" s="207" t="s">
        <v>442</v>
      </c>
      <c r="D278" s="207" t="s">
        <v>132</v>
      </c>
      <c r="E278" s="208" t="s">
        <v>443</v>
      </c>
      <c r="F278" s="209" t="s">
        <v>444</v>
      </c>
      <c r="G278" s="210" t="s">
        <v>436</v>
      </c>
      <c r="H278" s="211">
        <v>1</v>
      </c>
      <c r="I278" s="212">
        <v>161</v>
      </c>
      <c r="J278" s="212">
        <f>ROUND(I278*H278,2)</f>
        <v>161</v>
      </c>
      <c r="K278" s="213"/>
      <c r="L278" s="38"/>
      <c r="M278" s="214" t="s">
        <v>1</v>
      </c>
      <c r="N278" s="215" t="s">
        <v>39</v>
      </c>
      <c r="O278" s="216">
        <v>0.38300000000000001</v>
      </c>
      <c r="P278" s="216">
        <f>O278*H278</f>
        <v>0.38300000000000001</v>
      </c>
      <c r="Q278" s="216">
        <v>0</v>
      </c>
      <c r="R278" s="216">
        <f>Q278*H278</f>
        <v>0</v>
      </c>
      <c r="S278" s="216">
        <v>0.024500000000000001</v>
      </c>
      <c r="T278" s="217">
        <f>S278*H278</f>
        <v>0.024500000000000001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8" t="s">
        <v>228</v>
      </c>
      <c r="AT278" s="218" t="s">
        <v>132</v>
      </c>
      <c r="AU278" s="218" t="s">
        <v>137</v>
      </c>
      <c r="AY278" s="17" t="s">
        <v>129</v>
      </c>
      <c r="BE278" s="219">
        <f>IF(N278="základní",J278,0)</f>
        <v>0</v>
      </c>
      <c r="BF278" s="219">
        <f>IF(N278="snížená",J278,0)</f>
        <v>161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7" t="s">
        <v>137</v>
      </c>
      <c r="BK278" s="219">
        <f>ROUND(I278*H278,2)</f>
        <v>161</v>
      </c>
      <c r="BL278" s="17" t="s">
        <v>228</v>
      </c>
      <c r="BM278" s="218" t="s">
        <v>445</v>
      </c>
    </row>
    <row r="279" s="2" customFormat="1" ht="24.15" customHeight="1">
      <c r="A279" s="32"/>
      <c r="B279" s="33"/>
      <c r="C279" s="207" t="s">
        <v>446</v>
      </c>
      <c r="D279" s="207" t="s">
        <v>132</v>
      </c>
      <c r="E279" s="208" t="s">
        <v>447</v>
      </c>
      <c r="F279" s="209" t="s">
        <v>448</v>
      </c>
      <c r="G279" s="210" t="s">
        <v>436</v>
      </c>
      <c r="H279" s="211">
        <v>1</v>
      </c>
      <c r="I279" s="212">
        <v>196</v>
      </c>
      <c r="J279" s="212">
        <f>ROUND(I279*H279,2)</f>
        <v>196</v>
      </c>
      <c r="K279" s="213"/>
      <c r="L279" s="38"/>
      <c r="M279" s="214" t="s">
        <v>1</v>
      </c>
      <c r="N279" s="215" t="s">
        <v>39</v>
      </c>
      <c r="O279" s="216">
        <v>0.46500000000000002</v>
      </c>
      <c r="P279" s="216">
        <f>O279*H279</f>
        <v>0.46500000000000002</v>
      </c>
      <c r="Q279" s="216">
        <v>0</v>
      </c>
      <c r="R279" s="216">
        <f>Q279*H279</f>
        <v>0</v>
      </c>
      <c r="S279" s="216">
        <v>0.0091999999999999998</v>
      </c>
      <c r="T279" s="217">
        <f>S279*H279</f>
        <v>0.0091999999999999998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8" t="s">
        <v>228</v>
      </c>
      <c r="AT279" s="218" t="s">
        <v>132</v>
      </c>
      <c r="AU279" s="218" t="s">
        <v>137</v>
      </c>
      <c r="AY279" s="17" t="s">
        <v>129</v>
      </c>
      <c r="BE279" s="219">
        <f>IF(N279="základní",J279,0)</f>
        <v>0</v>
      </c>
      <c r="BF279" s="219">
        <f>IF(N279="snížená",J279,0)</f>
        <v>196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7" t="s">
        <v>137</v>
      </c>
      <c r="BK279" s="219">
        <f>ROUND(I279*H279,2)</f>
        <v>196</v>
      </c>
      <c r="BL279" s="17" t="s">
        <v>228</v>
      </c>
      <c r="BM279" s="218" t="s">
        <v>449</v>
      </c>
    </row>
    <row r="280" s="2" customFormat="1" ht="33" customHeight="1">
      <c r="A280" s="32"/>
      <c r="B280" s="33"/>
      <c r="C280" s="207" t="s">
        <v>450</v>
      </c>
      <c r="D280" s="207" t="s">
        <v>132</v>
      </c>
      <c r="E280" s="208" t="s">
        <v>451</v>
      </c>
      <c r="F280" s="209" t="s">
        <v>452</v>
      </c>
      <c r="G280" s="210" t="s">
        <v>213</v>
      </c>
      <c r="H280" s="211">
        <v>0.091999999999999998</v>
      </c>
      <c r="I280" s="212">
        <v>2210</v>
      </c>
      <c r="J280" s="212">
        <f>ROUND(I280*H280,2)</f>
        <v>203.31999999999999</v>
      </c>
      <c r="K280" s="213"/>
      <c r="L280" s="38"/>
      <c r="M280" s="214" t="s">
        <v>1</v>
      </c>
      <c r="N280" s="215" t="s">
        <v>39</v>
      </c>
      <c r="O280" s="216">
        <v>4.7720000000000002</v>
      </c>
      <c r="P280" s="216">
        <f>O280*H280</f>
        <v>0.43902400000000003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8" t="s">
        <v>228</v>
      </c>
      <c r="AT280" s="218" t="s">
        <v>132</v>
      </c>
      <c r="AU280" s="218" t="s">
        <v>137</v>
      </c>
      <c r="AY280" s="17" t="s">
        <v>129</v>
      </c>
      <c r="BE280" s="219">
        <f>IF(N280="základní",J280,0)</f>
        <v>0</v>
      </c>
      <c r="BF280" s="219">
        <f>IF(N280="snížená",J280,0)</f>
        <v>203.31999999999999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7" t="s">
        <v>137</v>
      </c>
      <c r="BK280" s="219">
        <f>ROUND(I280*H280,2)</f>
        <v>203.31999999999999</v>
      </c>
      <c r="BL280" s="17" t="s">
        <v>228</v>
      </c>
      <c r="BM280" s="218" t="s">
        <v>453</v>
      </c>
    </row>
    <row r="281" s="2" customFormat="1" ht="16.5" customHeight="1">
      <c r="A281" s="32"/>
      <c r="B281" s="33"/>
      <c r="C281" s="207" t="s">
        <v>454</v>
      </c>
      <c r="D281" s="207" t="s">
        <v>132</v>
      </c>
      <c r="E281" s="208" t="s">
        <v>455</v>
      </c>
      <c r="F281" s="209" t="s">
        <v>456</v>
      </c>
      <c r="G281" s="210" t="s">
        <v>436</v>
      </c>
      <c r="H281" s="211">
        <v>2</v>
      </c>
      <c r="I281" s="212">
        <v>93.5</v>
      </c>
      <c r="J281" s="212">
        <f>ROUND(I281*H281,2)</f>
        <v>187</v>
      </c>
      <c r="K281" s="213"/>
      <c r="L281" s="38"/>
      <c r="M281" s="214" t="s">
        <v>1</v>
      </c>
      <c r="N281" s="215" t="s">
        <v>39</v>
      </c>
      <c r="O281" s="216">
        <v>0.222</v>
      </c>
      <c r="P281" s="216">
        <f>O281*H281</f>
        <v>0.44400000000000001</v>
      </c>
      <c r="Q281" s="216">
        <v>0</v>
      </c>
      <c r="R281" s="216">
        <f>Q281*H281</f>
        <v>0</v>
      </c>
      <c r="S281" s="216">
        <v>0.00085999999999999998</v>
      </c>
      <c r="T281" s="217">
        <f>S281*H281</f>
        <v>0.00172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8" t="s">
        <v>228</v>
      </c>
      <c r="AT281" s="218" t="s">
        <v>132</v>
      </c>
      <c r="AU281" s="218" t="s">
        <v>137</v>
      </c>
      <c r="AY281" s="17" t="s">
        <v>129</v>
      </c>
      <c r="BE281" s="219">
        <f>IF(N281="základní",J281,0)</f>
        <v>0</v>
      </c>
      <c r="BF281" s="219">
        <f>IF(N281="snížená",J281,0)</f>
        <v>187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7" t="s">
        <v>137</v>
      </c>
      <c r="BK281" s="219">
        <f>ROUND(I281*H281,2)</f>
        <v>187</v>
      </c>
      <c r="BL281" s="17" t="s">
        <v>228</v>
      </c>
      <c r="BM281" s="218" t="s">
        <v>457</v>
      </c>
    </row>
    <row r="282" s="2" customFormat="1" ht="16.5" customHeight="1">
      <c r="A282" s="32"/>
      <c r="B282" s="33"/>
      <c r="C282" s="207" t="s">
        <v>458</v>
      </c>
      <c r="D282" s="207" t="s">
        <v>132</v>
      </c>
      <c r="E282" s="208" t="s">
        <v>459</v>
      </c>
      <c r="F282" s="209" t="s">
        <v>460</v>
      </c>
      <c r="G282" s="210" t="s">
        <v>135</v>
      </c>
      <c r="H282" s="211">
        <v>1</v>
      </c>
      <c r="I282" s="212">
        <v>171</v>
      </c>
      <c r="J282" s="212">
        <f>ROUND(I282*H282,2)</f>
        <v>171</v>
      </c>
      <c r="K282" s="213"/>
      <c r="L282" s="38"/>
      <c r="M282" s="214" t="s">
        <v>1</v>
      </c>
      <c r="N282" s="215" t="s">
        <v>39</v>
      </c>
      <c r="O282" s="216">
        <v>0.40699999999999997</v>
      </c>
      <c r="P282" s="216">
        <f>O282*H282</f>
        <v>0.40699999999999997</v>
      </c>
      <c r="Q282" s="216">
        <v>0</v>
      </c>
      <c r="R282" s="216">
        <f>Q282*H282</f>
        <v>0</v>
      </c>
      <c r="S282" s="216">
        <v>0.0022499999999999998</v>
      </c>
      <c r="T282" s="217">
        <f>S282*H282</f>
        <v>0.0022499999999999998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8" t="s">
        <v>228</v>
      </c>
      <c r="AT282" s="218" t="s">
        <v>132</v>
      </c>
      <c r="AU282" s="218" t="s">
        <v>137</v>
      </c>
      <c r="AY282" s="17" t="s">
        <v>129</v>
      </c>
      <c r="BE282" s="219">
        <f>IF(N282="základní",J282,0)</f>
        <v>0</v>
      </c>
      <c r="BF282" s="219">
        <f>IF(N282="snížená",J282,0)</f>
        <v>171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7" t="s">
        <v>137</v>
      </c>
      <c r="BK282" s="219">
        <f>ROUND(I282*H282,2)</f>
        <v>171</v>
      </c>
      <c r="BL282" s="17" t="s">
        <v>228</v>
      </c>
      <c r="BM282" s="218" t="s">
        <v>461</v>
      </c>
    </row>
    <row r="283" s="12" customFormat="1" ht="22.8" customHeight="1">
      <c r="A283" s="12"/>
      <c r="B283" s="192"/>
      <c r="C283" s="193"/>
      <c r="D283" s="194" t="s">
        <v>72</v>
      </c>
      <c r="E283" s="205" t="s">
        <v>462</v>
      </c>
      <c r="F283" s="205" t="s">
        <v>463</v>
      </c>
      <c r="G283" s="193"/>
      <c r="H283" s="193"/>
      <c r="I283" s="193"/>
      <c r="J283" s="206">
        <f>BK283</f>
        <v>2245.5</v>
      </c>
      <c r="K283" s="193"/>
      <c r="L283" s="197"/>
      <c r="M283" s="198"/>
      <c r="N283" s="199"/>
      <c r="O283" s="199"/>
      <c r="P283" s="200">
        <f>SUM(P284:P286)</f>
        <v>0.24099999999999999</v>
      </c>
      <c r="Q283" s="199"/>
      <c r="R283" s="200">
        <f>SUM(R284:R286)</f>
        <v>0</v>
      </c>
      <c r="S283" s="199"/>
      <c r="T283" s="201">
        <f>SUM(T284:T286)</f>
        <v>0.0043099999999999996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137</v>
      </c>
      <c r="AT283" s="203" t="s">
        <v>72</v>
      </c>
      <c r="AU283" s="203" t="s">
        <v>81</v>
      </c>
      <c r="AY283" s="202" t="s">
        <v>129</v>
      </c>
      <c r="BK283" s="204">
        <f>SUM(BK284:BK286)</f>
        <v>2245.5</v>
      </c>
    </row>
    <row r="284" s="2" customFormat="1" ht="16.5" customHeight="1">
      <c r="A284" s="32"/>
      <c r="B284" s="33"/>
      <c r="C284" s="207" t="s">
        <v>464</v>
      </c>
      <c r="D284" s="207" t="s">
        <v>132</v>
      </c>
      <c r="E284" s="208" t="s">
        <v>465</v>
      </c>
      <c r="F284" s="209" t="s">
        <v>466</v>
      </c>
      <c r="G284" s="210" t="s">
        <v>258</v>
      </c>
      <c r="H284" s="211">
        <v>1</v>
      </c>
      <c r="I284" s="212">
        <v>2144</v>
      </c>
      <c r="J284" s="212">
        <f>ROUND(I284*H284,2)</f>
        <v>2144</v>
      </c>
      <c r="K284" s="213"/>
      <c r="L284" s="38"/>
      <c r="M284" s="214" t="s">
        <v>1</v>
      </c>
      <c r="N284" s="215" t="s">
        <v>39</v>
      </c>
      <c r="O284" s="216">
        <v>0</v>
      </c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8" t="s">
        <v>228</v>
      </c>
      <c r="AT284" s="218" t="s">
        <v>132</v>
      </c>
      <c r="AU284" s="218" t="s">
        <v>137</v>
      </c>
      <c r="AY284" s="17" t="s">
        <v>129</v>
      </c>
      <c r="BE284" s="219">
        <f>IF(N284="základní",J284,0)</f>
        <v>0</v>
      </c>
      <c r="BF284" s="219">
        <f>IF(N284="snížená",J284,0)</f>
        <v>2144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7" t="s">
        <v>137</v>
      </c>
      <c r="BK284" s="219">
        <f>ROUND(I284*H284,2)</f>
        <v>2144</v>
      </c>
      <c r="BL284" s="17" t="s">
        <v>228</v>
      </c>
      <c r="BM284" s="218" t="s">
        <v>467</v>
      </c>
    </row>
    <row r="285" s="2" customFormat="1" ht="24.15" customHeight="1">
      <c r="A285" s="32"/>
      <c r="B285" s="33"/>
      <c r="C285" s="207" t="s">
        <v>468</v>
      </c>
      <c r="D285" s="207" t="s">
        <v>132</v>
      </c>
      <c r="E285" s="208" t="s">
        <v>469</v>
      </c>
      <c r="F285" s="209" t="s">
        <v>470</v>
      </c>
      <c r="G285" s="210" t="s">
        <v>135</v>
      </c>
      <c r="H285" s="211">
        <v>1</v>
      </c>
      <c r="I285" s="212">
        <v>58.600000000000001</v>
      </c>
      <c r="J285" s="212">
        <f>ROUND(I285*H285,2)</f>
        <v>58.600000000000001</v>
      </c>
      <c r="K285" s="213"/>
      <c r="L285" s="38"/>
      <c r="M285" s="214" t="s">
        <v>1</v>
      </c>
      <c r="N285" s="215" t="s">
        <v>39</v>
      </c>
      <c r="O285" s="216">
        <v>0.13900000000000001</v>
      </c>
      <c r="P285" s="216">
        <f>O285*H285</f>
        <v>0.13900000000000001</v>
      </c>
      <c r="Q285" s="216">
        <v>0</v>
      </c>
      <c r="R285" s="216">
        <f>Q285*H285</f>
        <v>0</v>
      </c>
      <c r="S285" s="216">
        <v>0.00050000000000000001</v>
      </c>
      <c r="T285" s="217">
        <f>S285*H285</f>
        <v>0.00050000000000000001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8" t="s">
        <v>228</v>
      </c>
      <c r="AT285" s="218" t="s">
        <v>132</v>
      </c>
      <c r="AU285" s="218" t="s">
        <v>137</v>
      </c>
      <c r="AY285" s="17" t="s">
        <v>129</v>
      </c>
      <c r="BE285" s="219">
        <f>IF(N285="základní",J285,0)</f>
        <v>0</v>
      </c>
      <c r="BF285" s="219">
        <f>IF(N285="snížená",J285,0)</f>
        <v>58.600000000000001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7" t="s">
        <v>137</v>
      </c>
      <c r="BK285" s="219">
        <f>ROUND(I285*H285,2)</f>
        <v>58.600000000000001</v>
      </c>
      <c r="BL285" s="17" t="s">
        <v>228</v>
      </c>
      <c r="BM285" s="218" t="s">
        <v>471</v>
      </c>
    </row>
    <row r="286" s="2" customFormat="1" ht="24.15" customHeight="1">
      <c r="A286" s="32"/>
      <c r="B286" s="33"/>
      <c r="C286" s="207" t="s">
        <v>472</v>
      </c>
      <c r="D286" s="207" t="s">
        <v>132</v>
      </c>
      <c r="E286" s="208" t="s">
        <v>473</v>
      </c>
      <c r="F286" s="209" t="s">
        <v>474</v>
      </c>
      <c r="G286" s="210" t="s">
        <v>286</v>
      </c>
      <c r="H286" s="211">
        <v>1</v>
      </c>
      <c r="I286" s="212">
        <v>42.899999999999999</v>
      </c>
      <c r="J286" s="212">
        <f>ROUND(I286*H286,2)</f>
        <v>42.899999999999999</v>
      </c>
      <c r="K286" s="213"/>
      <c r="L286" s="38"/>
      <c r="M286" s="214" t="s">
        <v>1</v>
      </c>
      <c r="N286" s="215" t="s">
        <v>39</v>
      </c>
      <c r="O286" s="216">
        <v>0.10199999999999999</v>
      </c>
      <c r="P286" s="216">
        <f>O286*H286</f>
        <v>0.10199999999999999</v>
      </c>
      <c r="Q286" s="216">
        <v>0</v>
      </c>
      <c r="R286" s="216">
        <f>Q286*H286</f>
        <v>0</v>
      </c>
      <c r="S286" s="216">
        <v>0.00381</v>
      </c>
      <c r="T286" s="217">
        <f>S286*H286</f>
        <v>0.00381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8" t="s">
        <v>228</v>
      </c>
      <c r="AT286" s="218" t="s">
        <v>132</v>
      </c>
      <c r="AU286" s="218" t="s">
        <v>137</v>
      </c>
      <c r="AY286" s="17" t="s">
        <v>129</v>
      </c>
      <c r="BE286" s="219">
        <f>IF(N286="základní",J286,0)</f>
        <v>0</v>
      </c>
      <c r="BF286" s="219">
        <f>IF(N286="snížená",J286,0)</f>
        <v>42.899999999999999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7" t="s">
        <v>137</v>
      </c>
      <c r="BK286" s="219">
        <f>ROUND(I286*H286,2)</f>
        <v>42.899999999999999</v>
      </c>
      <c r="BL286" s="17" t="s">
        <v>228</v>
      </c>
      <c r="BM286" s="218" t="s">
        <v>475</v>
      </c>
    </row>
    <row r="287" s="12" customFormat="1" ht="22.8" customHeight="1">
      <c r="A287" s="12"/>
      <c r="B287" s="192"/>
      <c r="C287" s="193"/>
      <c r="D287" s="194" t="s">
        <v>72</v>
      </c>
      <c r="E287" s="205" t="s">
        <v>476</v>
      </c>
      <c r="F287" s="205" t="s">
        <v>477</v>
      </c>
      <c r="G287" s="193"/>
      <c r="H287" s="193"/>
      <c r="I287" s="193"/>
      <c r="J287" s="206">
        <f>BK287</f>
        <v>10019.199999999999</v>
      </c>
      <c r="K287" s="193"/>
      <c r="L287" s="197"/>
      <c r="M287" s="198"/>
      <c r="N287" s="199"/>
      <c r="O287" s="199"/>
      <c r="P287" s="200">
        <f>SUM(P288:P297)</f>
        <v>13.062512</v>
      </c>
      <c r="Q287" s="199"/>
      <c r="R287" s="200">
        <f>SUM(R288:R297)</f>
        <v>0.069245000000000001</v>
      </c>
      <c r="S287" s="199"/>
      <c r="T287" s="201">
        <f>SUM(T288:T297)</f>
        <v>1.1742838400000002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2" t="s">
        <v>137</v>
      </c>
      <c r="AT287" s="203" t="s">
        <v>72</v>
      </c>
      <c r="AU287" s="203" t="s">
        <v>81</v>
      </c>
      <c r="AY287" s="202" t="s">
        <v>129</v>
      </c>
      <c r="BK287" s="204">
        <f>SUM(BK288:BK297)</f>
        <v>10019.199999999999</v>
      </c>
    </row>
    <row r="288" s="2" customFormat="1" ht="24.15" customHeight="1">
      <c r="A288" s="32"/>
      <c r="B288" s="33"/>
      <c r="C288" s="207" t="s">
        <v>478</v>
      </c>
      <c r="D288" s="207" t="s">
        <v>132</v>
      </c>
      <c r="E288" s="208" t="s">
        <v>479</v>
      </c>
      <c r="F288" s="209" t="s">
        <v>480</v>
      </c>
      <c r="G288" s="210" t="s">
        <v>144</v>
      </c>
      <c r="H288" s="211">
        <v>35.048000000000002</v>
      </c>
      <c r="I288" s="212">
        <v>83.400000000000006</v>
      </c>
      <c r="J288" s="212">
        <f>ROUND(I288*H288,2)</f>
        <v>2923</v>
      </c>
      <c r="K288" s="213"/>
      <c r="L288" s="38"/>
      <c r="M288" s="214" t="s">
        <v>1</v>
      </c>
      <c r="N288" s="215" t="s">
        <v>39</v>
      </c>
      <c r="O288" s="216">
        <v>0.19800000000000001</v>
      </c>
      <c r="P288" s="216">
        <f>O288*H288</f>
        <v>6.9395040000000003</v>
      </c>
      <c r="Q288" s="216">
        <v>0</v>
      </c>
      <c r="R288" s="216">
        <f>Q288*H288</f>
        <v>0</v>
      </c>
      <c r="S288" s="216">
        <v>0.03175</v>
      </c>
      <c r="T288" s="217">
        <f>S288*H288</f>
        <v>1.1127740000000002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8" t="s">
        <v>228</v>
      </c>
      <c r="AT288" s="218" t="s">
        <v>132</v>
      </c>
      <c r="AU288" s="218" t="s">
        <v>137</v>
      </c>
      <c r="AY288" s="17" t="s">
        <v>129</v>
      </c>
      <c r="BE288" s="219">
        <f>IF(N288="základní",J288,0)</f>
        <v>0</v>
      </c>
      <c r="BF288" s="219">
        <f>IF(N288="snížená",J288,0)</f>
        <v>2923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7" t="s">
        <v>137</v>
      </c>
      <c r="BK288" s="219">
        <f>ROUND(I288*H288,2)</f>
        <v>2923</v>
      </c>
      <c r="BL288" s="17" t="s">
        <v>228</v>
      </c>
      <c r="BM288" s="218" t="s">
        <v>481</v>
      </c>
    </row>
    <row r="289" s="14" customFormat="1">
      <c r="A289" s="14"/>
      <c r="B289" s="231"/>
      <c r="C289" s="232"/>
      <c r="D289" s="222" t="s">
        <v>146</v>
      </c>
      <c r="E289" s="233" t="s">
        <v>1</v>
      </c>
      <c r="F289" s="234" t="s">
        <v>482</v>
      </c>
      <c r="G289" s="232"/>
      <c r="H289" s="233" t="s">
        <v>1</v>
      </c>
      <c r="I289" s="232"/>
      <c r="J289" s="232"/>
      <c r="K289" s="232"/>
      <c r="L289" s="235"/>
      <c r="M289" s="236"/>
      <c r="N289" s="237"/>
      <c r="O289" s="237"/>
      <c r="P289" s="237"/>
      <c r="Q289" s="237"/>
      <c r="R289" s="237"/>
      <c r="S289" s="237"/>
      <c r="T289" s="23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9" t="s">
        <v>146</v>
      </c>
      <c r="AU289" s="239" t="s">
        <v>137</v>
      </c>
      <c r="AV289" s="14" t="s">
        <v>81</v>
      </c>
      <c r="AW289" s="14" t="s">
        <v>30</v>
      </c>
      <c r="AX289" s="14" t="s">
        <v>73</v>
      </c>
      <c r="AY289" s="239" t="s">
        <v>129</v>
      </c>
    </row>
    <row r="290" s="13" customFormat="1">
      <c r="A290" s="13"/>
      <c r="B290" s="220"/>
      <c r="C290" s="221"/>
      <c r="D290" s="222" t="s">
        <v>146</v>
      </c>
      <c r="E290" s="223" t="s">
        <v>1</v>
      </c>
      <c r="F290" s="224" t="s">
        <v>483</v>
      </c>
      <c r="G290" s="221"/>
      <c r="H290" s="225">
        <v>35.048000000000002</v>
      </c>
      <c r="I290" s="221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146</v>
      </c>
      <c r="AU290" s="230" t="s">
        <v>137</v>
      </c>
      <c r="AV290" s="13" t="s">
        <v>137</v>
      </c>
      <c r="AW290" s="13" t="s">
        <v>30</v>
      </c>
      <c r="AX290" s="13" t="s">
        <v>81</v>
      </c>
      <c r="AY290" s="230" t="s">
        <v>129</v>
      </c>
    </row>
    <row r="291" s="2" customFormat="1" ht="33" customHeight="1">
      <c r="A291" s="32"/>
      <c r="B291" s="33"/>
      <c r="C291" s="207" t="s">
        <v>484</v>
      </c>
      <c r="D291" s="207" t="s">
        <v>132</v>
      </c>
      <c r="E291" s="208" t="s">
        <v>485</v>
      </c>
      <c r="F291" s="209" t="s">
        <v>486</v>
      </c>
      <c r="G291" s="210" t="s">
        <v>144</v>
      </c>
      <c r="H291" s="211">
        <v>5.5</v>
      </c>
      <c r="I291" s="212">
        <v>1200</v>
      </c>
      <c r="J291" s="212">
        <f>ROUND(I291*H291,2)</f>
        <v>6600</v>
      </c>
      <c r="K291" s="213"/>
      <c r="L291" s="38"/>
      <c r="M291" s="214" t="s">
        <v>1</v>
      </c>
      <c r="N291" s="215" t="s">
        <v>39</v>
      </c>
      <c r="O291" s="216">
        <v>0.96799999999999997</v>
      </c>
      <c r="P291" s="216">
        <f>O291*H291</f>
        <v>5.3239999999999998</v>
      </c>
      <c r="Q291" s="216">
        <v>0.012590000000000001</v>
      </c>
      <c r="R291" s="216">
        <f>Q291*H291</f>
        <v>0.069245000000000001</v>
      </c>
      <c r="S291" s="216">
        <v>0</v>
      </c>
      <c r="T291" s="21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8" t="s">
        <v>228</v>
      </c>
      <c r="AT291" s="218" t="s">
        <v>132</v>
      </c>
      <c r="AU291" s="218" t="s">
        <v>137</v>
      </c>
      <c r="AY291" s="17" t="s">
        <v>129</v>
      </c>
      <c r="BE291" s="219">
        <f>IF(N291="základní",J291,0)</f>
        <v>0</v>
      </c>
      <c r="BF291" s="219">
        <f>IF(N291="snížená",J291,0)</f>
        <v>6600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7" t="s">
        <v>137</v>
      </c>
      <c r="BK291" s="219">
        <f>ROUND(I291*H291,2)</f>
        <v>6600</v>
      </c>
      <c r="BL291" s="17" t="s">
        <v>228</v>
      </c>
      <c r="BM291" s="218" t="s">
        <v>487</v>
      </c>
    </row>
    <row r="292" s="14" customFormat="1">
      <c r="A292" s="14"/>
      <c r="B292" s="231"/>
      <c r="C292" s="232"/>
      <c r="D292" s="222" t="s">
        <v>146</v>
      </c>
      <c r="E292" s="233" t="s">
        <v>1</v>
      </c>
      <c r="F292" s="234" t="s">
        <v>488</v>
      </c>
      <c r="G292" s="232"/>
      <c r="H292" s="233" t="s">
        <v>1</v>
      </c>
      <c r="I292" s="232"/>
      <c r="J292" s="232"/>
      <c r="K292" s="232"/>
      <c r="L292" s="235"/>
      <c r="M292" s="236"/>
      <c r="N292" s="237"/>
      <c r="O292" s="237"/>
      <c r="P292" s="237"/>
      <c r="Q292" s="237"/>
      <c r="R292" s="237"/>
      <c r="S292" s="237"/>
      <c r="T292" s="23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9" t="s">
        <v>146</v>
      </c>
      <c r="AU292" s="239" t="s">
        <v>137</v>
      </c>
      <c r="AV292" s="14" t="s">
        <v>81</v>
      </c>
      <c r="AW292" s="14" t="s">
        <v>30</v>
      </c>
      <c r="AX292" s="14" t="s">
        <v>73</v>
      </c>
      <c r="AY292" s="239" t="s">
        <v>129</v>
      </c>
    </row>
    <row r="293" s="13" customFormat="1">
      <c r="A293" s="13"/>
      <c r="B293" s="220"/>
      <c r="C293" s="221"/>
      <c r="D293" s="222" t="s">
        <v>146</v>
      </c>
      <c r="E293" s="223" t="s">
        <v>1</v>
      </c>
      <c r="F293" s="224" t="s">
        <v>489</v>
      </c>
      <c r="G293" s="221"/>
      <c r="H293" s="225">
        <v>5.5</v>
      </c>
      <c r="I293" s="221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0" t="s">
        <v>146</v>
      </c>
      <c r="AU293" s="230" t="s">
        <v>137</v>
      </c>
      <c r="AV293" s="13" t="s">
        <v>137</v>
      </c>
      <c r="AW293" s="13" t="s">
        <v>30</v>
      </c>
      <c r="AX293" s="13" t="s">
        <v>81</v>
      </c>
      <c r="AY293" s="230" t="s">
        <v>129</v>
      </c>
    </row>
    <row r="294" s="2" customFormat="1" ht="24.15" customHeight="1">
      <c r="A294" s="32"/>
      <c r="B294" s="33"/>
      <c r="C294" s="207" t="s">
        <v>490</v>
      </c>
      <c r="D294" s="207" t="s">
        <v>132</v>
      </c>
      <c r="E294" s="208" t="s">
        <v>491</v>
      </c>
      <c r="F294" s="209" t="s">
        <v>492</v>
      </c>
      <c r="G294" s="210" t="s">
        <v>144</v>
      </c>
      <c r="H294" s="211">
        <v>3.444</v>
      </c>
      <c r="I294" s="212">
        <v>97.700000000000003</v>
      </c>
      <c r="J294" s="212">
        <f>ROUND(I294*H294,2)</f>
        <v>336.48000000000002</v>
      </c>
      <c r="K294" s="213"/>
      <c r="L294" s="38"/>
      <c r="M294" s="214" t="s">
        <v>1</v>
      </c>
      <c r="N294" s="215" t="s">
        <v>39</v>
      </c>
      <c r="O294" s="216">
        <v>0.23200000000000001</v>
      </c>
      <c r="P294" s="216">
        <f>O294*H294</f>
        <v>0.79900800000000005</v>
      </c>
      <c r="Q294" s="216">
        <v>0</v>
      </c>
      <c r="R294" s="216">
        <f>Q294*H294</f>
        <v>0</v>
      </c>
      <c r="S294" s="216">
        <v>0.017860000000000001</v>
      </c>
      <c r="T294" s="217">
        <f>S294*H294</f>
        <v>0.061509840000000003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8" t="s">
        <v>228</v>
      </c>
      <c r="AT294" s="218" t="s">
        <v>132</v>
      </c>
      <c r="AU294" s="218" t="s">
        <v>137</v>
      </c>
      <c r="AY294" s="17" t="s">
        <v>129</v>
      </c>
      <c r="BE294" s="219">
        <f>IF(N294="základní",J294,0)</f>
        <v>0</v>
      </c>
      <c r="BF294" s="219">
        <f>IF(N294="snížená",J294,0)</f>
        <v>336.48000000000002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7" t="s">
        <v>137</v>
      </c>
      <c r="BK294" s="219">
        <f>ROUND(I294*H294,2)</f>
        <v>336.48000000000002</v>
      </c>
      <c r="BL294" s="17" t="s">
        <v>228</v>
      </c>
      <c r="BM294" s="218" t="s">
        <v>493</v>
      </c>
    </row>
    <row r="295" s="14" customFormat="1">
      <c r="A295" s="14"/>
      <c r="B295" s="231"/>
      <c r="C295" s="232"/>
      <c r="D295" s="222" t="s">
        <v>146</v>
      </c>
      <c r="E295" s="233" t="s">
        <v>1</v>
      </c>
      <c r="F295" s="234" t="s">
        <v>494</v>
      </c>
      <c r="G295" s="232"/>
      <c r="H295" s="233" t="s">
        <v>1</v>
      </c>
      <c r="I295" s="232"/>
      <c r="J295" s="232"/>
      <c r="K295" s="232"/>
      <c r="L295" s="235"/>
      <c r="M295" s="236"/>
      <c r="N295" s="237"/>
      <c r="O295" s="237"/>
      <c r="P295" s="237"/>
      <c r="Q295" s="237"/>
      <c r="R295" s="237"/>
      <c r="S295" s="237"/>
      <c r="T295" s="23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9" t="s">
        <v>146</v>
      </c>
      <c r="AU295" s="239" t="s">
        <v>137</v>
      </c>
      <c r="AV295" s="14" t="s">
        <v>81</v>
      </c>
      <c r="AW295" s="14" t="s">
        <v>30</v>
      </c>
      <c r="AX295" s="14" t="s">
        <v>73</v>
      </c>
      <c r="AY295" s="239" t="s">
        <v>129</v>
      </c>
    </row>
    <row r="296" s="13" customFormat="1">
      <c r="A296" s="13"/>
      <c r="B296" s="220"/>
      <c r="C296" s="221"/>
      <c r="D296" s="222" t="s">
        <v>146</v>
      </c>
      <c r="E296" s="223" t="s">
        <v>1</v>
      </c>
      <c r="F296" s="224" t="s">
        <v>495</v>
      </c>
      <c r="G296" s="221"/>
      <c r="H296" s="225">
        <v>3.444</v>
      </c>
      <c r="I296" s="221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0" t="s">
        <v>146</v>
      </c>
      <c r="AU296" s="230" t="s">
        <v>137</v>
      </c>
      <c r="AV296" s="13" t="s">
        <v>137</v>
      </c>
      <c r="AW296" s="13" t="s">
        <v>30</v>
      </c>
      <c r="AX296" s="13" t="s">
        <v>81</v>
      </c>
      <c r="AY296" s="230" t="s">
        <v>129</v>
      </c>
    </row>
    <row r="297" s="2" customFormat="1" ht="24.15" customHeight="1">
      <c r="A297" s="32"/>
      <c r="B297" s="33"/>
      <c r="C297" s="207" t="s">
        <v>496</v>
      </c>
      <c r="D297" s="207" t="s">
        <v>132</v>
      </c>
      <c r="E297" s="208" t="s">
        <v>497</v>
      </c>
      <c r="F297" s="209" t="s">
        <v>498</v>
      </c>
      <c r="G297" s="210" t="s">
        <v>354</v>
      </c>
      <c r="H297" s="211">
        <v>98.594999999999999</v>
      </c>
      <c r="I297" s="212">
        <v>1.6200000000000001</v>
      </c>
      <c r="J297" s="212">
        <f>ROUND(I297*H297,2)</f>
        <v>159.72</v>
      </c>
      <c r="K297" s="213"/>
      <c r="L297" s="38"/>
      <c r="M297" s="214" t="s">
        <v>1</v>
      </c>
      <c r="N297" s="215" t="s">
        <v>39</v>
      </c>
      <c r="O297" s="216">
        <v>0</v>
      </c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8" t="s">
        <v>228</v>
      </c>
      <c r="AT297" s="218" t="s">
        <v>132</v>
      </c>
      <c r="AU297" s="218" t="s">
        <v>137</v>
      </c>
      <c r="AY297" s="17" t="s">
        <v>129</v>
      </c>
      <c r="BE297" s="219">
        <f>IF(N297="základní",J297,0)</f>
        <v>0</v>
      </c>
      <c r="BF297" s="219">
        <f>IF(N297="snížená",J297,0)</f>
        <v>159.72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7" t="s">
        <v>137</v>
      </c>
      <c r="BK297" s="219">
        <f>ROUND(I297*H297,2)</f>
        <v>159.72</v>
      </c>
      <c r="BL297" s="17" t="s">
        <v>228</v>
      </c>
      <c r="BM297" s="218" t="s">
        <v>499</v>
      </c>
    </row>
    <row r="298" s="12" customFormat="1" ht="22.8" customHeight="1">
      <c r="A298" s="12"/>
      <c r="B298" s="192"/>
      <c r="C298" s="193"/>
      <c r="D298" s="194" t="s">
        <v>72</v>
      </c>
      <c r="E298" s="205" t="s">
        <v>500</v>
      </c>
      <c r="F298" s="205" t="s">
        <v>501</v>
      </c>
      <c r="G298" s="193"/>
      <c r="H298" s="193"/>
      <c r="I298" s="193"/>
      <c r="J298" s="206">
        <f>BK298</f>
        <v>57627</v>
      </c>
      <c r="K298" s="193"/>
      <c r="L298" s="197"/>
      <c r="M298" s="198"/>
      <c r="N298" s="199"/>
      <c r="O298" s="199"/>
      <c r="P298" s="200">
        <f>SUM(P299:P305)</f>
        <v>0</v>
      </c>
      <c r="Q298" s="199"/>
      <c r="R298" s="200">
        <f>SUM(R299:R305)</f>
        <v>0</v>
      </c>
      <c r="S298" s="199"/>
      <c r="T298" s="201">
        <f>SUM(T299:T305)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2" t="s">
        <v>137</v>
      </c>
      <c r="AT298" s="203" t="s">
        <v>72</v>
      </c>
      <c r="AU298" s="203" t="s">
        <v>81</v>
      </c>
      <c r="AY298" s="202" t="s">
        <v>129</v>
      </c>
      <c r="BK298" s="204">
        <f>SUM(BK299:BK305)</f>
        <v>57627</v>
      </c>
    </row>
    <row r="299" s="2" customFormat="1" ht="33" customHeight="1">
      <c r="A299" s="32"/>
      <c r="B299" s="33"/>
      <c r="C299" s="207" t="s">
        <v>502</v>
      </c>
      <c r="D299" s="207" t="s">
        <v>132</v>
      </c>
      <c r="E299" s="208" t="s">
        <v>503</v>
      </c>
      <c r="F299" s="209" t="s">
        <v>504</v>
      </c>
      <c r="G299" s="210" t="s">
        <v>226</v>
      </c>
      <c r="H299" s="211">
        <v>1</v>
      </c>
      <c r="I299" s="212">
        <v>17000</v>
      </c>
      <c r="J299" s="212">
        <f>ROUND(I299*H299,2)</f>
        <v>17000</v>
      </c>
      <c r="K299" s="213"/>
      <c r="L299" s="38"/>
      <c r="M299" s="214" t="s">
        <v>1</v>
      </c>
      <c r="N299" s="215" t="s">
        <v>39</v>
      </c>
      <c r="O299" s="216">
        <v>0</v>
      </c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18" t="s">
        <v>228</v>
      </c>
      <c r="AT299" s="218" t="s">
        <v>132</v>
      </c>
      <c r="AU299" s="218" t="s">
        <v>137</v>
      </c>
      <c r="AY299" s="17" t="s">
        <v>129</v>
      </c>
      <c r="BE299" s="219">
        <f>IF(N299="základní",J299,0)</f>
        <v>0</v>
      </c>
      <c r="BF299" s="219">
        <f>IF(N299="snížená",J299,0)</f>
        <v>17000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7" t="s">
        <v>137</v>
      </c>
      <c r="BK299" s="219">
        <f>ROUND(I299*H299,2)</f>
        <v>17000</v>
      </c>
      <c r="BL299" s="17" t="s">
        <v>228</v>
      </c>
      <c r="BM299" s="218" t="s">
        <v>505</v>
      </c>
    </row>
    <row r="300" s="2" customFormat="1" ht="24.15" customHeight="1">
      <c r="A300" s="32"/>
      <c r="B300" s="33"/>
      <c r="C300" s="207" t="s">
        <v>506</v>
      </c>
      <c r="D300" s="207" t="s">
        <v>132</v>
      </c>
      <c r="E300" s="208" t="s">
        <v>507</v>
      </c>
      <c r="F300" s="209" t="s">
        <v>508</v>
      </c>
      <c r="G300" s="210" t="s">
        <v>258</v>
      </c>
      <c r="H300" s="211">
        <v>1</v>
      </c>
      <c r="I300" s="212">
        <v>10000</v>
      </c>
      <c r="J300" s="212">
        <f>ROUND(I300*H300,2)</f>
        <v>10000</v>
      </c>
      <c r="K300" s="213"/>
      <c r="L300" s="38"/>
      <c r="M300" s="214" t="s">
        <v>1</v>
      </c>
      <c r="N300" s="215" t="s">
        <v>39</v>
      </c>
      <c r="O300" s="216">
        <v>0</v>
      </c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8" t="s">
        <v>228</v>
      </c>
      <c r="AT300" s="218" t="s">
        <v>132</v>
      </c>
      <c r="AU300" s="218" t="s">
        <v>137</v>
      </c>
      <c r="AY300" s="17" t="s">
        <v>129</v>
      </c>
      <c r="BE300" s="219">
        <f>IF(N300="základní",J300,0)</f>
        <v>0</v>
      </c>
      <c r="BF300" s="219">
        <f>IF(N300="snížená",J300,0)</f>
        <v>10000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7" t="s">
        <v>137</v>
      </c>
      <c r="BK300" s="219">
        <f>ROUND(I300*H300,2)</f>
        <v>10000</v>
      </c>
      <c r="BL300" s="17" t="s">
        <v>228</v>
      </c>
      <c r="BM300" s="218" t="s">
        <v>509</v>
      </c>
    </row>
    <row r="301" s="2" customFormat="1" ht="33" customHeight="1">
      <c r="A301" s="32"/>
      <c r="B301" s="33"/>
      <c r="C301" s="207" t="s">
        <v>510</v>
      </c>
      <c r="D301" s="207" t="s">
        <v>132</v>
      </c>
      <c r="E301" s="208" t="s">
        <v>511</v>
      </c>
      <c r="F301" s="209" t="s">
        <v>512</v>
      </c>
      <c r="G301" s="210" t="s">
        <v>258</v>
      </c>
      <c r="H301" s="211">
        <v>1</v>
      </c>
      <c r="I301" s="212">
        <v>13000</v>
      </c>
      <c r="J301" s="212">
        <f>ROUND(I301*H301,2)</f>
        <v>13000</v>
      </c>
      <c r="K301" s="213"/>
      <c r="L301" s="38"/>
      <c r="M301" s="214" t="s">
        <v>1</v>
      </c>
      <c r="N301" s="215" t="s">
        <v>39</v>
      </c>
      <c r="O301" s="216">
        <v>0</v>
      </c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8" t="s">
        <v>228</v>
      </c>
      <c r="AT301" s="218" t="s">
        <v>132</v>
      </c>
      <c r="AU301" s="218" t="s">
        <v>137</v>
      </c>
      <c r="AY301" s="17" t="s">
        <v>129</v>
      </c>
      <c r="BE301" s="219">
        <f>IF(N301="základní",J301,0)</f>
        <v>0</v>
      </c>
      <c r="BF301" s="219">
        <f>IF(N301="snížená",J301,0)</f>
        <v>13000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7" t="s">
        <v>137</v>
      </c>
      <c r="BK301" s="219">
        <f>ROUND(I301*H301,2)</f>
        <v>13000</v>
      </c>
      <c r="BL301" s="17" t="s">
        <v>228</v>
      </c>
      <c r="BM301" s="218" t="s">
        <v>513</v>
      </c>
    </row>
    <row r="302" s="2" customFormat="1" ht="24.15" customHeight="1">
      <c r="A302" s="32"/>
      <c r="B302" s="33"/>
      <c r="C302" s="207" t="s">
        <v>514</v>
      </c>
      <c r="D302" s="207" t="s">
        <v>132</v>
      </c>
      <c r="E302" s="208" t="s">
        <v>515</v>
      </c>
      <c r="F302" s="209" t="s">
        <v>516</v>
      </c>
      <c r="G302" s="210" t="s">
        <v>258</v>
      </c>
      <c r="H302" s="211">
        <v>1</v>
      </c>
      <c r="I302" s="212">
        <v>11000</v>
      </c>
      <c r="J302" s="212">
        <f>ROUND(I302*H302,2)</f>
        <v>11000</v>
      </c>
      <c r="K302" s="213"/>
      <c r="L302" s="38"/>
      <c r="M302" s="214" t="s">
        <v>1</v>
      </c>
      <c r="N302" s="215" t="s">
        <v>39</v>
      </c>
      <c r="O302" s="216">
        <v>0</v>
      </c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8" t="s">
        <v>228</v>
      </c>
      <c r="AT302" s="218" t="s">
        <v>132</v>
      </c>
      <c r="AU302" s="218" t="s">
        <v>137</v>
      </c>
      <c r="AY302" s="17" t="s">
        <v>129</v>
      </c>
      <c r="BE302" s="219">
        <f>IF(N302="základní",J302,0)</f>
        <v>0</v>
      </c>
      <c r="BF302" s="219">
        <f>IF(N302="snížená",J302,0)</f>
        <v>11000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7" t="s">
        <v>137</v>
      </c>
      <c r="BK302" s="219">
        <f>ROUND(I302*H302,2)</f>
        <v>11000</v>
      </c>
      <c r="BL302" s="17" t="s">
        <v>228</v>
      </c>
      <c r="BM302" s="218" t="s">
        <v>517</v>
      </c>
    </row>
    <row r="303" s="2" customFormat="1" ht="24.15" customHeight="1">
      <c r="A303" s="32"/>
      <c r="B303" s="33"/>
      <c r="C303" s="207" t="s">
        <v>518</v>
      </c>
      <c r="D303" s="207" t="s">
        <v>132</v>
      </c>
      <c r="E303" s="208" t="s">
        <v>519</v>
      </c>
      <c r="F303" s="209" t="s">
        <v>520</v>
      </c>
      <c r="G303" s="210" t="s">
        <v>258</v>
      </c>
      <c r="H303" s="211">
        <v>1</v>
      </c>
      <c r="I303" s="212">
        <v>1000</v>
      </c>
      <c r="J303" s="212">
        <f>ROUND(I303*H303,2)</f>
        <v>1000</v>
      </c>
      <c r="K303" s="213"/>
      <c r="L303" s="38"/>
      <c r="M303" s="214" t="s">
        <v>1</v>
      </c>
      <c r="N303" s="215" t="s">
        <v>39</v>
      </c>
      <c r="O303" s="216">
        <v>0</v>
      </c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18" t="s">
        <v>228</v>
      </c>
      <c r="AT303" s="218" t="s">
        <v>132</v>
      </c>
      <c r="AU303" s="218" t="s">
        <v>137</v>
      </c>
      <c r="AY303" s="17" t="s">
        <v>129</v>
      </c>
      <c r="BE303" s="219">
        <f>IF(N303="základní",J303,0)</f>
        <v>0</v>
      </c>
      <c r="BF303" s="219">
        <f>IF(N303="snížená",J303,0)</f>
        <v>1000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7" t="s">
        <v>137</v>
      </c>
      <c r="BK303" s="219">
        <f>ROUND(I303*H303,2)</f>
        <v>1000</v>
      </c>
      <c r="BL303" s="17" t="s">
        <v>228</v>
      </c>
      <c r="BM303" s="218" t="s">
        <v>521</v>
      </c>
    </row>
    <row r="304" s="2" customFormat="1" ht="24.15" customHeight="1">
      <c r="A304" s="32"/>
      <c r="B304" s="33"/>
      <c r="C304" s="207" t="s">
        <v>522</v>
      </c>
      <c r="D304" s="207" t="s">
        <v>132</v>
      </c>
      <c r="E304" s="208" t="s">
        <v>523</v>
      </c>
      <c r="F304" s="209" t="s">
        <v>524</v>
      </c>
      <c r="G304" s="210" t="s">
        <v>258</v>
      </c>
      <c r="H304" s="211">
        <v>1</v>
      </c>
      <c r="I304" s="212">
        <v>5000</v>
      </c>
      <c r="J304" s="212">
        <f>ROUND(I304*H304,2)</f>
        <v>5000</v>
      </c>
      <c r="K304" s="213"/>
      <c r="L304" s="38"/>
      <c r="M304" s="214" t="s">
        <v>1</v>
      </c>
      <c r="N304" s="215" t="s">
        <v>39</v>
      </c>
      <c r="O304" s="216">
        <v>0</v>
      </c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8" t="s">
        <v>228</v>
      </c>
      <c r="AT304" s="218" t="s">
        <v>132</v>
      </c>
      <c r="AU304" s="218" t="s">
        <v>137</v>
      </c>
      <c r="AY304" s="17" t="s">
        <v>129</v>
      </c>
      <c r="BE304" s="219">
        <f>IF(N304="základní",J304,0)</f>
        <v>0</v>
      </c>
      <c r="BF304" s="219">
        <f>IF(N304="snížená",J304,0)</f>
        <v>5000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7" t="s">
        <v>137</v>
      </c>
      <c r="BK304" s="219">
        <f>ROUND(I304*H304,2)</f>
        <v>5000</v>
      </c>
      <c r="BL304" s="17" t="s">
        <v>228</v>
      </c>
      <c r="BM304" s="218" t="s">
        <v>525</v>
      </c>
    </row>
    <row r="305" s="2" customFormat="1" ht="24.15" customHeight="1">
      <c r="A305" s="32"/>
      <c r="B305" s="33"/>
      <c r="C305" s="207" t="s">
        <v>526</v>
      </c>
      <c r="D305" s="207" t="s">
        <v>132</v>
      </c>
      <c r="E305" s="208" t="s">
        <v>527</v>
      </c>
      <c r="F305" s="209" t="s">
        <v>528</v>
      </c>
      <c r="G305" s="210" t="s">
        <v>354</v>
      </c>
      <c r="H305" s="211">
        <v>570</v>
      </c>
      <c r="I305" s="212">
        <v>1.1000000000000001</v>
      </c>
      <c r="J305" s="212">
        <f>ROUND(I305*H305,2)</f>
        <v>627</v>
      </c>
      <c r="K305" s="213"/>
      <c r="L305" s="38"/>
      <c r="M305" s="214" t="s">
        <v>1</v>
      </c>
      <c r="N305" s="215" t="s">
        <v>39</v>
      </c>
      <c r="O305" s="216">
        <v>0</v>
      </c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8" t="s">
        <v>228</v>
      </c>
      <c r="AT305" s="218" t="s">
        <v>132</v>
      </c>
      <c r="AU305" s="218" t="s">
        <v>137</v>
      </c>
      <c r="AY305" s="17" t="s">
        <v>129</v>
      </c>
      <c r="BE305" s="219">
        <f>IF(N305="základní",J305,0)</f>
        <v>0</v>
      </c>
      <c r="BF305" s="219">
        <f>IF(N305="snížená",J305,0)</f>
        <v>627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7" t="s">
        <v>137</v>
      </c>
      <c r="BK305" s="219">
        <f>ROUND(I305*H305,2)</f>
        <v>627</v>
      </c>
      <c r="BL305" s="17" t="s">
        <v>228</v>
      </c>
      <c r="BM305" s="218" t="s">
        <v>529</v>
      </c>
    </row>
    <row r="306" s="12" customFormat="1" ht="22.8" customHeight="1">
      <c r="A306" s="12"/>
      <c r="B306" s="192"/>
      <c r="C306" s="193"/>
      <c r="D306" s="194" t="s">
        <v>72</v>
      </c>
      <c r="E306" s="205" t="s">
        <v>530</v>
      </c>
      <c r="F306" s="205" t="s">
        <v>531</v>
      </c>
      <c r="G306" s="193"/>
      <c r="H306" s="193"/>
      <c r="I306" s="193"/>
      <c r="J306" s="206">
        <f>BK306</f>
        <v>6827.3699999999999</v>
      </c>
      <c r="K306" s="193"/>
      <c r="L306" s="197"/>
      <c r="M306" s="198"/>
      <c r="N306" s="199"/>
      <c r="O306" s="199"/>
      <c r="P306" s="200">
        <f>SUM(P307:P325)</f>
        <v>4.2969999999999997</v>
      </c>
      <c r="Q306" s="199"/>
      <c r="R306" s="200">
        <f>SUM(R307:R325)</f>
        <v>0.021916999999999999</v>
      </c>
      <c r="S306" s="199"/>
      <c r="T306" s="201">
        <f>SUM(T307:T325)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2" t="s">
        <v>137</v>
      </c>
      <c r="AT306" s="203" t="s">
        <v>72</v>
      </c>
      <c r="AU306" s="203" t="s">
        <v>81</v>
      </c>
      <c r="AY306" s="202" t="s">
        <v>129</v>
      </c>
      <c r="BK306" s="204">
        <f>SUM(BK307:BK325)</f>
        <v>6827.3699999999999</v>
      </c>
    </row>
    <row r="307" s="2" customFormat="1" ht="16.5" customHeight="1">
      <c r="A307" s="32"/>
      <c r="B307" s="33"/>
      <c r="C307" s="207" t="s">
        <v>532</v>
      </c>
      <c r="D307" s="207" t="s">
        <v>132</v>
      </c>
      <c r="E307" s="208" t="s">
        <v>533</v>
      </c>
      <c r="F307" s="209" t="s">
        <v>534</v>
      </c>
      <c r="G307" s="210" t="s">
        <v>144</v>
      </c>
      <c r="H307" s="211">
        <v>2.8999999999999999</v>
      </c>
      <c r="I307" s="212">
        <v>54.299999999999997</v>
      </c>
      <c r="J307" s="212">
        <f>ROUND(I307*H307,2)</f>
        <v>157.47</v>
      </c>
      <c r="K307" s="213"/>
      <c r="L307" s="38"/>
      <c r="M307" s="214" t="s">
        <v>1</v>
      </c>
      <c r="N307" s="215" t="s">
        <v>39</v>
      </c>
      <c r="O307" s="216">
        <v>0.043999999999999997</v>
      </c>
      <c r="P307" s="216">
        <f>O307*H307</f>
        <v>0.12759999999999999</v>
      </c>
      <c r="Q307" s="216">
        <v>0.00029999999999999997</v>
      </c>
      <c r="R307" s="216">
        <f>Q307*H307</f>
        <v>0.0008699999999999999</v>
      </c>
      <c r="S307" s="216">
        <v>0</v>
      </c>
      <c r="T307" s="21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8" t="s">
        <v>228</v>
      </c>
      <c r="AT307" s="218" t="s">
        <v>132</v>
      </c>
      <c r="AU307" s="218" t="s">
        <v>137</v>
      </c>
      <c r="AY307" s="17" t="s">
        <v>129</v>
      </c>
      <c r="BE307" s="219">
        <f>IF(N307="základní",J307,0)</f>
        <v>0</v>
      </c>
      <c r="BF307" s="219">
        <f>IF(N307="snížená",J307,0)</f>
        <v>157.47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7" t="s">
        <v>137</v>
      </c>
      <c r="BK307" s="219">
        <f>ROUND(I307*H307,2)</f>
        <v>157.47</v>
      </c>
      <c r="BL307" s="17" t="s">
        <v>228</v>
      </c>
      <c r="BM307" s="218" t="s">
        <v>535</v>
      </c>
    </row>
    <row r="308" s="14" customFormat="1">
      <c r="A308" s="14"/>
      <c r="B308" s="231"/>
      <c r="C308" s="232"/>
      <c r="D308" s="222" t="s">
        <v>146</v>
      </c>
      <c r="E308" s="233" t="s">
        <v>1</v>
      </c>
      <c r="F308" s="234" t="s">
        <v>536</v>
      </c>
      <c r="G308" s="232"/>
      <c r="H308" s="233" t="s">
        <v>1</v>
      </c>
      <c r="I308" s="232"/>
      <c r="J308" s="232"/>
      <c r="K308" s="232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146</v>
      </c>
      <c r="AU308" s="239" t="s">
        <v>137</v>
      </c>
      <c r="AV308" s="14" t="s">
        <v>81</v>
      </c>
      <c r="AW308" s="14" t="s">
        <v>30</v>
      </c>
      <c r="AX308" s="14" t="s">
        <v>73</v>
      </c>
      <c r="AY308" s="239" t="s">
        <v>129</v>
      </c>
    </row>
    <row r="309" s="13" customFormat="1">
      <c r="A309" s="13"/>
      <c r="B309" s="220"/>
      <c r="C309" s="221"/>
      <c r="D309" s="222" t="s">
        <v>146</v>
      </c>
      <c r="E309" s="223" t="s">
        <v>1</v>
      </c>
      <c r="F309" s="224" t="s">
        <v>537</v>
      </c>
      <c r="G309" s="221"/>
      <c r="H309" s="225">
        <v>2.8999999999999999</v>
      </c>
      <c r="I309" s="221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146</v>
      </c>
      <c r="AU309" s="230" t="s">
        <v>137</v>
      </c>
      <c r="AV309" s="13" t="s">
        <v>137</v>
      </c>
      <c r="AW309" s="13" t="s">
        <v>30</v>
      </c>
      <c r="AX309" s="13" t="s">
        <v>81</v>
      </c>
      <c r="AY309" s="230" t="s">
        <v>129</v>
      </c>
    </row>
    <row r="310" s="2" customFormat="1" ht="24.15" customHeight="1">
      <c r="A310" s="32"/>
      <c r="B310" s="33"/>
      <c r="C310" s="207" t="s">
        <v>538</v>
      </c>
      <c r="D310" s="207" t="s">
        <v>132</v>
      </c>
      <c r="E310" s="208" t="s">
        <v>539</v>
      </c>
      <c r="F310" s="209" t="s">
        <v>540</v>
      </c>
      <c r="G310" s="210" t="s">
        <v>286</v>
      </c>
      <c r="H310" s="211">
        <v>0.59999999999999998</v>
      </c>
      <c r="I310" s="212">
        <v>347</v>
      </c>
      <c r="J310" s="212">
        <f>ROUND(I310*H310,2)</f>
        <v>208.19999999999999</v>
      </c>
      <c r="K310" s="213"/>
      <c r="L310" s="38"/>
      <c r="M310" s="214" t="s">
        <v>1</v>
      </c>
      <c r="N310" s="215" t="s">
        <v>39</v>
      </c>
      <c r="O310" s="216">
        <v>0.53900000000000003</v>
      </c>
      <c r="P310" s="216">
        <f>O310*H310</f>
        <v>0.32340000000000002</v>
      </c>
      <c r="Q310" s="216">
        <v>0.0015299999999999999</v>
      </c>
      <c r="R310" s="216">
        <f>Q310*H310</f>
        <v>0.00091799999999999987</v>
      </c>
      <c r="S310" s="216">
        <v>0</v>
      </c>
      <c r="T310" s="217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8" t="s">
        <v>228</v>
      </c>
      <c r="AT310" s="218" t="s">
        <v>132</v>
      </c>
      <c r="AU310" s="218" t="s">
        <v>137</v>
      </c>
      <c r="AY310" s="17" t="s">
        <v>129</v>
      </c>
      <c r="BE310" s="219">
        <f>IF(N310="základní",J310,0)</f>
        <v>0</v>
      </c>
      <c r="BF310" s="219">
        <f>IF(N310="snížená",J310,0)</f>
        <v>208.19999999999999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7" t="s">
        <v>137</v>
      </c>
      <c r="BK310" s="219">
        <f>ROUND(I310*H310,2)</f>
        <v>208.19999999999999</v>
      </c>
      <c r="BL310" s="17" t="s">
        <v>228</v>
      </c>
      <c r="BM310" s="218" t="s">
        <v>541</v>
      </c>
    </row>
    <row r="311" s="14" customFormat="1">
      <c r="A311" s="14"/>
      <c r="B311" s="231"/>
      <c r="C311" s="232"/>
      <c r="D311" s="222" t="s">
        <v>146</v>
      </c>
      <c r="E311" s="233" t="s">
        <v>1</v>
      </c>
      <c r="F311" s="234" t="s">
        <v>542</v>
      </c>
      <c r="G311" s="232"/>
      <c r="H311" s="233" t="s">
        <v>1</v>
      </c>
      <c r="I311" s="232"/>
      <c r="J311" s="232"/>
      <c r="K311" s="232"/>
      <c r="L311" s="235"/>
      <c r="M311" s="236"/>
      <c r="N311" s="237"/>
      <c r="O311" s="237"/>
      <c r="P311" s="237"/>
      <c r="Q311" s="237"/>
      <c r="R311" s="237"/>
      <c r="S311" s="237"/>
      <c r="T311" s="23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9" t="s">
        <v>146</v>
      </c>
      <c r="AU311" s="239" t="s">
        <v>137</v>
      </c>
      <c r="AV311" s="14" t="s">
        <v>81</v>
      </c>
      <c r="AW311" s="14" t="s">
        <v>30</v>
      </c>
      <c r="AX311" s="14" t="s">
        <v>73</v>
      </c>
      <c r="AY311" s="239" t="s">
        <v>129</v>
      </c>
    </row>
    <row r="312" s="13" customFormat="1">
      <c r="A312" s="13"/>
      <c r="B312" s="220"/>
      <c r="C312" s="221"/>
      <c r="D312" s="222" t="s">
        <v>146</v>
      </c>
      <c r="E312" s="223" t="s">
        <v>1</v>
      </c>
      <c r="F312" s="224" t="s">
        <v>543</v>
      </c>
      <c r="G312" s="221"/>
      <c r="H312" s="225">
        <v>0.59999999999999998</v>
      </c>
      <c r="I312" s="221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146</v>
      </c>
      <c r="AU312" s="230" t="s">
        <v>137</v>
      </c>
      <c r="AV312" s="13" t="s">
        <v>137</v>
      </c>
      <c r="AW312" s="13" t="s">
        <v>30</v>
      </c>
      <c r="AX312" s="13" t="s">
        <v>81</v>
      </c>
      <c r="AY312" s="230" t="s">
        <v>129</v>
      </c>
    </row>
    <row r="313" s="2" customFormat="1" ht="16.5" customHeight="1">
      <c r="A313" s="32"/>
      <c r="B313" s="33"/>
      <c r="C313" s="250" t="s">
        <v>544</v>
      </c>
      <c r="D313" s="250" t="s">
        <v>370</v>
      </c>
      <c r="E313" s="251" t="s">
        <v>545</v>
      </c>
      <c r="F313" s="252" t="s">
        <v>546</v>
      </c>
      <c r="G313" s="253" t="s">
        <v>135</v>
      </c>
      <c r="H313" s="254">
        <v>1</v>
      </c>
      <c r="I313" s="255">
        <v>366</v>
      </c>
      <c r="J313" s="255">
        <f>ROUND(I313*H313,2)</f>
        <v>366</v>
      </c>
      <c r="K313" s="256"/>
      <c r="L313" s="257"/>
      <c r="M313" s="258" t="s">
        <v>1</v>
      </c>
      <c r="N313" s="259" t="s">
        <v>39</v>
      </c>
      <c r="O313" s="216">
        <v>0</v>
      </c>
      <c r="P313" s="216">
        <f>O313*H313</f>
        <v>0</v>
      </c>
      <c r="Q313" s="216">
        <v>0.0040000000000000001</v>
      </c>
      <c r="R313" s="216">
        <f>Q313*H313</f>
        <v>0.0040000000000000001</v>
      </c>
      <c r="S313" s="216">
        <v>0</v>
      </c>
      <c r="T313" s="217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8" t="s">
        <v>300</v>
      </c>
      <c r="AT313" s="218" t="s">
        <v>370</v>
      </c>
      <c r="AU313" s="218" t="s">
        <v>137</v>
      </c>
      <c r="AY313" s="17" t="s">
        <v>129</v>
      </c>
      <c r="BE313" s="219">
        <f>IF(N313="základní",J313,0)</f>
        <v>0</v>
      </c>
      <c r="BF313" s="219">
        <f>IF(N313="snížená",J313,0)</f>
        <v>366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7" t="s">
        <v>137</v>
      </c>
      <c r="BK313" s="219">
        <f>ROUND(I313*H313,2)</f>
        <v>366</v>
      </c>
      <c r="BL313" s="17" t="s">
        <v>228</v>
      </c>
      <c r="BM313" s="218" t="s">
        <v>547</v>
      </c>
    </row>
    <row r="314" s="2" customFormat="1" ht="24.15" customHeight="1">
      <c r="A314" s="32"/>
      <c r="B314" s="33"/>
      <c r="C314" s="207" t="s">
        <v>548</v>
      </c>
      <c r="D314" s="207" t="s">
        <v>132</v>
      </c>
      <c r="E314" s="208" t="s">
        <v>549</v>
      </c>
      <c r="F314" s="209" t="s">
        <v>550</v>
      </c>
      <c r="G314" s="210" t="s">
        <v>144</v>
      </c>
      <c r="H314" s="211">
        <v>2.8999999999999999</v>
      </c>
      <c r="I314" s="212">
        <v>789</v>
      </c>
      <c r="J314" s="212">
        <f>ROUND(I314*H314,2)</f>
        <v>2288.0999999999999</v>
      </c>
      <c r="K314" s="213"/>
      <c r="L314" s="38"/>
      <c r="M314" s="214" t="s">
        <v>1</v>
      </c>
      <c r="N314" s="215" t="s">
        <v>39</v>
      </c>
      <c r="O314" s="216">
        <v>1.1399999999999999</v>
      </c>
      <c r="P314" s="216">
        <f>O314*H314</f>
        <v>3.3059999999999996</v>
      </c>
      <c r="Q314" s="216">
        <v>0.00545</v>
      </c>
      <c r="R314" s="216">
        <f>Q314*H314</f>
        <v>0.015805</v>
      </c>
      <c r="S314" s="216">
        <v>0</v>
      </c>
      <c r="T314" s="217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8" t="s">
        <v>228</v>
      </c>
      <c r="AT314" s="218" t="s">
        <v>132</v>
      </c>
      <c r="AU314" s="218" t="s">
        <v>137</v>
      </c>
      <c r="AY314" s="17" t="s">
        <v>129</v>
      </c>
      <c r="BE314" s="219">
        <f>IF(N314="základní",J314,0)</f>
        <v>0</v>
      </c>
      <c r="BF314" s="219">
        <f>IF(N314="snížená",J314,0)</f>
        <v>2288.0999999999999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7" t="s">
        <v>137</v>
      </c>
      <c r="BK314" s="219">
        <f>ROUND(I314*H314,2)</f>
        <v>2288.0999999999999</v>
      </c>
      <c r="BL314" s="17" t="s">
        <v>228</v>
      </c>
      <c r="BM314" s="218" t="s">
        <v>551</v>
      </c>
    </row>
    <row r="315" s="14" customFormat="1">
      <c r="A315" s="14"/>
      <c r="B315" s="231"/>
      <c r="C315" s="232"/>
      <c r="D315" s="222" t="s">
        <v>146</v>
      </c>
      <c r="E315" s="233" t="s">
        <v>1</v>
      </c>
      <c r="F315" s="234" t="s">
        <v>552</v>
      </c>
      <c r="G315" s="232"/>
      <c r="H315" s="233" t="s">
        <v>1</v>
      </c>
      <c r="I315" s="232"/>
      <c r="J315" s="232"/>
      <c r="K315" s="232"/>
      <c r="L315" s="235"/>
      <c r="M315" s="236"/>
      <c r="N315" s="237"/>
      <c r="O315" s="237"/>
      <c r="P315" s="237"/>
      <c r="Q315" s="237"/>
      <c r="R315" s="237"/>
      <c r="S315" s="237"/>
      <c r="T315" s="23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9" t="s">
        <v>146</v>
      </c>
      <c r="AU315" s="239" t="s">
        <v>137</v>
      </c>
      <c r="AV315" s="14" t="s">
        <v>81</v>
      </c>
      <c r="AW315" s="14" t="s">
        <v>30</v>
      </c>
      <c r="AX315" s="14" t="s">
        <v>73</v>
      </c>
      <c r="AY315" s="239" t="s">
        <v>129</v>
      </c>
    </row>
    <row r="316" s="13" customFormat="1">
      <c r="A316" s="13"/>
      <c r="B316" s="220"/>
      <c r="C316" s="221"/>
      <c r="D316" s="222" t="s">
        <v>146</v>
      </c>
      <c r="E316" s="223" t="s">
        <v>1</v>
      </c>
      <c r="F316" s="224" t="s">
        <v>537</v>
      </c>
      <c r="G316" s="221"/>
      <c r="H316" s="225">
        <v>2.8999999999999999</v>
      </c>
      <c r="I316" s="221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146</v>
      </c>
      <c r="AU316" s="230" t="s">
        <v>137</v>
      </c>
      <c r="AV316" s="13" t="s">
        <v>137</v>
      </c>
      <c r="AW316" s="13" t="s">
        <v>30</v>
      </c>
      <c r="AX316" s="13" t="s">
        <v>81</v>
      </c>
      <c r="AY316" s="230" t="s">
        <v>129</v>
      </c>
    </row>
    <row r="317" s="2" customFormat="1" ht="24.15" customHeight="1">
      <c r="A317" s="32"/>
      <c r="B317" s="33"/>
      <c r="C317" s="250" t="s">
        <v>553</v>
      </c>
      <c r="D317" s="250" t="s">
        <v>370</v>
      </c>
      <c r="E317" s="251" t="s">
        <v>554</v>
      </c>
      <c r="F317" s="252" t="s">
        <v>555</v>
      </c>
      <c r="G317" s="253" t="s">
        <v>144</v>
      </c>
      <c r="H317" s="254">
        <v>3.1899999999999999</v>
      </c>
      <c r="I317" s="255">
        <v>920</v>
      </c>
      <c r="J317" s="255">
        <f>ROUND(I317*H317,2)</f>
        <v>2934.8000000000002</v>
      </c>
      <c r="K317" s="256"/>
      <c r="L317" s="257"/>
      <c r="M317" s="258" t="s">
        <v>1</v>
      </c>
      <c r="N317" s="259" t="s">
        <v>39</v>
      </c>
      <c r="O317" s="216">
        <v>0</v>
      </c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8" t="s">
        <v>300</v>
      </c>
      <c r="AT317" s="218" t="s">
        <v>370</v>
      </c>
      <c r="AU317" s="218" t="s">
        <v>137</v>
      </c>
      <c r="AY317" s="17" t="s">
        <v>129</v>
      </c>
      <c r="BE317" s="219">
        <f>IF(N317="základní",J317,0)</f>
        <v>0</v>
      </c>
      <c r="BF317" s="219">
        <f>IF(N317="snížená",J317,0)</f>
        <v>2934.8000000000002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7" t="s">
        <v>137</v>
      </c>
      <c r="BK317" s="219">
        <f>ROUND(I317*H317,2)</f>
        <v>2934.8000000000002</v>
      </c>
      <c r="BL317" s="17" t="s">
        <v>228</v>
      </c>
      <c r="BM317" s="218" t="s">
        <v>556</v>
      </c>
    </row>
    <row r="318" s="13" customFormat="1">
      <c r="A318" s="13"/>
      <c r="B318" s="220"/>
      <c r="C318" s="221"/>
      <c r="D318" s="222" t="s">
        <v>146</v>
      </c>
      <c r="E318" s="223" t="s">
        <v>1</v>
      </c>
      <c r="F318" s="224" t="s">
        <v>557</v>
      </c>
      <c r="G318" s="221"/>
      <c r="H318" s="225">
        <v>3.1899999999999999</v>
      </c>
      <c r="I318" s="221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146</v>
      </c>
      <c r="AU318" s="230" t="s">
        <v>137</v>
      </c>
      <c r="AV318" s="13" t="s">
        <v>137</v>
      </c>
      <c r="AW318" s="13" t="s">
        <v>30</v>
      </c>
      <c r="AX318" s="13" t="s">
        <v>81</v>
      </c>
      <c r="AY318" s="230" t="s">
        <v>129</v>
      </c>
    </row>
    <row r="319" s="2" customFormat="1" ht="16.5" customHeight="1">
      <c r="A319" s="32"/>
      <c r="B319" s="33"/>
      <c r="C319" s="207" t="s">
        <v>558</v>
      </c>
      <c r="D319" s="207" t="s">
        <v>132</v>
      </c>
      <c r="E319" s="208" t="s">
        <v>559</v>
      </c>
      <c r="F319" s="209" t="s">
        <v>560</v>
      </c>
      <c r="G319" s="210" t="s">
        <v>286</v>
      </c>
      <c r="H319" s="211">
        <v>10.800000000000001</v>
      </c>
      <c r="I319" s="212">
        <v>39.899999999999999</v>
      </c>
      <c r="J319" s="212">
        <f>ROUND(I319*H319,2)</f>
        <v>430.92000000000002</v>
      </c>
      <c r="K319" s="213"/>
      <c r="L319" s="38"/>
      <c r="M319" s="214" t="s">
        <v>1</v>
      </c>
      <c r="N319" s="215" t="s">
        <v>39</v>
      </c>
      <c r="O319" s="216">
        <v>0.050000000000000003</v>
      </c>
      <c r="P319" s="216">
        <f>O319*H319</f>
        <v>0.54000000000000004</v>
      </c>
      <c r="Q319" s="216">
        <v>3.0000000000000001E-05</v>
      </c>
      <c r="R319" s="216">
        <f>Q319*H319</f>
        <v>0.00032400000000000001</v>
      </c>
      <c r="S319" s="216">
        <v>0</v>
      </c>
      <c r="T319" s="217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8" t="s">
        <v>228</v>
      </c>
      <c r="AT319" s="218" t="s">
        <v>132</v>
      </c>
      <c r="AU319" s="218" t="s">
        <v>137</v>
      </c>
      <c r="AY319" s="17" t="s">
        <v>129</v>
      </c>
      <c r="BE319" s="219">
        <f>IF(N319="základní",J319,0)</f>
        <v>0</v>
      </c>
      <c r="BF319" s="219">
        <f>IF(N319="snížená",J319,0)</f>
        <v>430.92000000000002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7" t="s">
        <v>137</v>
      </c>
      <c r="BK319" s="219">
        <f>ROUND(I319*H319,2)</f>
        <v>430.92000000000002</v>
      </c>
      <c r="BL319" s="17" t="s">
        <v>228</v>
      </c>
      <c r="BM319" s="218" t="s">
        <v>561</v>
      </c>
    </row>
    <row r="320" s="14" customFormat="1">
      <c r="A320" s="14"/>
      <c r="B320" s="231"/>
      <c r="C320" s="232"/>
      <c r="D320" s="222" t="s">
        <v>146</v>
      </c>
      <c r="E320" s="233" t="s">
        <v>1</v>
      </c>
      <c r="F320" s="234" t="s">
        <v>349</v>
      </c>
      <c r="G320" s="232"/>
      <c r="H320" s="233" t="s">
        <v>1</v>
      </c>
      <c r="I320" s="232"/>
      <c r="J320" s="232"/>
      <c r="K320" s="232"/>
      <c r="L320" s="235"/>
      <c r="M320" s="236"/>
      <c r="N320" s="237"/>
      <c r="O320" s="237"/>
      <c r="P320" s="237"/>
      <c r="Q320" s="237"/>
      <c r="R320" s="237"/>
      <c r="S320" s="237"/>
      <c r="T320" s="23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9" t="s">
        <v>146</v>
      </c>
      <c r="AU320" s="239" t="s">
        <v>137</v>
      </c>
      <c r="AV320" s="14" t="s">
        <v>81</v>
      </c>
      <c r="AW320" s="14" t="s">
        <v>30</v>
      </c>
      <c r="AX320" s="14" t="s">
        <v>73</v>
      </c>
      <c r="AY320" s="239" t="s">
        <v>129</v>
      </c>
    </row>
    <row r="321" s="13" customFormat="1">
      <c r="A321" s="13"/>
      <c r="B321" s="220"/>
      <c r="C321" s="221"/>
      <c r="D321" s="222" t="s">
        <v>146</v>
      </c>
      <c r="E321" s="223" t="s">
        <v>1</v>
      </c>
      <c r="F321" s="224" t="s">
        <v>562</v>
      </c>
      <c r="G321" s="221"/>
      <c r="H321" s="225">
        <v>3.6000000000000001</v>
      </c>
      <c r="I321" s="221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146</v>
      </c>
      <c r="AU321" s="230" t="s">
        <v>137</v>
      </c>
      <c r="AV321" s="13" t="s">
        <v>137</v>
      </c>
      <c r="AW321" s="13" t="s">
        <v>30</v>
      </c>
      <c r="AX321" s="13" t="s">
        <v>73</v>
      </c>
      <c r="AY321" s="230" t="s">
        <v>129</v>
      </c>
    </row>
    <row r="322" s="14" customFormat="1">
      <c r="A322" s="14"/>
      <c r="B322" s="231"/>
      <c r="C322" s="232"/>
      <c r="D322" s="222" t="s">
        <v>146</v>
      </c>
      <c r="E322" s="233" t="s">
        <v>1</v>
      </c>
      <c r="F322" s="234" t="s">
        <v>563</v>
      </c>
      <c r="G322" s="232"/>
      <c r="H322" s="233" t="s">
        <v>1</v>
      </c>
      <c r="I322" s="232"/>
      <c r="J322" s="232"/>
      <c r="K322" s="232"/>
      <c r="L322" s="235"/>
      <c r="M322" s="236"/>
      <c r="N322" s="237"/>
      <c r="O322" s="237"/>
      <c r="P322" s="237"/>
      <c r="Q322" s="237"/>
      <c r="R322" s="237"/>
      <c r="S322" s="237"/>
      <c r="T322" s="23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9" t="s">
        <v>146</v>
      </c>
      <c r="AU322" s="239" t="s">
        <v>137</v>
      </c>
      <c r="AV322" s="14" t="s">
        <v>81</v>
      </c>
      <c r="AW322" s="14" t="s">
        <v>30</v>
      </c>
      <c r="AX322" s="14" t="s">
        <v>73</v>
      </c>
      <c r="AY322" s="239" t="s">
        <v>129</v>
      </c>
    </row>
    <row r="323" s="13" customFormat="1">
      <c r="A323" s="13"/>
      <c r="B323" s="220"/>
      <c r="C323" s="221"/>
      <c r="D323" s="222" t="s">
        <v>146</v>
      </c>
      <c r="E323" s="223" t="s">
        <v>1</v>
      </c>
      <c r="F323" s="224" t="s">
        <v>564</v>
      </c>
      <c r="G323" s="221"/>
      <c r="H323" s="225">
        <v>7.2000000000000002</v>
      </c>
      <c r="I323" s="221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0" t="s">
        <v>146</v>
      </c>
      <c r="AU323" s="230" t="s">
        <v>137</v>
      </c>
      <c r="AV323" s="13" t="s">
        <v>137</v>
      </c>
      <c r="AW323" s="13" t="s">
        <v>30</v>
      </c>
      <c r="AX323" s="13" t="s">
        <v>73</v>
      </c>
      <c r="AY323" s="230" t="s">
        <v>129</v>
      </c>
    </row>
    <row r="324" s="15" customFormat="1">
      <c r="A324" s="15"/>
      <c r="B324" s="240"/>
      <c r="C324" s="241"/>
      <c r="D324" s="222" t="s">
        <v>146</v>
      </c>
      <c r="E324" s="242" t="s">
        <v>1</v>
      </c>
      <c r="F324" s="243" t="s">
        <v>157</v>
      </c>
      <c r="G324" s="241"/>
      <c r="H324" s="244">
        <v>10.800000000000001</v>
      </c>
      <c r="I324" s="241"/>
      <c r="J324" s="241"/>
      <c r="K324" s="241"/>
      <c r="L324" s="245"/>
      <c r="M324" s="246"/>
      <c r="N324" s="247"/>
      <c r="O324" s="247"/>
      <c r="P324" s="247"/>
      <c r="Q324" s="247"/>
      <c r="R324" s="247"/>
      <c r="S324" s="247"/>
      <c r="T324" s="24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49" t="s">
        <v>146</v>
      </c>
      <c r="AU324" s="249" t="s">
        <v>137</v>
      </c>
      <c r="AV324" s="15" t="s">
        <v>136</v>
      </c>
      <c r="AW324" s="15" t="s">
        <v>30</v>
      </c>
      <c r="AX324" s="15" t="s">
        <v>81</v>
      </c>
      <c r="AY324" s="249" t="s">
        <v>129</v>
      </c>
    </row>
    <row r="325" s="2" customFormat="1" ht="24.15" customHeight="1">
      <c r="A325" s="32"/>
      <c r="B325" s="33"/>
      <c r="C325" s="207" t="s">
        <v>565</v>
      </c>
      <c r="D325" s="207" t="s">
        <v>132</v>
      </c>
      <c r="E325" s="208" t="s">
        <v>566</v>
      </c>
      <c r="F325" s="209" t="s">
        <v>567</v>
      </c>
      <c r="G325" s="210" t="s">
        <v>354</v>
      </c>
      <c r="H325" s="211">
        <v>63.854999999999997</v>
      </c>
      <c r="I325" s="212">
        <v>6.9199999999999999</v>
      </c>
      <c r="J325" s="212">
        <f>ROUND(I325*H325,2)</f>
        <v>441.88</v>
      </c>
      <c r="K325" s="213"/>
      <c r="L325" s="38"/>
      <c r="M325" s="214" t="s">
        <v>1</v>
      </c>
      <c r="N325" s="215" t="s">
        <v>39</v>
      </c>
      <c r="O325" s="216">
        <v>0</v>
      </c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8" t="s">
        <v>228</v>
      </c>
      <c r="AT325" s="218" t="s">
        <v>132</v>
      </c>
      <c r="AU325" s="218" t="s">
        <v>137</v>
      </c>
      <c r="AY325" s="17" t="s">
        <v>129</v>
      </c>
      <c r="BE325" s="219">
        <f>IF(N325="základní",J325,0)</f>
        <v>0</v>
      </c>
      <c r="BF325" s="219">
        <f>IF(N325="snížená",J325,0)</f>
        <v>441.88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7" t="s">
        <v>137</v>
      </c>
      <c r="BK325" s="219">
        <f>ROUND(I325*H325,2)</f>
        <v>441.88</v>
      </c>
      <c r="BL325" s="17" t="s">
        <v>228</v>
      </c>
      <c r="BM325" s="218" t="s">
        <v>568</v>
      </c>
    </row>
    <row r="326" s="12" customFormat="1" ht="22.8" customHeight="1">
      <c r="A326" s="12"/>
      <c r="B326" s="192"/>
      <c r="C326" s="193"/>
      <c r="D326" s="194" t="s">
        <v>72</v>
      </c>
      <c r="E326" s="205" t="s">
        <v>569</v>
      </c>
      <c r="F326" s="205" t="s">
        <v>570</v>
      </c>
      <c r="G326" s="193"/>
      <c r="H326" s="193"/>
      <c r="I326" s="193"/>
      <c r="J326" s="206">
        <f>BK326</f>
        <v>86845.710000000006</v>
      </c>
      <c r="K326" s="193"/>
      <c r="L326" s="197"/>
      <c r="M326" s="198"/>
      <c r="N326" s="199"/>
      <c r="O326" s="199"/>
      <c r="P326" s="200">
        <f>SUM(P327:P344)</f>
        <v>58.991340000000008</v>
      </c>
      <c r="Q326" s="199"/>
      <c r="R326" s="200">
        <f>SUM(R327:R344)</f>
        <v>0.36766349999999998</v>
      </c>
      <c r="S326" s="199"/>
      <c r="T326" s="201">
        <f>SUM(T327:T344)</f>
        <v>0.166014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137</v>
      </c>
      <c r="AT326" s="203" t="s">
        <v>72</v>
      </c>
      <c r="AU326" s="203" t="s">
        <v>81</v>
      </c>
      <c r="AY326" s="202" t="s">
        <v>129</v>
      </c>
      <c r="BK326" s="204">
        <f>SUM(BK327:BK344)</f>
        <v>86845.710000000006</v>
      </c>
    </row>
    <row r="327" s="2" customFormat="1" ht="24.15" customHeight="1">
      <c r="A327" s="32"/>
      <c r="B327" s="33"/>
      <c r="C327" s="207" t="s">
        <v>571</v>
      </c>
      <c r="D327" s="207" t="s">
        <v>132</v>
      </c>
      <c r="E327" s="208" t="s">
        <v>572</v>
      </c>
      <c r="F327" s="209" t="s">
        <v>573</v>
      </c>
      <c r="G327" s="210" t="s">
        <v>144</v>
      </c>
      <c r="H327" s="211">
        <v>46.189999999999998</v>
      </c>
      <c r="I327" s="212">
        <v>60.600000000000001</v>
      </c>
      <c r="J327" s="212">
        <f>ROUND(I327*H327,2)</f>
        <v>2799.1100000000001</v>
      </c>
      <c r="K327" s="213"/>
      <c r="L327" s="38"/>
      <c r="M327" s="214" t="s">
        <v>1</v>
      </c>
      <c r="N327" s="215" t="s">
        <v>39</v>
      </c>
      <c r="O327" s="216">
        <v>0.072999999999999995</v>
      </c>
      <c r="P327" s="216">
        <f>O327*H327</f>
        <v>3.3718699999999995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8" t="s">
        <v>228</v>
      </c>
      <c r="AT327" s="218" t="s">
        <v>132</v>
      </c>
      <c r="AU327" s="218" t="s">
        <v>137</v>
      </c>
      <c r="AY327" s="17" t="s">
        <v>129</v>
      </c>
      <c r="BE327" s="219">
        <f>IF(N327="základní",J327,0)</f>
        <v>0</v>
      </c>
      <c r="BF327" s="219">
        <f>IF(N327="snížená",J327,0)</f>
        <v>2799.1100000000001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7" t="s">
        <v>137</v>
      </c>
      <c r="BK327" s="219">
        <f>ROUND(I327*H327,2)</f>
        <v>2799.1100000000001</v>
      </c>
      <c r="BL327" s="17" t="s">
        <v>228</v>
      </c>
      <c r="BM327" s="218" t="s">
        <v>574</v>
      </c>
    </row>
    <row r="328" s="13" customFormat="1">
      <c r="A328" s="13"/>
      <c r="B328" s="220"/>
      <c r="C328" s="221"/>
      <c r="D328" s="222" t="s">
        <v>146</v>
      </c>
      <c r="E328" s="223" t="s">
        <v>1</v>
      </c>
      <c r="F328" s="224" t="s">
        <v>575</v>
      </c>
      <c r="G328" s="221"/>
      <c r="H328" s="225">
        <v>46.189999999999998</v>
      </c>
      <c r="I328" s="221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146</v>
      </c>
      <c r="AU328" s="230" t="s">
        <v>137</v>
      </c>
      <c r="AV328" s="13" t="s">
        <v>137</v>
      </c>
      <c r="AW328" s="13" t="s">
        <v>30</v>
      </c>
      <c r="AX328" s="13" t="s">
        <v>81</v>
      </c>
      <c r="AY328" s="230" t="s">
        <v>129</v>
      </c>
    </row>
    <row r="329" s="2" customFormat="1" ht="16.5" customHeight="1">
      <c r="A329" s="32"/>
      <c r="B329" s="33"/>
      <c r="C329" s="207" t="s">
        <v>576</v>
      </c>
      <c r="D329" s="207" t="s">
        <v>132</v>
      </c>
      <c r="E329" s="208" t="s">
        <v>577</v>
      </c>
      <c r="F329" s="209" t="s">
        <v>578</v>
      </c>
      <c r="G329" s="210" t="s">
        <v>144</v>
      </c>
      <c r="H329" s="211">
        <v>46.189999999999998</v>
      </c>
      <c r="I329" s="212">
        <v>14.699999999999999</v>
      </c>
      <c r="J329" s="212">
        <f>ROUND(I329*H329,2)</f>
        <v>678.99000000000001</v>
      </c>
      <c r="K329" s="213"/>
      <c r="L329" s="38"/>
      <c r="M329" s="214" t="s">
        <v>1</v>
      </c>
      <c r="N329" s="215" t="s">
        <v>39</v>
      </c>
      <c r="O329" s="216">
        <v>0.024</v>
      </c>
      <c r="P329" s="216">
        <f>O329*H329</f>
        <v>1.10856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8" t="s">
        <v>228</v>
      </c>
      <c r="AT329" s="218" t="s">
        <v>132</v>
      </c>
      <c r="AU329" s="218" t="s">
        <v>137</v>
      </c>
      <c r="AY329" s="17" t="s">
        <v>129</v>
      </c>
      <c r="BE329" s="219">
        <f>IF(N329="základní",J329,0)</f>
        <v>0</v>
      </c>
      <c r="BF329" s="219">
        <f>IF(N329="snížená",J329,0)</f>
        <v>678.99000000000001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7" t="s">
        <v>137</v>
      </c>
      <c r="BK329" s="219">
        <f>ROUND(I329*H329,2)</f>
        <v>678.99000000000001</v>
      </c>
      <c r="BL329" s="17" t="s">
        <v>228</v>
      </c>
      <c r="BM329" s="218" t="s">
        <v>579</v>
      </c>
    </row>
    <row r="330" s="2" customFormat="1" ht="24.15" customHeight="1">
      <c r="A330" s="32"/>
      <c r="B330" s="33"/>
      <c r="C330" s="207" t="s">
        <v>580</v>
      </c>
      <c r="D330" s="207" t="s">
        <v>132</v>
      </c>
      <c r="E330" s="208" t="s">
        <v>581</v>
      </c>
      <c r="F330" s="209" t="s">
        <v>582</v>
      </c>
      <c r="G330" s="210" t="s">
        <v>144</v>
      </c>
      <c r="H330" s="211">
        <v>46.189999999999998</v>
      </c>
      <c r="I330" s="212">
        <v>36.899999999999999</v>
      </c>
      <c r="J330" s="212">
        <f>ROUND(I330*H330,2)</f>
        <v>1704.4100000000001</v>
      </c>
      <c r="K330" s="213"/>
      <c r="L330" s="38"/>
      <c r="M330" s="214" t="s">
        <v>1</v>
      </c>
      <c r="N330" s="215" t="s">
        <v>39</v>
      </c>
      <c r="O330" s="216">
        <v>0.058000000000000003</v>
      </c>
      <c r="P330" s="216">
        <f>O330*H330</f>
        <v>2.67902</v>
      </c>
      <c r="Q330" s="216">
        <v>6.9999999999999994E-05</v>
      </c>
      <c r="R330" s="216">
        <f>Q330*H330</f>
        <v>0.0032332999999999997</v>
      </c>
      <c r="S330" s="216">
        <v>0</v>
      </c>
      <c r="T330" s="217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8" t="s">
        <v>228</v>
      </c>
      <c r="AT330" s="218" t="s">
        <v>132</v>
      </c>
      <c r="AU330" s="218" t="s">
        <v>137</v>
      </c>
      <c r="AY330" s="17" t="s">
        <v>129</v>
      </c>
      <c r="BE330" s="219">
        <f>IF(N330="základní",J330,0)</f>
        <v>0</v>
      </c>
      <c r="BF330" s="219">
        <f>IF(N330="snížená",J330,0)</f>
        <v>1704.4100000000001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7" t="s">
        <v>137</v>
      </c>
      <c r="BK330" s="219">
        <f>ROUND(I330*H330,2)</f>
        <v>1704.4100000000001</v>
      </c>
      <c r="BL330" s="17" t="s">
        <v>228</v>
      </c>
      <c r="BM330" s="218" t="s">
        <v>583</v>
      </c>
    </row>
    <row r="331" s="2" customFormat="1" ht="24.15" customHeight="1">
      <c r="A331" s="32"/>
      <c r="B331" s="33"/>
      <c r="C331" s="207" t="s">
        <v>584</v>
      </c>
      <c r="D331" s="207" t="s">
        <v>132</v>
      </c>
      <c r="E331" s="208" t="s">
        <v>585</v>
      </c>
      <c r="F331" s="209" t="s">
        <v>586</v>
      </c>
      <c r="G331" s="210" t="s">
        <v>144</v>
      </c>
      <c r="H331" s="211">
        <v>46.189999999999998</v>
      </c>
      <c r="I331" s="212">
        <v>273</v>
      </c>
      <c r="J331" s="212">
        <f>ROUND(I331*H331,2)</f>
        <v>12609.870000000001</v>
      </c>
      <c r="K331" s="213"/>
      <c r="L331" s="38"/>
      <c r="M331" s="214" t="s">
        <v>1</v>
      </c>
      <c r="N331" s="215" t="s">
        <v>39</v>
      </c>
      <c r="O331" s="216">
        <v>0.245</v>
      </c>
      <c r="P331" s="216">
        <f>O331*H331</f>
        <v>11.316549999999999</v>
      </c>
      <c r="Q331" s="216">
        <v>0.0075799999999999999</v>
      </c>
      <c r="R331" s="216">
        <f>Q331*H331</f>
        <v>0.35012019999999999</v>
      </c>
      <c r="S331" s="216">
        <v>0</v>
      </c>
      <c r="T331" s="217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8" t="s">
        <v>228</v>
      </c>
      <c r="AT331" s="218" t="s">
        <v>132</v>
      </c>
      <c r="AU331" s="218" t="s">
        <v>137</v>
      </c>
      <c r="AY331" s="17" t="s">
        <v>129</v>
      </c>
      <c r="BE331" s="219">
        <f>IF(N331="základní",J331,0)</f>
        <v>0</v>
      </c>
      <c r="BF331" s="219">
        <f>IF(N331="snížená",J331,0)</f>
        <v>12609.870000000001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7" t="s">
        <v>137</v>
      </c>
      <c r="BK331" s="219">
        <f>ROUND(I331*H331,2)</f>
        <v>12609.870000000001</v>
      </c>
      <c r="BL331" s="17" t="s">
        <v>228</v>
      </c>
      <c r="BM331" s="218" t="s">
        <v>587</v>
      </c>
    </row>
    <row r="332" s="2" customFormat="1" ht="24.15" customHeight="1">
      <c r="A332" s="32"/>
      <c r="B332" s="33"/>
      <c r="C332" s="207" t="s">
        <v>588</v>
      </c>
      <c r="D332" s="207" t="s">
        <v>132</v>
      </c>
      <c r="E332" s="208" t="s">
        <v>589</v>
      </c>
      <c r="F332" s="209" t="s">
        <v>590</v>
      </c>
      <c r="G332" s="210" t="s">
        <v>144</v>
      </c>
      <c r="H332" s="211">
        <v>49.921999999999997</v>
      </c>
      <c r="I332" s="212">
        <v>147</v>
      </c>
      <c r="J332" s="212">
        <f>ROUND(I332*H332,2)</f>
        <v>7338.5299999999997</v>
      </c>
      <c r="K332" s="213"/>
      <c r="L332" s="38"/>
      <c r="M332" s="214" t="s">
        <v>1</v>
      </c>
      <c r="N332" s="215" t="s">
        <v>39</v>
      </c>
      <c r="O332" s="216">
        <v>0.255</v>
      </c>
      <c r="P332" s="216">
        <f>O332*H332</f>
        <v>12.73011</v>
      </c>
      <c r="Q332" s="216">
        <v>0</v>
      </c>
      <c r="R332" s="216">
        <f>Q332*H332</f>
        <v>0</v>
      </c>
      <c r="S332" s="216">
        <v>0.0030000000000000001</v>
      </c>
      <c r="T332" s="217">
        <f>S332*H332</f>
        <v>0.14976599999999998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8" t="s">
        <v>228</v>
      </c>
      <c r="AT332" s="218" t="s">
        <v>132</v>
      </c>
      <c r="AU332" s="218" t="s">
        <v>137</v>
      </c>
      <c r="AY332" s="17" t="s">
        <v>129</v>
      </c>
      <c r="BE332" s="219">
        <f>IF(N332="základní",J332,0)</f>
        <v>0</v>
      </c>
      <c r="BF332" s="219">
        <f>IF(N332="snížená",J332,0)</f>
        <v>7338.5299999999997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7" t="s">
        <v>137</v>
      </c>
      <c r="BK332" s="219">
        <f>ROUND(I332*H332,2)</f>
        <v>7338.5299999999997</v>
      </c>
      <c r="BL332" s="17" t="s">
        <v>228</v>
      </c>
      <c r="BM332" s="218" t="s">
        <v>591</v>
      </c>
    </row>
    <row r="333" s="13" customFormat="1">
      <c r="A333" s="13"/>
      <c r="B333" s="220"/>
      <c r="C333" s="221"/>
      <c r="D333" s="222" t="s">
        <v>146</v>
      </c>
      <c r="E333" s="223" t="s">
        <v>1</v>
      </c>
      <c r="F333" s="224" t="s">
        <v>592</v>
      </c>
      <c r="G333" s="221"/>
      <c r="H333" s="225">
        <v>49.921999999999997</v>
      </c>
      <c r="I333" s="221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0" t="s">
        <v>146</v>
      </c>
      <c r="AU333" s="230" t="s">
        <v>137</v>
      </c>
      <c r="AV333" s="13" t="s">
        <v>137</v>
      </c>
      <c r="AW333" s="13" t="s">
        <v>30</v>
      </c>
      <c r="AX333" s="13" t="s">
        <v>81</v>
      </c>
      <c r="AY333" s="230" t="s">
        <v>129</v>
      </c>
    </row>
    <row r="334" s="2" customFormat="1" ht="24.15" customHeight="1">
      <c r="A334" s="32"/>
      <c r="B334" s="33"/>
      <c r="C334" s="207" t="s">
        <v>593</v>
      </c>
      <c r="D334" s="207" t="s">
        <v>132</v>
      </c>
      <c r="E334" s="208" t="s">
        <v>594</v>
      </c>
      <c r="F334" s="209" t="s">
        <v>595</v>
      </c>
      <c r="G334" s="210" t="s">
        <v>286</v>
      </c>
      <c r="H334" s="211">
        <v>30</v>
      </c>
      <c r="I334" s="212">
        <v>75.200000000000003</v>
      </c>
      <c r="J334" s="212">
        <f>ROUND(I334*H334,2)</f>
        <v>2256</v>
      </c>
      <c r="K334" s="213"/>
      <c r="L334" s="38"/>
      <c r="M334" s="214" t="s">
        <v>1</v>
      </c>
      <c r="N334" s="215" t="s">
        <v>39</v>
      </c>
      <c r="O334" s="216">
        <v>0.11700000000000001</v>
      </c>
      <c r="P334" s="216">
        <f>O334*H334</f>
        <v>3.5100000000000002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8" t="s">
        <v>228</v>
      </c>
      <c r="AT334" s="218" t="s">
        <v>132</v>
      </c>
      <c r="AU334" s="218" t="s">
        <v>137</v>
      </c>
      <c r="AY334" s="17" t="s">
        <v>129</v>
      </c>
      <c r="BE334" s="219">
        <f>IF(N334="základní",J334,0)</f>
        <v>0</v>
      </c>
      <c r="BF334" s="219">
        <f>IF(N334="snížená",J334,0)</f>
        <v>2256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7" t="s">
        <v>137</v>
      </c>
      <c r="BK334" s="219">
        <f>ROUND(I334*H334,2)</f>
        <v>2256</v>
      </c>
      <c r="BL334" s="17" t="s">
        <v>228</v>
      </c>
      <c r="BM334" s="218" t="s">
        <v>596</v>
      </c>
    </row>
    <row r="335" s="2" customFormat="1" ht="21.75" customHeight="1">
      <c r="A335" s="32"/>
      <c r="B335" s="33"/>
      <c r="C335" s="207" t="s">
        <v>597</v>
      </c>
      <c r="D335" s="207" t="s">
        <v>132</v>
      </c>
      <c r="E335" s="208" t="s">
        <v>598</v>
      </c>
      <c r="F335" s="209" t="s">
        <v>599</v>
      </c>
      <c r="G335" s="210" t="s">
        <v>144</v>
      </c>
      <c r="H335" s="211">
        <v>46.189999999999998</v>
      </c>
      <c r="I335" s="212">
        <v>218</v>
      </c>
      <c r="J335" s="212">
        <f>ROUND(I335*H335,2)</f>
        <v>10069.42</v>
      </c>
      <c r="K335" s="213"/>
      <c r="L335" s="38"/>
      <c r="M335" s="214" t="s">
        <v>1</v>
      </c>
      <c r="N335" s="215" t="s">
        <v>39</v>
      </c>
      <c r="O335" s="216">
        <v>0.307</v>
      </c>
      <c r="P335" s="216">
        <f>O335*H335</f>
        <v>14.18033</v>
      </c>
      <c r="Q335" s="216">
        <v>0.00029999999999999997</v>
      </c>
      <c r="R335" s="216">
        <f>Q335*H335</f>
        <v>0.013856999999999998</v>
      </c>
      <c r="S335" s="216">
        <v>0</v>
      </c>
      <c r="T335" s="217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218" t="s">
        <v>228</v>
      </c>
      <c r="AT335" s="218" t="s">
        <v>132</v>
      </c>
      <c r="AU335" s="218" t="s">
        <v>137</v>
      </c>
      <c r="AY335" s="17" t="s">
        <v>129</v>
      </c>
      <c r="BE335" s="219">
        <f>IF(N335="základní",J335,0)</f>
        <v>0</v>
      </c>
      <c r="BF335" s="219">
        <f>IF(N335="snížená",J335,0)</f>
        <v>10069.42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7" t="s">
        <v>137</v>
      </c>
      <c r="BK335" s="219">
        <f>ROUND(I335*H335,2)</f>
        <v>10069.42</v>
      </c>
      <c r="BL335" s="17" t="s">
        <v>228</v>
      </c>
      <c r="BM335" s="218" t="s">
        <v>600</v>
      </c>
    </row>
    <row r="336" s="2" customFormat="1" ht="24.15" customHeight="1">
      <c r="A336" s="32"/>
      <c r="B336" s="33"/>
      <c r="C336" s="250" t="s">
        <v>601</v>
      </c>
      <c r="D336" s="250" t="s">
        <v>370</v>
      </c>
      <c r="E336" s="251" t="s">
        <v>602</v>
      </c>
      <c r="F336" s="252" t="s">
        <v>603</v>
      </c>
      <c r="G336" s="253" t="s">
        <v>144</v>
      </c>
      <c r="H336" s="254">
        <v>50.808999999999998</v>
      </c>
      <c r="I336" s="255">
        <v>720</v>
      </c>
      <c r="J336" s="255">
        <f>ROUND(I336*H336,2)</f>
        <v>36582.480000000003</v>
      </c>
      <c r="K336" s="256"/>
      <c r="L336" s="257"/>
      <c r="M336" s="258" t="s">
        <v>1</v>
      </c>
      <c r="N336" s="259" t="s">
        <v>39</v>
      </c>
      <c r="O336" s="216">
        <v>0</v>
      </c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8" t="s">
        <v>300</v>
      </c>
      <c r="AT336" s="218" t="s">
        <v>370</v>
      </c>
      <c r="AU336" s="218" t="s">
        <v>137</v>
      </c>
      <c r="AY336" s="17" t="s">
        <v>129</v>
      </c>
      <c r="BE336" s="219">
        <f>IF(N336="základní",J336,0)</f>
        <v>0</v>
      </c>
      <c r="BF336" s="219">
        <f>IF(N336="snížená",J336,0)</f>
        <v>36582.480000000003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7" t="s">
        <v>137</v>
      </c>
      <c r="BK336" s="219">
        <f>ROUND(I336*H336,2)</f>
        <v>36582.480000000003</v>
      </c>
      <c r="BL336" s="17" t="s">
        <v>228</v>
      </c>
      <c r="BM336" s="218" t="s">
        <v>604</v>
      </c>
    </row>
    <row r="337" s="13" customFormat="1">
      <c r="A337" s="13"/>
      <c r="B337" s="220"/>
      <c r="C337" s="221"/>
      <c r="D337" s="222" t="s">
        <v>146</v>
      </c>
      <c r="E337" s="223" t="s">
        <v>1</v>
      </c>
      <c r="F337" s="224" t="s">
        <v>605</v>
      </c>
      <c r="G337" s="221"/>
      <c r="H337" s="225">
        <v>50.808999999999998</v>
      </c>
      <c r="I337" s="221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0" t="s">
        <v>146</v>
      </c>
      <c r="AU337" s="230" t="s">
        <v>137</v>
      </c>
      <c r="AV337" s="13" t="s">
        <v>137</v>
      </c>
      <c r="AW337" s="13" t="s">
        <v>30</v>
      </c>
      <c r="AX337" s="13" t="s">
        <v>81</v>
      </c>
      <c r="AY337" s="230" t="s">
        <v>129</v>
      </c>
    </row>
    <row r="338" s="2" customFormat="1" ht="21.75" customHeight="1">
      <c r="A338" s="32"/>
      <c r="B338" s="33"/>
      <c r="C338" s="207" t="s">
        <v>606</v>
      </c>
      <c r="D338" s="207" t="s">
        <v>132</v>
      </c>
      <c r="E338" s="208" t="s">
        <v>607</v>
      </c>
      <c r="F338" s="209" t="s">
        <v>608</v>
      </c>
      <c r="G338" s="210" t="s">
        <v>286</v>
      </c>
      <c r="H338" s="211">
        <v>54.159999999999997</v>
      </c>
      <c r="I338" s="212">
        <v>14.699999999999999</v>
      </c>
      <c r="J338" s="212">
        <f>ROUND(I338*H338,2)</f>
        <v>796.14999999999998</v>
      </c>
      <c r="K338" s="213"/>
      <c r="L338" s="38"/>
      <c r="M338" s="214" t="s">
        <v>1</v>
      </c>
      <c r="N338" s="215" t="s">
        <v>39</v>
      </c>
      <c r="O338" s="216">
        <v>0.035000000000000003</v>
      </c>
      <c r="P338" s="216">
        <f>O338*H338</f>
        <v>1.8956</v>
      </c>
      <c r="Q338" s="216">
        <v>0</v>
      </c>
      <c r="R338" s="216">
        <f>Q338*H338</f>
        <v>0</v>
      </c>
      <c r="S338" s="216">
        <v>0.00029999999999999997</v>
      </c>
      <c r="T338" s="217">
        <f>S338*H338</f>
        <v>0.016247999999999999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8" t="s">
        <v>228</v>
      </c>
      <c r="AT338" s="218" t="s">
        <v>132</v>
      </c>
      <c r="AU338" s="218" t="s">
        <v>137</v>
      </c>
      <c r="AY338" s="17" t="s">
        <v>129</v>
      </c>
      <c r="BE338" s="219">
        <f>IF(N338="základní",J338,0)</f>
        <v>0</v>
      </c>
      <c r="BF338" s="219">
        <f>IF(N338="snížená",J338,0)</f>
        <v>796.14999999999998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7" t="s">
        <v>137</v>
      </c>
      <c r="BK338" s="219">
        <f>ROUND(I338*H338,2)</f>
        <v>796.14999999999998</v>
      </c>
      <c r="BL338" s="17" t="s">
        <v>228</v>
      </c>
      <c r="BM338" s="218" t="s">
        <v>609</v>
      </c>
    </row>
    <row r="339" s="13" customFormat="1">
      <c r="A339" s="13"/>
      <c r="B339" s="220"/>
      <c r="C339" s="221"/>
      <c r="D339" s="222" t="s">
        <v>146</v>
      </c>
      <c r="E339" s="223" t="s">
        <v>1</v>
      </c>
      <c r="F339" s="224" t="s">
        <v>610</v>
      </c>
      <c r="G339" s="221"/>
      <c r="H339" s="225">
        <v>54.159999999999997</v>
      </c>
      <c r="I339" s="221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146</v>
      </c>
      <c r="AU339" s="230" t="s">
        <v>137</v>
      </c>
      <c r="AV339" s="13" t="s">
        <v>137</v>
      </c>
      <c r="AW339" s="13" t="s">
        <v>30</v>
      </c>
      <c r="AX339" s="13" t="s">
        <v>81</v>
      </c>
      <c r="AY339" s="230" t="s">
        <v>129</v>
      </c>
    </row>
    <row r="340" s="2" customFormat="1" ht="16.5" customHeight="1">
      <c r="A340" s="32"/>
      <c r="B340" s="33"/>
      <c r="C340" s="207" t="s">
        <v>611</v>
      </c>
      <c r="D340" s="207" t="s">
        <v>132</v>
      </c>
      <c r="E340" s="208" t="s">
        <v>612</v>
      </c>
      <c r="F340" s="209" t="s">
        <v>613</v>
      </c>
      <c r="G340" s="210" t="s">
        <v>286</v>
      </c>
      <c r="H340" s="211">
        <v>45.299999999999997</v>
      </c>
      <c r="I340" s="212">
        <v>109</v>
      </c>
      <c r="J340" s="212">
        <f>ROUND(I340*H340,2)</f>
        <v>4937.6999999999998</v>
      </c>
      <c r="K340" s="213"/>
      <c r="L340" s="38"/>
      <c r="M340" s="214" t="s">
        <v>1</v>
      </c>
      <c r="N340" s="215" t="s">
        <v>39</v>
      </c>
      <c r="O340" s="216">
        <v>0.18099999999999999</v>
      </c>
      <c r="P340" s="216">
        <f>O340*H340</f>
        <v>8.1992999999999991</v>
      </c>
      <c r="Q340" s="216">
        <v>1.0000000000000001E-05</v>
      </c>
      <c r="R340" s="216">
        <f>Q340*H340</f>
        <v>0.00045300000000000001</v>
      </c>
      <c r="S340" s="216">
        <v>0</v>
      </c>
      <c r="T340" s="217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18" t="s">
        <v>228</v>
      </c>
      <c r="AT340" s="218" t="s">
        <v>132</v>
      </c>
      <c r="AU340" s="218" t="s">
        <v>137</v>
      </c>
      <c r="AY340" s="17" t="s">
        <v>129</v>
      </c>
      <c r="BE340" s="219">
        <f>IF(N340="základní",J340,0)</f>
        <v>0</v>
      </c>
      <c r="BF340" s="219">
        <f>IF(N340="snížená",J340,0)</f>
        <v>4937.6999999999998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7" t="s">
        <v>137</v>
      </c>
      <c r="BK340" s="219">
        <f>ROUND(I340*H340,2)</f>
        <v>4937.6999999999998</v>
      </c>
      <c r="BL340" s="17" t="s">
        <v>228</v>
      </c>
      <c r="BM340" s="218" t="s">
        <v>614</v>
      </c>
    </row>
    <row r="341" s="13" customFormat="1">
      <c r="A341" s="13"/>
      <c r="B341" s="220"/>
      <c r="C341" s="221"/>
      <c r="D341" s="222" t="s">
        <v>146</v>
      </c>
      <c r="E341" s="223" t="s">
        <v>1</v>
      </c>
      <c r="F341" s="224" t="s">
        <v>615</v>
      </c>
      <c r="G341" s="221"/>
      <c r="H341" s="225">
        <v>45.299999999999997</v>
      </c>
      <c r="I341" s="221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0" t="s">
        <v>146</v>
      </c>
      <c r="AU341" s="230" t="s">
        <v>137</v>
      </c>
      <c r="AV341" s="13" t="s">
        <v>137</v>
      </c>
      <c r="AW341" s="13" t="s">
        <v>30</v>
      </c>
      <c r="AX341" s="13" t="s">
        <v>81</v>
      </c>
      <c r="AY341" s="230" t="s">
        <v>129</v>
      </c>
    </row>
    <row r="342" s="2" customFormat="1" ht="16.5" customHeight="1">
      <c r="A342" s="32"/>
      <c r="B342" s="33"/>
      <c r="C342" s="250" t="s">
        <v>616</v>
      </c>
      <c r="D342" s="250" t="s">
        <v>370</v>
      </c>
      <c r="E342" s="251" t="s">
        <v>617</v>
      </c>
      <c r="F342" s="252" t="s">
        <v>618</v>
      </c>
      <c r="G342" s="253" t="s">
        <v>286</v>
      </c>
      <c r="H342" s="254">
        <v>49.829999999999998</v>
      </c>
      <c r="I342" s="255">
        <v>135</v>
      </c>
      <c r="J342" s="255">
        <f>ROUND(I342*H342,2)</f>
        <v>6727.0500000000002</v>
      </c>
      <c r="K342" s="256"/>
      <c r="L342" s="257"/>
      <c r="M342" s="258" t="s">
        <v>1</v>
      </c>
      <c r="N342" s="259" t="s">
        <v>39</v>
      </c>
      <c r="O342" s="216">
        <v>0</v>
      </c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8" t="s">
        <v>300</v>
      </c>
      <c r="AT342" s="218" t="s">
        <v>370</v>
      </c>
      <c r="AU342" s="218" t="s">
        <v>137</v>
      </c>
      <c r="AY342" s="17" t="s">
        <v>129</v>
      </c>
      <c r="BE342" s="219">
        <f>IF(N342="základní",J342,0)</f>
        <v>0</v>
      </c>
      <c r="BF342" s="219">
        <f>IF(N342="snížená",J342,0)</f>
        <v>6727.0500000000002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7" t="s">
        <v>137</v>
      </c>
      <c r="BK342" s="219">
        <f>ROUND(I342*H342,2)</f>
        <v>6727.0500000000002</v>
      </c>
      <c r="BL342" s="17" t="s">
        <v>228</v>
      </c>
      <c r="BM342" s="218" t="s">
        <v>619</v>
      </c>
    </row>
    <row r="343" s="13" customFormat="1">
      <c r="A343" s="13"/>
      <c r="B343" s="220"/>
      <c r="C343" s="221"/>
      <c r="D343" s="222" t="s">
        <v>146</v>
      </c>
      <c r="E343" s="223" t="s">
        <v>1</v>
      </c>
      <c r="F343" s="224" t="s">
        <v>620</v>
      </c>
      <c r="G343" s="221"/>
      <c r="H343" s="225">
        <v>49.829999999999998</v>
      </c>
      <c r="I343" s="221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0" t="s">
        <v>146</v>
      </c>
      <c r="AU343" s="230" t="s">
        <v>137</v>
      </c>
      <c r="AV343" s="13" t="s">
        <v>137</v>
      </c>
      <c r="AW343" s="13" t="s">
        <v>30</v>
      </c>
      <c r="AX343" s="13" t="s">
        <v>81</v>
      </c>
      <c r="AY343" s="230" t="s">
        <v>129</v>
      </c>
    </row>
    <row r="344" s="2" customFormat="1" ht="24.15" customHeight="1">
      <c r="A344" s="32"/>
      <c r="B344" s="33"/>
      <c r="C344" s="207" t="s">
        <v>621</v>
      </c>
      <c r="D344" s="207" t="s">
        <v>132</v>
      </c>
      <c r="E344" s="208" t="s">
        <v>622</v>
      </c>
      <c r="F344" s="209" t="s">
        <v>623</v>
      </c>
      <c r="G344" s="210" t="s">
        <v>354</v>
      </c>
      <c r="H344" s="211">
        <v>864.99699999999996</v>
      </c>
      <c r="I344" s="212">
        <v>0.40000000000000002</v>
      </c>
      <c r="J344" s="212">
        <f>ROUND(I344*H344,2)</f>
        <v>346</v>
      </c>
      <c r="K344" s="213"/>
      <c r="L344" s="38"/>
      <c r="M344" s="214" t="s">
        <v>1</v>
      </c>
      <c r="N344" s="215" t="s">
        <v>39</v>
      </c>
      <c r="O344" s="216">
        <v>0</v>
      </c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18" t="s">
        <v>228</v>
      </c>
      <c r="AT344" s="218" t="s">
        <v>132</v>
      </c>
      <c r="AU344" s="218" t="s">
        <v>137</v>
      </c>
      <c r="AY344" s="17" t="s">
        <v>129</v>
      </c>
      <c r="BE344" s="219">
        <f>IF(N344="základní",J344,0)</f>
        <v>0</v>
      </c>
      <c r="BF344" s="219">
        <f>IF(N344="snížená",J344,0)</f>
        <v>346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7" t="s">
        <v>137</v>
      </c>
      <c r="BK344" s="219">
        <f>ROUND(I344*H344,2)</f>
        <v>346</v>
      </c>
      <c r="BL344" s="17" t="s">
        <v>228</v>
      </c>
      <c r="BM344" s="218" t="s">
        <v>624</v>
      </c>
    </row>
    <row r="345" s="12" customFormat="1" ht="22.8" customHeight="1">
      <c r="A345" s="12"/>
      <c r="B345" s="192"/>
      <c r="C345" s="193"/>
      <c r="D345" s="194" t="s">
        <v>72</v>
      </c>
      <c r="E345" s="205" t="s">
        <v>625</v>
      </c>
      <c r="F345" s="205" t="s">
        <v>626</v>
      </c>
      <c r="G345" s="193"/>
      <c r="H345" s="193"/>
      <c r="I345" s="193"/>
      <c r="J345" s="206">
        <f>BK345</f>
        <v>35683.859999999993</v>
      </c>
      <c r="K345" s="193"/>
      <c r="L345" s="197"/>
      <c r="M345" s="198"/>
      <c r="N345" s="199"/>
      <c r="O345" s="199"/>
      <c r="P345" s="200">
        <f>SUM(P346:P358)</f>
        <v>27.756128</v>
      </c>
      <c r="Q345" s="199"/>
      <c r="R345" s="200">
        <f>SUM(R346:R358)</f>
        <v>0.1193692</v>
      </c>
      <c r="S345" s="199"/>
      <c r="T345" s="201">
        <f>SUM(T346:T358)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2" t="s">
        <v>137</v>
      </c>
      <c r="AT345" s="203" t="s">
        <v>72</v>
      </c>
      <c r="AU345" s="203" t="s">
        <v>81</v>
      </c>
      <c r="AY345" s="202" t="s">
        <v>129</v>
      </c>
      <c r="BK345" s="204">
        <f>SUM(BK346:BK358)</f>
        <v>35683.859999999993</v>
      </c>
    </row>
    <row r="346" s="2" customFormat="1" ht="16.5" customHeight="1">
      <c r="A346" s="32"/>
      <c r="B346" s="33"/>
      <c r="C346" s="207" t="s">
        <v>627</v>
      </c>
      <c r="D346" s="207" t="s">
        <v>132</v>
      </c>
      <c r="E346" s="208" t="s">
        <v>628</v>
      </c>
      <c r="F346" s="209" t="s">
        <v>629</v>
      </c>
      <c r="G346" s="210" t="s">
        <v>144</v>
      </c>
      <c r="H346" s="211">
        <v>22.312000000000001</v>
      </c>
      <c r="I346" s="212">
        <v>54.299999999999997</v>
      </c>
      <c r="J346" s="212">
        <f>ROUND(I346*H346,2)</f>
        <v>1211.54</v>
      </c>
      <c r="K346" s="213"/>
      <c r="L346" s="38"/>
      <c r="M346" s="214" t="s">
        <v>1</v>
      </c>
      <c r="N346" s="215" t="s">
        <v>39</v>
      </c>
      <c r="O346" s="216">
        <v>0.043999999999999997</v>
      </c>
      <c r="P346" s="216">
        <f>O346*H346</f>
        <v>0.98172800000000005</v>
      </c>
      <c r="Q346" s="216">
        <v>0.00029999999999999997</v>
      </c>
      <c r="R346" s="216">
        <f>Q346*H346</f>
        <v>0.0066936000000000001</v>
      </c>
      <c r="S346" s="216">
        <v>0</v>
      </c>
      <c r="T346" s="21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218" t="s">
        <v>228</v>
      </c>
      <c r="AT346" s="218" t="s">
        <v>132</v>
      </c>
      <c r="AU346" s="218" t="s">
        <v>137</v>
      </c>
      <c r="AY346" s="17" t="s">
        <v>129</v>
      </c>
      <c r="BE346" s="219">
        <f>IF(N346="základní",J346,0)</f>
        <v>0</v>
      </c>
      <c r="BF346" s="219">
        <f>IF(N346="snížená",J346,0)</f>
        <v>1211.54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7" t="s">
        <v>137</v>
      </c>
      <c r="BK346" s="219">
        <f>ROUND(I346*H346,2)</f>
        <v>1211.54</v>
      </c>
      <c r="BL346" s="17" t="s">
        <v>228</v>
      </c>
      <c r="BM346" s="218" t="s">
        <v>630</v>
      </c>
    </row>
    <row r="347" s="14" customFormat="1">
      <c r="A347" s="14"/>
      <c r="B347" s="231"/>
      <c r="C347" s="232"/>
      <c r="D347" s="222" t="s">
        <v>146</v>
      </c>
      <c r="E347" s="233" t="s">
        <v>1</v>
      </c>
      <c r="F347" s="234" t="s">
        <v>631</v>
      </c>
      <c r="G347" s="232"/>
      <c r="H347" s="233" t="s">
        <v>1</v>
      </c>
      <c r="I347" s="232"/>
      <c r="J347" s="232"/>
      <c r="K347" s="232"/>
      <c r="L347" s="235"/>
      <c r="M347" s="236"/>
      <c r="N347" s="237"/>
      <c r="O347" s="237"/>
      <c r="P347" s="237"/>
      <c r="Q347" s="237"/>
      <c r="R347" s="237"/>
      <c r="S347" s="237"/>
      <c r="T347" s="23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9" t="s">
        <v>146</v>
      </c>
      <c r="AU347" s="239" t="s">
        <v>137</v>
      </c>
      <c r="AV347" s="14" t="s">
        <v>81</v>
      </c>
      <c r="AW347" s="14" t="s">
        <v>30</v>
      </c>
      <c r="AX347" s="14" t="s">
        <v>73</v>
      </c>
      <c r="AY347" s="239" t="s">
        <v>129</v>
      </c>
    </row>
    <row r="348" s="13" customFormat="1">
      <c r="A348" s="13"/>
      <c r="B348" s="220"/>
      <c r="C348" s="221"/>
      <c r="D348" s="222" t="s">
        <v>146</v>
      </c>
      <c r="E348" s="223" t="s">
        <v>1</v>
      </c>
      <c r="F348" s="224" t="s">
        <v>632</v>
      </c>
      <c r="G348" s="221"/>
      <c r="H348" s="225">
        <v>24</v>
      </c>
      <c r="I348" s="221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0" t="s">
        <v>146</v>
      </c>
      <c r="AU348" s="230" t="s">
        <v>137</v>
      </c>
      <c r="AV348" s="13" t="s">
        <v>137</v>
      </c>
      <c r="AW348" s="13" t="s">
        <v>30</v>
      </c>
      <c r="AX348" s="13" t="s">
        <v>73</v>
      </c>
      <c r="AY348" s="230" t="s">
        <v>129</v>
      </c>
    </row>
    <row r="349" s="13" customFormat="1">
      <c r="A349" s="13"/>
      <c r="B349" s="220"/>
      <c r="C349" s="221"/>
      <c r="D349" s="222" t="s">
        <v>146</v>
      </c>
      <c r="E349" s="223" t="s">
        <v>1</v>
      </c>
      <c r="F349" s="224" t="s">
        <v>633</v>
      </c>
      <c r="G349" s="221"/>
      <c r="H349" s="225">
        <v>-3.1400000000000001</v>
      </c>
      <c r="I349" s="221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0" t="s">
        <v>146</v>
      </c>
      <c r="AU349" s="230" t="s">
        <v>137</v>
      </c>
      <c r="AV349" s="13" t="s">
        <v>137</v>
      </c>
      <c r="AW349" s="13" t="s">
        <v>30</v>
      </c>
      <c r="AX349" s="13" t="s">
        <v>73</v>
      </c>
      <c r="AY349" s="230" t="s">
        <v>129</v>
      </c>
    </row>
    <row r="350" s="14" customFormat="1">
      <c r="A350" s="14"/>
      <c r="B350" s="231"/>
      <c r="C350" s="232"/>
      <c r="D350" s="222" t="s">
        <v>146</v>
      </c>
      <c r="E350" s="233" t="s">
        <v>1</v>
      </c>
      <c r="F350" s="234" t="s">
        <v>634</v>
      </c>
      <c r="G350" s="232"/>
      <c r="H350" s="233" t="s">
        <v>1</v>
      </c>
      <c r="I350" s="232"/>
      <c r="J350" s="232"/>
      <c r="K350" s="232"/>
      <c r="L350" s="235"/>
      <c r="M350" s="236"/>
      <c r="N350" s="237"/>
      <c r="O350" s="237"/>
      <c r="P350" s="237"/>
      <c r="Q350" s="237"/>
      <c r="R350" s="237"/>
      <c r="S350" s="237"/>
      <c r="T350" s="23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9" t="s">
        <v>146</v>
      </c>
      <c r="AU350" s="239" t="s">
        <v>137</v>
      </c>
      <c r="AV350" s="14" t="s">
        <v>81</v>
      </c>
      <c r="AW350" s="14" t="s">
        <v>30</v>
      </c>
      <c r="AX350" s="14" t="s">
        <v>73</v>
      </c>
      <c r="AY350" s="239" t="s">
        <v>129</v>
      </c>
    </row>
    <row r="351" s="13" customFormat="1">
      <c r="A351" s="13"/>
      <c r="B351" s="220"/>
      <c r="C351" s="221"/>
      <c r="D351" s="222" t="s">
        <v>146</v>
      </c>
      <c r="E351" s="223" t="s">
        <v>1</v>
      </c>
      <c r="F351" s="224" t="s">
        <v>635</v>
      </c>
      <c r="G351" s="221"/>
      <c r="H351" s="225">
        <v>1.452</v>
      </c>
      <c r="I351" s="221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0" t="s">
        <v>146</v>
      </c>
      <c r="AU351" s="230" t="s">
        <v>137</v>
      </c>
      <c r="AV351" s="13" t="s">
        <v>137</v>
      </c>
      <c r="AW351" s="13" t="s">
        <v>30</v>
      </c>
      <c r="AX351" s="13" t="s">
        <v>73</v>
      </c>
      <c r="AY351" s="230" t="s">
        <v>129</v>
      </c>
    </row>
    <row r="352" s="15" customFormat="1">
      <c r="A352" s="15"/>
      <c r="B352" s="240"/>
      <c r="C352" s="241"/>
      <c r="D352" s="222" t="s">
        <v>146</v>
      </c>
      <c r="E352" s="242" t="s">
        <v>1</v>
      </c>
      <c r="F352" s="243" t="s">
        <v>157</v>
      </c>
      <c r="G352" s="241"/>
      <c r="H352" s="244">
        <v>22.312000000000001</v>
      </c>
      <c r="I352" s="241"/>
      <c r="J352" s="241"/>
      <c r="K352" s="241"/>
      <c r="L352" s="245"/>
      <c r="M352" s="246"/>
      <c r="N352" s="247"/>
      <c r="O352" s="247"/>
      <c r="P352" s="247"/>
      <c r="Q352" s="247"/>
      <c r="R352" s="247"/>
      <c r="S352" s="247"/>
      <c r="T352" s="24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49" t="s">
        <v>146</v>
      </c>
      <c r="AU352" s="249" t="s">
        <v>137</v>
      </c>
      <c r="AV352" s="15" t="s">
        <v>136</v>
      </c>
      <c r="AW352" s="15" t="s">
        <v>30</v>
      </c>
      <c r="AX352" s="15" t="s">
        <v>81</v>
      </c>
      <c r="AY352" s="249" t="s">
        <v>129</v>
      </c>
    </row>
    <row r="353" s="2" customFormat="1" ht="24.15" customHeight="1">
      <c r="A353" s="32"/>
      <c r="B353" s="33"/>
      <c r="C353" s="207" t="s">
        <v>636</v>
      </c>
      <c r="D353" s="207" t="s">
        <v>132</v>
      </c>
      <c r="E353" s="208" t="s">
        <v>637</v>
      </c>
      <c r="F353" s="209" t="s">
        <v>638</v>
      </c>
      <c r="G353" s="210" t="s">
        <v>144</v>
      </c>
      <c r="H353" s="211">
        <v>22.312000000000001</v>
      </c>
      <c r="I353" s="212">
        <v>900</v>
      </c>
      <c r="J353" s="212">
        <f>ROUND(I353*H353,2)</f>
        <v>20080.799999999999</v>
      </c>
      <c r="K353" s="213"/>
      <c r="L353" s="38"/>
      <c r="M353" s="214" t="s">
        <v>1</v>
      </c>
      <c r="N353" s="215" t="s">
        <v>39</v>
      </c>
      <c r="O353" s="216">
        <v>1.2</v>
      </c>
      <c r="P353" s="216">
        <f>O353*H353</f>
        <v>26.7744</v>
      </c>
      <c r="Q353" s="216">
        <v>0.0050499999999999998</v>
      </c>
      <c r="R353" s="216">
        <f>Q353*H353</f>
        <v>0.1126756</v>
      </c>
      <c r="S353" s="216">
        <v>0</v>
      </c>
      <c r="T353" s="21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8" t="s">
        <v>228</v>
      </c>
      <c r="AT353" s="218" t="s">
        <v>132</v>
      </c>
      <c r="AU353" s="218" t="s">
        <v>137</v>
      </c>
      <c r="AY353" s="17" t="s">
        <v>129</v>
      </c>
      <c r="BE353" s="219">
        <f>IF(N353="základní",J353,0)</f>
        <v>0</v>
      </c>
      <c r="BF353" s="219">
        <f>IF(N353="snížená",J353,0)</f>
        <v>20080.799999999999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7" t="s">
        <v>137</v>
      </c>
      <c r="BK353" s="219">
        <f>ROUND(I353*H353,2)</f>
        <v>20080.799999999999</v>
      </c>
      <c r="BL353" s="17" t="s">
        <v>228</v>
      </c>
      <c r="BM353" s="218" t="s">
        <v>639</v>
      </c>
    </row>
    <row r="354" s="2" customFormat="1" ht="16.5" customHeight="1">
      <c r="A354" s="32"/>
      <c r="B354" s="33"/>
      <c r="C354" s="250" t="s">
        <v>640</v>
      </c>
      <c r="D354" s="250" t="s">
        <v>370</v>
      </c>
      <c r="E354" s="251" t="s">
        <v>641</v>
      </c>
      <c r="F354" s="252" t="s">
        <v>642</v>
      </c>
      <c r="G354" s="253" t="s">
        <v>144</v>
      </c>
      <c r="H354" s="254">
        <v>24.542999999999999</v>
      </c>
      <c r="I354" s="255">
        <v>500</v>
      </c>
      <c r="J354" s="255">
        <f>ROUND(I354*H354,2)</f>
        <v>12271.5</v>
      </c>
      <c r="K354" s="256"/>
      <c r="L354" s="257"/>
      <c r="M354" s="258" t="s">
        <v>1</v>
      </c>
      <c r="N354" s="259" t="s">
        <v>39</v>
      </c>
      <c r="O354" s="216">
        <v>0</v>
      </c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218" t="s">
        <v>300</v>
      </c>
      <c r="AT354" s="218" t="s">
        <v>370</v>
      </c>
      <c r="AU354" s="218" t="s">
        <v>137</v>
      </c>
      <c r="AY354" s="17" t="s">
        <v>129</v>
      </c>
      <c r="BE354" s="219">
        <f>IF(N354="základní",J354,0)</f>
        <v>0</v>
      </c>
      <c r="BF354" s="219">
        <f>IF(N354="snížená",J354,0)</f>
        <v>12271.5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7" t="s">
        <v>137</v>
      </c>
      <c r="BK354" s="219">
        <f>ROUND(I354*H354,2)</f>
        <v>12271.5</v>
      </c>
      <c r="BL354" s="17" t="s">
        <v>228</v>
      </c>
      <c r="BM354" s="218" t="s">
        <v>643</v>
      </c>
    </row>
    <row r="355" s="13" customFormat="1">
      <c r="A355" s="13"/>
      <c r="B355" s="220"/>
      <c r="C355" s="221"/>
      <c r="D355" s="222" t="s">
        <v>146</v>
      </c>
      <c r="E355" s="223" t="s">
        <v>1</v>
      </c>
      <c r="F355" s="224" t="s">
        <v>644</v>
      </c>
      <c r="G355" s="221"/>
      <c r="H355" s="225">
        <v>24.542999999999999</v>
      </c>
      <c r="I355" s="221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146</v>
      </c>
      <c r="AU355" s="230" t="s">
        <v>137</v>
      </c>
      <c r="AV355" s="13" t="s">
        <v>137</v>
      </c>
      <c r="AW355" s="13" t="s">
        <v>30</v>
      </c>
      <c r="AX355" s="13" t="s">
        <v>81</v>
      </c>
      <c r="AY355" s="230" t="s">
        <v>129</v>
      </c>
    </row>
    <row r="356" s="2" customFormat="1" ht="16.5" customHeight="1">
      <c r="A356" s="32"/>
      <c r="B356" s="33"/>
      <c r="C356" s="207" t="s">
        <v>645</v>
      </c>
      <c r="D356" s="207" t="s">
        <v>132</v>
      </c>
      <c r="E356" s="208" t="s">
        <v>646</v>
      </c>
      <c r="F356" s="209" t="s">
        <v>647</v>
      </c>
      <c r="G356" s="210" t="s">
        <v>286</v>
      </c>
      <c r="H356" s="211">
        <v>2</v>
      </c>
      <c r="I356" s="212">
        <v>450</v>
      </c>
      <c r="J356" s="212">
        <f>ROUND(I356*H356,2)</f>
        <v>900</v>
      </c>
      <c r="K356" s="213"/>
      <c r="L356" s="38"/>
      <c r="M356" s="214" t="s">
        <v>1</v>
      </c>
      <c r="N356" s="215" t="s">
        <v>39</v>
      </c>
      <c r="O356" s="216">
        <v>0</v>
      </c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218" t="s">
        <v>228</v>
      </c>
      <c r="AT356" s="218" t="s">
        <v>132</v>
      </c>
      <c r="AU356" s="218" t="s">
        <v>137</v>
      </c>
      <c r="AY356" s="17" t="s">
        <v>129</v>
      </c>
      <c r="BE356" s="219">
        <f>IF(N356="základní",J356,0)</f>
        <v>0</v>
      </c>
      <c r="BF356" s="219">
        <f>IF(N356="snížená",J356,0)</f>
        <v>900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7" t="s">
        <v>137</v>
      </c>
      <c r="BK356" s="219">
        <f>ROUND(I356*H356,2)</f>
        <v>900</v>
      </c>
      <c r="BL356" s="17" t="s">
        <v>228</v>
      </c>
      <c r="BM356" s="218" t="s">
        <v>648</v>
      </c>
    </row>
    <row r="357" s="13" customFormat="1">
      <c r="A357" s="13"/>
      <c r="B357" s="220"/>
      <c r="C357" s="221"/>
      <c r="D357" s="222" t="s">
        <v>146</v>
      </c>
      <c r="E357" s="223" t="s">
        <v>1</v>
      </c>
      <c r="F357" s="224" t="s">
        <v>649</v>
      </c>
      <c r="G357" s="221"/>
      <c r="H357" s="225">
        <v>2</v>
      </c>
      <c r="I357" s="221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146</v>
      </c>
      <c r="AU357" s="230" t="s">
        <v>137</v>
      </c>
      <c r="AV357" s="13" t="s">
        <v>137</v>
      </c>
      <c r="AW357" s="13" t="s">
        <v>30</v>
      </c>
      <c r="AX357" s="13" t="s">
        <v>81</v>
      </c>
      <c r="AY357" s="230" t="s">
        <v>129</v>
      </c>
    </row>
    <row r="358" s="2" customFormat="1" ht="24.15" customHeight="1">
      <c r="A358" s="32"/>
      <c r="B358" s="33"/>
      <c r="C358" s="207" t="s">
        <v>650</v>
      </c>
      <c r="D358" s="207" t="s">
        <v>132</v>
      </c>
      <c r="E358" s="208" t="s">
        <v>651</v>
      </c>
      <c r="F358" s="209" t="s">
        <v>652</v>
      </c>
      <c r="G358" s="210" t="s">
        <v>354</v>
      </c>
      <c r="H358" s="211">
        <v>344.63799999999998</v>
      </c>
      <c r="I358" s="212">
        <v>3.54</v>
      </c>
      <c r="J358" s="212">
        <f>ROUND(I358*H358,2)</f>
        <v>1220.02</v>
      </c>
      <c r="K358" s="213"/>
      <c r="L358" s="38"/>
      <c r="M358" s="214" t="s">
        <v>1</v>
      </c>
      <c r="N358" s="215" t="s">
        <v>39</v>
      </c>
      <c r="O358" s="216">
        <v>0</v>
      </c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218" t="s">
        <v>228</v>
      </c>
      <c r="AT358" s="218" t="s">
        <v>132</v>
      </c>
      <c r="AU358" s="218" t="s">
        <v>137</v>
      </c>
      <c r="AY358" s="17" t="s">
        <v>129</v>
      </c>
      <c r="BE358" s="219">
        <f>IF(N358="základní",J358,0)</f>
        <v>0</v>
      </c>
      <c r="BF358" s="219">
        <f>IF(N358="snížená",J358,0)</f>
        <v>1220.02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7" t="s">
        <v>137</v>
      </c>
      <c r="BK358" s="219">
        <f>ROUND(I358*H358,2)</f>
        <v>1220.02</v>
      </c>
      <c r="BL358" s="17" t="s">
        <v>228</v>
      </c>
      <c r="BM358" s="218" t="s">
        <v>653</v>
      </c>
    </row>
    <row r="359" s="12" customFormat="1" ht="22.8" customHeight="1">
      <c r="A359" s="12"/>
      <c r="B359" s="192"/>
      <c r="C359" s="193"/>
      <c r="D359" s="194" t="s">
        <v>72</v>
      </c>
      <c r="E359" s="205" t="s">
        <v>654</v>
      </c>
      <c r="F359" s="205" t="s">
        <v>655</v>
      </c>
      <c r="G359" s="193"/>
      <c r="H359" s="193"/>
      <c r="I359" s="193"/>
      <c r="J359" s="206">
        <f>BK359</f>
        <v>12536.799999999999</v>
      </c>
      <c r="K359" s="193"/>
      <c r="L359" s="197"/>
      <c r="M359" s="198"/>
      <c r="N359" s="199"/>
      <c r="O359" s="199"/>
      <c r="P359" s="200">
        <f>SUM(P360:P366)</f>
        <v>3.9300000000000002</v>
      </c>
      <c r="Q359" s="199"/>
      <c r="R359" s="200">
        <f>SUM(R360:R366)</f>
        <v>0.0027600000000000003</v>
      </c>
      <c r="S359" s="199"/>
      <c r="T359" s="201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2" t="s">
        <v>137</v>
      </c>
      <c r="AT359" s="203" t="s">
        <v>72</v>
      </c>
      <c r="AU359" s="203" t="s">
        <v>81</v>
      </c>
      <c r="AY359" s="202" t="s">
        <v>129</v>
      </c>
      <c r="BK359" s="204">
        <f>SUM(BK360:BK366)</f>
        <v>12536.799999999999</v>
      </c>
    </row>
    <row r="360" s="2" customFormat="1" ht="24.15" customHeight="1">
      <c r="A360" s="32"/>
      <c r="B360" s="33"/>
      <c r="C360" s="207" t="s">
        <v>656</v>
      </c>
      <c r="D360" s="207" t="s">
        <v>132</v>
      </c>
      <c r="E360" s="208" t="s">
        <v>657</v>
      </c>
      <c r="F360" s="209" t="s">
        <v>658</v>
      </c>
      <c r="G360" s="210" t="s">
        <v>144</v>
      </c>
      <c r="H360" s="211">
        <v>6</v>
      </c>
      <c r="I360" s="212">
        <v>63.799999999999997</v>
      </c>
      <c r="J360" s="212">
        <f>ROUND(I360*H360,2)</f>
        <v>382.80000000000001</v>
      </c>
      <c r="K360" s="213"/>
      <c r="L360" s="38"/>
      <c r="M360" s="214" t="s">
        <v>1</v>
      </c>
      <c r="N360" s="215" t="s">
        <v>39</v>
      </c>
      <c r="O360" s="216">
        <v>0.13300000000000001</v>
      </c>
      <c r="P360" s="216">
        <f>O360*H360</f>
        <v>0.79800000000000004</v>
      </c>
      <c r="Q360" s="216">
        <v>8.0000000000000007E-05</v>
      </c>
      <c r="R360" s="216">
        <f>Q360*H360</f>
        <v>0.00048000000000000007</v>
      </c>
      <c r="S360" s="216">
        <v>0</v>
      </c>
      <c r="T360" s="217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218" t="s">
        <v>228</v>
      </c>
      <c r="AT360" s="218" t="s">
        <v>132</v>
      </c>
      <c r="AU360" s="218" t="s">
        <v>137</v>
      </c>
      <c r="AY360" s="17" t="s">
        <v>129</v>
      </c>
      <c r="BE360" s="219">
        <f>IF(N360="základní",J360,0)</f>
        <v>0</v>
      </c>
      <c r="BF360" s="219">
        <f>IF(N360="snížená",J360,0)</f>
        <v>382.80000000000001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7" t="s">
        <v>137</v>
      </c>
      <c r="BK360" s="219">
        <f>ROUND(I360*H360,2)</f>
        <v>382.80000000000001</v>
      </c>
      <c r="BL360" s="17" t="s">
        <v>228</v>
      </c>
      <c r="BM360" s="218" t="s">
        <v>659</v>
      </c>
    </row>
    <row r="361" s="14" customFormat="1">
      <c r="A361" s="14"/>
      <c r="B361" s="231"/>
      <c r="C361" s="232"/>
      <c r="D361" s="222" t="s">
        <v>146</v>
      </c>
      <c r="E361" s="233" t="s">
        <v>1</v>
      </c>
      <c r="F361" s="234" t="s">
        <v>660</v>
      </c>
      <c r="G361" s="232"/>
      <c r="H361" s="233" t="s">
        <v>1</v>
      </c>
      <c r="I361" s="232"/>
      <c r="J361" s="232"/>
      <c r="K361" s="232"/>
      <c r="L361" s="235"/>
      <c r="M361" s="236"/>
      <c r="N361" s="237"/>
      <c r="O361" s="237"/>
      <c r="P361" s="237"/>
      <c r="Q361" s="237"/>
      <c r="R361" s="237"/>
      <c r="S361" s="237"/>
      <c r="T361" s="23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9" t="s">
        <v>146</v>
      </c>
      <c r="AU361" s="239" t="s">
        <v>137</v>
      </c>
      <c r="AV361" s="14" t="s">
        <v>81</v>
      </c>
      <c r="AW361" s="14" t="s">
        <v>30</v>
      </c>
      <c r="AX361" s="14" t="s">
        <v>73</v>
      </c>
      <c r="AY361" s="239" t="s">
        <v>129</v>
      </c>
    </row>
    <row r="362" s="13" customFormat="1">
      <c r="A362" s="13"/>
      <c r="B362" s="220"/>
      <c r="C362" s="221"/>
      <c r="D362" s="222" t="s">
        <v>146</v>
      </c>
      <c r="E362" s="223" t="s">
        <v>1</v>
      </c>
      <c r="F362" s="224" t="s">
        <v>661</v>
      </c>
      <c r="G362" s="221"/>
      <c r="H362" s="225">
        <v>6</v>
      </c>
      <c r="I362" s="221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146</v>
      </c>
      <c r="AU362" s="230" t="s">
        <v>137</v>
      </c>
      <c r="AV362" s="13" t="s">
        <v>137</v>
      </c>
      <c r="AW362" s="13" t="s">
        <v>30</v>
      </c>
      <c r="AX362" s="13" t="s">
        <v>81</v>
      </c>
      <c r="AY362" s="230" t="s">
        <v>129</v>
      </c>
    </row>
    <row r="363" s="2" customFormat="1" ht="24.15" customHeight="1">
      <c r="A363" s="32"/>
      <c r="B363" s="33"/>
      <c r="C363" s="207" t="s">
        <v>662</v>
      </c>
      <c r="D363" s="207" t="s">
        <v>132</v>
      </c>
      <c r="E363" s="208" t="s">
        <v>663</v>
      </c>
      <c r="F363" s="209" t="s">
        <v>664</v>
      </c>
      <c r="G363" s="210" t="s">
        <v>144</v>
      </c>
      <c r="H363" s="211">
        <v>6</v>
      </c>
      <c r="I363" s="212">
        <v>120</v>
      </c>
      <c r="J363" s="212">
        <f>ROUND(I363*H363,2)</f>
        <v>720</v>
      </c>
      <c r="K363" s="213"/>
      <c r="L363" s="38"/>
      <c r="M363" s="214" t="s">
        <v>1</v>
      </c>
      <c r="N363" s="215" t="s">
        <v>39</v>
      </c>
      <c r="O363" s="216">
        <v>0.184</v>
      </c>
      <c r="P363" s="216">
        <f>O363*H363</f>
        <v>1.1040000000000001</v>
      </c>
      <c r="Q363" s="216">
        <v>0.00013999999999999999</v>
      </c>
      <c r="R363" s="216">
        <f>Q363*H363</f>
        <v>0.00083999999999999993</v>
      </c>
      <c r="S363" s="216">
        <v>0</v>
      </c>
      <c r="T363" s="217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8" t="s">
        <v>228</v>
      </c>
      <c r="AT363" s="218" t="s">
        <v>132</v>
      </c>
      <c r="AU363" s="218" t="s">
        <v>137</v>
      </c>
      <c r="AY363" s="17" t="s">
        <v>129</v>
      </c>
      <c r="BE363" s="219">
        <f>IF(N363="základní",J363,0)</f>
        <v>0</v>
      </c>
      <c r="BF363" s="219">
        <f>IF(N363="snížená",J363,0)</f>
        <v>720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7" t="s">
        <v>137</v>
      </c>
      <c r="BK363" s="219">
        <f>ROUND(I363*H363,2)</f>
        <v>720</v>
      </c>
      <c r="BL363" s="17" t="s">
        <v>228</v>
      </c>
      <c r="BM363" s="218" t="s">
        <v>665</v>
      </c>
    </row>
    <row r="364" s="2" customFormat="1" ht="24.15" customHeight="1">
      <c r="A364" s="32"/>
      <c r="B364" s="33"/>
      <c r="C364" s="207" t="s">
        <v>666</v>
      </c>
      <c r="D364" s="207" t="s">
        <v>132</v>
      </c>
      <c r="E364" s="208" t="s">
        <v>667</v>
      </c>
      <c r="F364" s="209" t="s">
        <v>668</v>
      </c>
      <c r="G364" s="210" t="s">
        <v>144</v>
      </c>
      <c r="H364" s="211">
        <v>6</v>
      </c>
      <c r="I364" s="212">
        <v>118</v>
      </c>
      <c r="J364" s="212">
        <f>ROUND(I364*H364,2)</f>
        <v>708</v>
      </c>
      <c r="K364" s="213"/>
      <c r="L364" s="38"/>
      <c r="M364" s="214" t="s">
        <v>1</v>
      </c>
      <c r="N364" s="215" t="s">
        <v>39</v>
      </c>
      <c r="O364" s="216">
        <v>0.16600000000000001</v>
      </c>
      <c r="P364" s="216">
        <f>O364*H364</f>
        <v>0.996</v>
      </c>
      <c r="Q364" s="216">
        <v>0.00012</v>
      </c>
      <c r="R364" s="216">
        <f>Q364*H364</f>
        <v>0.00072000000000000005</v>
      </c>
      <c r="S364" s="216">
        <v>0</v>
      </c>
      <c r="T364" s="217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218" t="s">
        <v>228</v>
      </c>
      <c r="AT364" s="218" t="s">
        <v>132</v>
      </c>
      <c r="AU364" s="218" t="s">
        <v>137</v>
      </c>
      <c r="AY364" s="17" t="s">
        <v>129</v>
      </c>
      <c r="BE364" s="219">
        <f>IF(N364="základní",J364,0)</f>
        <v>0</v>
      </c>
      <c r="BF364" s="219">
        <f>IF(N364="snížená",J364,0)</f>
        <v>708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7" t="s">
        <v>137</v>
      </c>
      <c r="BK364" s="219">
        <f>ROUND(I364*H364,2)</f>
        <v>708</v>
      </c>
      <c r="BL364" s="17" t="s">
        <v>228</v>
      </c>
      <c r="BM364" s="218" t="s">
        <v>669</v>
      </c>
    </row>
    <row r="365" s="2" customFormat="1" ht="24.15" customHeight="1">
      <c r="A365" s="32"/>
      <c r="B365" s="33"/>
      <c r="C365" s="207" t="s">
        <v>670</v>
      </c>
      <c r="D365" s="207" t="s">
        <v>132</v>
      </c>
      <c r="E365" s="208" t="s">
        <v>671</v>
      </c>
      <c r="F365" s="209" t="s">
        <v>672</v>
      </c>
      <c r="G365" s="210" t="s">
        <v>144</v>
      </c>
      <c r="H365" s="211">
        <v>6</v>
      </c>
      <c r="I365" s="212">
        <v>121</v>
      </c>
      <c r="J365" s="212">
        <f>ROUND(I365*H365,2)</f>
        <v>726</v>
      </c>
      <c r="K365" s="213"/>
      <c r="L365" s="38"/>
      <c r="M365" s="214" t="s">
        <v>1</v>
      </c>
      <c r="N365" s="215" t="s">
        <v>39</v>
      </c>
      <c r="O365" s="216">
        <v>0.17199999999999999</v>
      </c>
      <c r="P365" s="216">
        <f>O365*H365</f>
        <v>1.032</v>
      </c>
      <c r="Q365" s="216">
        <v>0.00012</v>
      </c>
      <c r="R365" s="216">
        <f>Q365*H365</f>
        <v>0.00072000000000000005</v>
      </c>
      <c r="S365" s="216">
        <v>0</v>
      </c>
      <c r="T365" s="217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218" t="s">
        <v>228</v>
      </c>
      <c r="AT365" s="218" t="s">
        <v>132</v>
      </c>
      <c r="AU365" s="218" t="s">
        <v>137</v>
      </c>
      <c r="AY365" s="17" t="s">
        <v>129</v>
      </c>
      <c r="BE365" s="219">
        <f>IF(N365="základní",J365,0)</f>
        <v>0</v>
      </c>
      <c r="BF365" s="219">
        <f>IF(N365="snížená",J365,0)</f>
        <v>726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7" t="s">
        <v>137</v>
      </c>
      <c r="BK365" s="219">
        <f>ROUND(I365*H365,2)</f>
        <v>726</v>
      </c>
      <c r="BL365" s="17" t="s">
        <v>228</v>
      </c>
      <c r="BM365" s="218" t="s">
        <v>673</v>
      </c>
    </row>
    <row r="366" s="2" customFormat="1" ht="16.5" customHeight="1">
      <c r="A366" s="32"/>
      <c r="B366" s="33"/>
      <c r="C366" s="207" t="s">
        <v>674</v>
      </c>
      <c r="D366" s="207" t="s">
        <v>132</v>
      </c>
      <c r="E366" s="208" t="s">
        <v>675</v>
      </c>
      <c r="F366" s="209" t="s">
        <v>676</v>
      </c>
      <c r="G366" s="210" t="s">
        <v>258</v>
      </c>
      <c r="H366" s="211">
        <v>2</v>
      </c>
      <c r="I366" s="212">
        <v>5000</v>
      </c>
      <c r="J366" s="212">
        <f>ROUND(I366*H366,2)</f>
        <v>10000</v>
      </c>
      <c r="K366" s="213"/>
      <c r="L366" s="38"/>
      <c r="M366" s="214" t="s">
        <v>1</v>
      </c>
      <c r="N366" s="215" t="s">
        <v>39</v>
      </c>
      <c r="O366" s="216">
        <v>0</v>
      </c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218" t="s">
        <v>228</v>
      </c>
      <c r="AT366" s="218" t="s">
        <v>132</v>
      </c>
      <c r="AU366" s="218" t="s">
        <v>137</v>
      </c>
      <c r="AY366" s="17" t="s">
        <v>129</v>
      </c>
      <c r="BE366" s="219">
        <f>IF(N366="základní",J366,0)</f>
        <v>0</v>
      </c>
      <c r="BF366" s="219">
        <f>IF(N366="snížená",J366,0)</f>
        <v>10000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7" t="s">
        <v>137</v>
      </c>
      <c r="BK366" s="219">
        <f>ROUND(I366*H366,2)</f>
        <v>10000</v>
      </c>
      <c r="BL366" s="17" t="s">
        <v>228</v>
      </c>
      <c r="BM366" s="218" t="s">
        <v>677</v>
      </c>
    </row>
    <row r="367" s="12" customFormat="1" ht="22.8" customHeight="1">
      <c r="A367" s="12"/>
      <c r="B367" s="192"/>
      <c r="C367" s="193"/>
      <c r="D367" s="194" t="s">
        <v>72</v>
      </c>
      <c r="E367" s="205" t="s">
        <v>678</v>
      </c>
      <c r="F367" s="205" t="s">
        <v>679</v>
      </c>
      <c r="G367" s="193"/>
      <c r="H367" s="193"/>
      <c r="I367" s="193"/>
      <c r="J367" s="206">
        <f>BK367</f>
        <v>16765.369999999999</v>
      </c>
      <c r="K367" s="193"/>
      <c r="L367" s="197"/>
      <c r="M367" s="198"/>
      <c r="N367" s="199"/>
      <c r="O367" s="199"/>
      <c r="P367" s="200">
        <f>SUM(P368:P383)</f>
        <v>27.872815999999993</v>
      </c>
      <c r="Q367" s="199"/>
      <c r="R367" s="200">
        <f>SUM(R368:R383)</f>
        <v>0.18881547999999998</v>
      </c>
      <c r="S367" s="199"/>
      <c r="T367" s="201">
        <f>SUM(T368:T383)</f>
        <v>0.045314559999999997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2" t="s">
        <v>137</v>
      </c>
      <c r="AT367" s="203" t="s">
        <v>72</v>
      </c>
      <c r="AU367" s="203" t="s">
        <v>81</v>
      </c>
      <c r="AY367" s="202" t="s">
        <v>129</v>
      </c>
      <c r="BK367" s="204">
        <f>SUM(BK368:BK383)</f>
        <v>16765.369999999999</v>
      </c>
    </row>
    <row r="368" s="2" customFormat="1" ht="16.5" customHeight="1">
      <c r="A368" s="32"/>
      <c r="B368" s="33"/>
      <c r="C368" s="207" t="s">
        <v>680</v>
      </c>
      <c r="D368" s="207" t="s">
        <v>132</v>
      </c>
      <c r="E368" s="208" t="s">
        <v>681</v>
      </c>
      <c r="F368" s="209" t="s">
        <v>682</v>
      </c>
      <c r="G368" s="210" t="s">
        <v>144</v>
      </c>
      <c r="H368" s="211">
        <v>146.17599999999999</v>
      </c>
      <c r="I368" s="212">
        <v>34.700000000000003</v>
      </c>
      <c r="J368" s="212">
        <f>ROUND(I368*H368,2)</f>
        <v>5072.3100000000004</v>
      </c>
      <c r="K368" s="213"/>
      <c r="L368" s="38"/>
      <c r="M368" s="214" t="s">
        <v>1</v>
      </c>
      <c r="N368" s="215" t="s">
        <v>39</v>
      </c>
      <c r="O368" s="216">
        <v>0.073999999999999996</v>
      </c>
      <c r="P368" s="216">
        <f>O368*H368</f>
        <v>10.817023999999998</v>
      </c>
      <c r="Q368" s="216">
        <v>0.001</v>
      </c>
      <c r="R368" s="216">
        <f>Q368*H368</f>
        <v>0.146176</v>
      </c>
      <c r="S368" s="216">
        <v>0.00031</v>
      </c>
      <c r="T368" s="217">
        <f>S368*H368</f>
        <v>0.045314559999999997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218" t="s">
        <v>228</v>
      </c>
      <c r="AT368" s="218" t="s">
        <v>132</v>
      </c>
      <c r="AU368" s="218" t="s">
        <v>137</v>
      </c>
      <c r="AY368" s="17" t="s">
        <v>129</v>
      </c>
      <c r="BE368" s="219">
        <f>IF(N368="základní",J368,0)</f>
        <v>0</v>
      </c>
      <c r="BF368" s="219">
        <f>IF(N368="snížená",J368,0)</f>
        <v>5072.3100000000004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7" t="s">
        <v>137</v>
      </c>
      <c r="BK368" s="219">
        <f>ROUND(I368*H368,2)</f>
        <v>5072.3100000000004</v>
      </c>
      <c r="BL368" s="17" t="s">
        <v>228</v>
      </c>
      <c r="BM368" s="218" t="s">
        <v>683</v>
      </c>
    </row>
    <row r="369" s="14" customFormat="1">
      <c r="A369" s="14"/>
      <c r="B369" s="231"/>
      <c r="C369" s="232"/>
      <c r="D369" s="222" t="s">
        <v>146</v>
      </c>
      <c r="E369" s="233" t="s">
        <v>1</v>
      </c>
      <c r="F369" s="234" t="s">
        <v>684</v>
      </c>
      <c r="G369" s="232"/>
      <c r="H369" s="233" t="s">
        <v>1</v>
      </c>
      <c r="I369" s="232"/>
      <c r="J369" s="232"/>
      <c r="K369" s="232"/>
      <c r="L369" s="235"/>
      <c r="M369" s="236"/>
      <c r="N369" s="237"/>
      <c r="O369" s="237"/>
      <c r="P369" s="237"/>
      <c r="Q369" s="237"/>
      <c r="R369" s="237"/>
      <c r="S369" s="237"/>
      <c r="T369" s="23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9" t="s">
        <v>146</v>
      </c>
      <c r="AU369" s="239" t="s">
        <v>137</v>
      </c>
      <c r="AV369" s="14" t="s">
        <v>81</v>
      </c>
      <c r="AW369" s="14" t="s">
        <v>30</v>
      </c>
      <c r="AX369" s="14" t="s">
        <v>73</v>
      </c>
      <c r="AY369" s="239" t="s">
        <v>129</v>
      </c>
    </row>
    <row r="370" s="13" customFormat="1">
      <c r="A370" s="13"/>
      <c r="B370" s="220"/>
      <c r="C370" s="221"/>
      <c r="D370" s="222" t="s">
        <v>146</v>
      </c>
      <c r="E370" s="223" t="s">
        <v>1</v>
      </c>
      <c r="F370" s="224" t="s">
        <v>169</v>
      </c>
      <c r="G370" s="221"/>
      <c r="H370" s="225">
        <v>43.5</v>
      </c>
      <c r="I370" s="221"/>
      <c r="J370" s="221"/>
      <c r="K370" s="221"/>
      <c r="L370" s="226"/>
      <c r="M370" s="227"/>
      <c r="N370" s="228"/>
      <c r="O370" s="228"/>
      <c r="P370" s="228"/>
      <c r="Q370" s="228"/>
      <c r="R370" s="228"/>
      <c r="S370" s="228"/>
      <c r="T370" s="22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0" t="s">
        <v>146</v>
      </c>
      <c r="AU370" s="230" t="s">
        <v>137</v>
      </c>
      <c r="AV370" s="13" t="s">
        <v>137</v>
      </c>
      <c r="AW370" s="13" t="s">
        <v>30</v>
      </c>
      <c r="AX370" s="13" t="s">
        <v>73</v>
      </c>
      <c r="AY370" s="230" t="s">
        <v>129</v>
      </c>
    </row>
    <row r="371" s="14" customFormat="1">
      <c r="A371" s="14"/>
      <c r="B371" s="231"/>
      <c r="C371" s="232"/>
      <c r="D371" s="222" t="s">
        <v>146</v>
      </c>
      <c r="E371" s="233" t="s">
        <v>1</v>
      </c>
      <c r="F371" s="234" t="s">
        <v>685</v>
      </c>
      <c r="G371" s="232"/>
      <c r="H371" s="233" t="s">
        <v>1</v>
      </c>
      <c r="I371" s="232"/>
      <c r="J371" s="232"/>
      <c r="K371" s="232"/>
      <c r="L371" s="235"/>
      <c r="M371" s="236"/>
      <c r="N371" s="237"/>
      <c r="O371" s="237"/>
      <c r="P371" s="237"/>
      <c r="Q371" s="237"/>
      <c r="R371" s="237"/>
      <c r="S371" s="237"/>
      <c r="T371" s="23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39" t="s">
        <v>146</v>
      </c>
      <c r="AU371" s="239" t="s">
        <v>137</v>
      </c>
      <c r="AV371" s="14" t="s">
        <v>81</v>
      </c>
      <c r="AW371" s="14" t="s">
        <v>30</v>
      </c>
      <c r="AX371" s="14" t="s">
        <v>73</v>
      </c>
      <c r="AY371" s="239" t="s">
        <v>129</v>
      </c>
    </row>
    <row r="372" s="13" customFormat="1">
      <c r="A372" s="13"/>
      <c r="B372" s="220"/>
      <c r="C372" s="221"/>
      <c r="D372" s="222" t="s">
        <v>146</v>
      </c>
      <c r="E372" s="223" t="s">
        <v>1</v>
      </c>
      <c r="F372" s="224" t="s">
        <v>686</v>
      </c>
      <c r="G372" s="221"/>
      <c r="H372" s="225">
        <v>40.670999999999999</v>
      </c>
      <c r="I372" s="221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0" t="s">
        <v>146</v>
      </c>
      <c r="AU372" s="230" t="s">
        <v>137</v>
      </c>
      <c r="AV372" s="13" t="s">
        <v>137</v>
      </c>
      <c r="AW372" s="13" t="s">
        <v>30</v>
      </c>
      <c r="AX372" s="13" t="s">
        <v>73</v>
      </c>
      <c r="AY372" s="230" t="s">
        <v>129</v>
      </c>
    </row>
    <row r="373" s="13" customFormat="1">
      <c r="A373" s="13"/>
      <c r="B373" s="220"/>
      <c r="C373" s="221"/>
      <c r="D373" s="222" t="s">
        <v>146</v>
      </c>
      <c r="E373" s="223" t="s">
        <v>1</v>
      </c>
      <c r="F373" s="224" t="s">
        <v>687</v>
      </c>
      <c r="G373" s="221"/>
      <c r="H373" s="225">
        <v>8.6449999999999996</v>
      </c>
      <c r="I373" s="221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146</v>
      </c>
      <c r="AU373" s="230" t="s">
        <v>137</v>
      </c>
      <c r="AV373" s="13" t="s">
        <v>137</v>
      </c>
      <c r="AW373" s="13" t="s">
        <v>30</v>
      </c>
      <c r="AX373" s="13" t="s">
        <v>73</v>
      </c>
      <c r="AY373" s="230" t="s">
        <v>129</v>
      </c>
    </row>
    <row r="374" s="13" customFormat="1">
      <c r="A374" s="13"/>
      <c r="B374" s="220"/>
      <c r="C374" s="221"/>
      <c r="D374" s="222" t="s">
        <v>146</v>
      </c>
      <c r="E374" s="223" t="s">
        <v>1</v>
      </c>
      <c r="F374" s="224" t="s">
        <v>688</v>
      </c>
      <c r="G374" s="221"/>
      <c r="H374" s="225">
        <v>53.359999999999999</v>
      </c>
      <c r="I374" s="221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146</v>
      </c>
      <c r="AU374" s="230" t="s">
        <v>137</v>
      </c>
      <c r="AV374" s="13" t="s">
        <v>137</v>
      </c>
      <c r="AW374" s="13" t="s">
        <v>30</v>
      </c>
      <c r="AX374" s="13" t="s">
        <v>73</v>
      </c>
      <c r="AY374" s="230" t="s">
        <v>129</v>
      </c>
    </row>
    <row r="375" s="15" customFormat="1">
      <c r="A375" s="15"/>
      <c r="B375" s="240"/>
      <c r="C375" s="241"/>
      <c r="D375" s="222" t="s">
        <v>146</v>
      </c>
      <c r="E375" s="242" t="s">
        <v>1</v>
      </c>
      <c r="F375" s="243" t="s">
        <v>157</v>
      </c>
      <c r="G375" s="241"/>
      <c r="H375" s="244">
        <v>146.17599999999999</v>
      </c>
      <c r="I375" s="241"/>
      <c r="J375" s="241"/>
      <c r="K375" s="241"/>
      <c r="L375" s="245"/>
      <c r="M375" s="246"/>
      <c r="N375" s="247"/>
      <c r="O375" s="247"/>
      <c r="P375" s="247"/>
      <c r="Q375" s="247"/>
      <c r="R375" s="247"/>
      <c r="S375" s="247"/>
      <c r="T375" s="24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49" t="s">
        <v>146</v>
      </c>
      <c r="AU375" s="249" t="s">
        <v>137</v>
      </c>
      <c r="AV375" s="15" t="s">
        <v>136</v>
      </c>
      <c r="AW375" s="15" t="s">
        <v>30</v>
      </c>
      <c r="AX375" s="15" t="s">
        <v>81</v>
      </c>
      <c r="AY375" s="249" t="s">
        <v>129</v>
      </c>
    </row>
    <row r="376" s="2" customFormat="1" ht="33" customHeight="1">
      <c r="A376" s="32"/>
      <c r="B376" s="33"/>
      <c r="C376" s="207" t="s">
        <v>689</v>
      </c>
      <c r="D376" s="207" t="s">
        <v>132</v>
      </c>
      <c r="E376" s="208" t="s">
        <v>690</v>
      </c>
      <c r="F376" s="209" t="s">
        <v>691</v>
      </c>
      <c r="G376" s="210" t="s">
        <v>144</v>
      </c>
      <c r="H376" s="211">
        <v>163.99799999999999</v>
      </c>
      <c r="I376" s="212">
        <v>71.299999999999997</v>
      </c>
      <c r="J376" s="212">
        <f>ROUND(I376*H376,2)</f>
        <v>11693.06</v>
      </c>
      <c r="K376" s="213"/>
      <c r="L376" s="38"/>
      <c r="M376" s="214" t="s">
        <v>1</v>
      </c>
      <c r="N376" s="215" t="s">
        <v>39</v>
      </c>
      <c r="O376" s="216">
        <v>0.104</v>
      </c>
      <c r="P376" s="216">
        <f>O376*H376</f>
        <v>17.055791999999997</v>
      </c>
      <c r="Q376" s="216">
        <v>0.00025999999999999998</v>
      </c>
      <c r="R376" s="216">
        <f>Q376*H376</f>
        <v>0.042639479999999994</v>
      </c>
      <c r="S376" s="216">
        <v>0</v>
      </c>
      <c r="T376" s="217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218" t="s">
        <v>228</v>
      </c>
      <c r="AT376" s="218" t="s">
        <v>132</v>
      </c>
      <c r="AU376" s="218" t="s">
        <v>137</v>
      </c>
      <c r="AY376" s="17" t="s">
        <v>129</v>
      </c>
      <c r="BE376" s="219">
        <f>IF(N376="základní",J376,0)</f>
        <v>0</v>
      </c>
      <c r="BF376" s="219">
        <f>IF(N376="snížená",J376,0)</f>
        <v>11693.06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7" t="s">
        <v>137</v>
      </c>
      <c r="BK376" s="219">
        <f>ROUND(I376*H376,2)</f>
        <v>11693.06</v>
      </c>
      <c r="BL376" s="17" t="s">
        <v>228</v>
      </c>
      <c r="BM376" s="218" t="s">
        <v>692</v>
      </c>
    </row>
    <row r="377" s="14" customFormat="1">
      <c r="A377" s="14"/>
      <c r="B377" s="231"/>
      <c r="C377" s="232"/>
      <c r="D377" s="222" t="s">
        <v>146</v>
      </c>
      <c r="E377" s="233" t="s">
        <v>1</v>
      </c>
      <c r="F377" s="234" t="s">
        <v>684</v>
      </c>
      <c r="G377" s="232"/>
      <c r="H377" s="233" t="s">
        <v>1</v>
      </c>
      <c r="I377" s="232"/>
      <c r="J377" s="232"/>
      <c r="K377" s="232"/>
      <c r="L377" s="235"/>
      <c r="M377" s="236"/>
      <c r="N377" s="237"/>
      <c r="O377" s="237"/>
      <c r="P377" s="237"/>
      <c r="Q377" s="237"/>
      <c r="R377" s="237"/>
      <c r="S377" s="237"/>
      <c r="T377" s="23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9" t="s">
        <v>146</v>
      </c>
      <c r="AU377" s="239" t="s">
        <v>137</v>
      </c>
      <c r="AV377" s="14" t="s">
        <v>81</v>
      </c>
      <c r="AW377" s="14" t="s">
        <v>30</v>
      </c>
      <c r="AX377" s="14" t="s">
        <v>73</v>
      </c>
      <c r="AY377" s="239" t="s">
        <v>129</v>
      </c>
    </row>
    <row r="378" s="13" customFormat="1">
      <c r="A378" s="13"/>
      <c r="B378" s="220"/>
      <c r="C378" s="221"/>
      <c r="D378" s="222" t="s">
        <v>146</v>
      </c>
      <c r="E378" s="223" t="s">
        <v>1</v>
      </c>
      <c r="F378" s="224" t="s">
        <v>169</v>
      </c>
      <c r="G378" s="221"/>
      <c r="H378" s="225">
        <v>43.5</v>
      </c>
      <c r="I378" s="221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0" t="s">
        <v>146</v>
      </c>
      <c r="AU378" s="230" t="s">
        <v>137</v>
      </c>
      <c r="AV378" s="13" t="s">
        <v>137</v>
      </c>
      <c r="AW378" s="13" t="s">
        <v>30</v>
      </c>
      <c r="AX378" s="13" t="s">
        <v>73</v>
      </c>
      <c r="AY378" s="230" t="s">
        <v>129</v>
      </c>
    </row>
    <row r="379" s="14" customFormat="1">
      <c r="A379" s="14"/>
      <c r="B379" s="231"/>
      <c r="C379" s="232"/>
      <c r="D379" s="222" t="s">
        <v>146</v>
      </c>
      <c r="E379" s="233" t="s">
        <v>1</v>
      </c>
      <c r="F379" s="234" t="s">
        <v>685</v>
      </c>
      <c r="G379" s="232"/>
      <c r="H379" s="233" t="s">
        <v>1</v>
      </c>
      <c r="I379" s="232"/>
      <c r="J379" s="232"/>
      <c r="K379" s="232"/>
      <c r="L379" s="235"/>
      <c r="M379" s="236"/>
      <c r="N379" s="237"/>
      <c r="O379" s="237"/>
      <c r="P379" s="237"/>
      <c r="Q379" s="237"/>
      <c r="R379" s="237"/>
      <c r="S379" s="237"/>
      <c r="T379" s="23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9" t="s">
        <v>146</v>
      </c>
      <c r="AU379" s="239" t="s">
        <v>137</v>
      </c>
      <c r="AV379" s="14" t="s">
        <v>81</v>
      </c>
      <c r="AW379" s="14" t="s">
        <v>30</v>
      </c>
      <c r="AX379" s="14" t="s">
        <v>73</v>
      </c>
      <c r="AY379" s="239" t="s">
        <v>129</v>
      </c>
    </row>
    <row r="380" s="13" customFormat="1">
      <c r="A380" s="13"/>
      <c r="B380" s="220"/>
      <c r="C380" s="221"/>
      <c r="D380" s="222" t="s">
        <v>146</v>
      </c>
      <c r="E380" s="223" t="s">
        <v>1</v>
      </c>
      <c r="F380" s="224" t="s">
        <v>693</v>
      </c>
      <c r="G380" s="221"/>
      <c r="H380" s="225">
        <v>49.847999999999999</v>
      </c>
      <c r="I380" s="221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0" t="s">
        <v>146</v>
      </c>
      <c r="AU380" s="230" t="s">
        <v>137</v>
      </c>
      <c r="AV380" s="13" t="s">
        <v>137</v>
      </c>
      <c r="AW380" s="13" t="s">
        <v>30</v>
      </c>
      <c r="AX380" s="13" t="s">
        <v>73</v>
      </c>
      <c r="AY380" s="230" t="s">
        <v>129</v>
      </c>
    </row>
    <row r="381" s="13" customFormat="1">
      <c r="A381" s="13"/>
      <c r="B381" s="220"/>
      <c r="C381" s="221"/>
      <c r="D381" s="222" t="s">
        <v>146</v>
      </c>
      <c r="E381" s="223" t="s">
        <v>1</v>
      </c>
      <c r="F381" s="224" t="s">
        <v>694</v>
      </c>
      <c r="G381" s="221"/>
      <c r="H381" s="225">
        <v>17.289999999999999</v>
      </c>
      <c r="I381" s="221"/>
      <c r="J381" s="221"/>
      <c r="K381" s="221"/>
      <c r="L381" s="226"/>
      <c r="M381" s="227"/>
      <c r="N381" s="228"/>
      <c r="O381" s="228"/>
      <c r="P381" s="228"/>
      <c r="Q381" s="228"/>
      <c r="R381" s="228"/>
      <c r="S381" s="228"/>
      <c r="T381" s="22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0" t="s">
        <v>146</v>
      </c>
      <c r="AU381" s="230" t="s">
        <v>137</v>
      </c>
      <c r="AV381" s="13" t="s">
        <v>137</v>
      </c>
      <c r="AW381" s="13" t="s">
        <v>30</v>
      </c>
      <c r="AX381" s="13" t="s">
        <v>73</v>
      </c>
      <c r="AY381" s="230" t="s">
        <v>129</v>
      </c>
    </row>
    <row r="382" s="13" customFormat="1">
      <c r="A382" s="13"/>
      <c r="B382" s="220"/>
      <c r="C382" s="221"/>
      <c r="D382" s="222" t="s">
        <v>146</v>
      </c>
      <c r="E382" s="223" t="s">
        <v>1</v>
      </c>
      <c r="F382" s="224" t="s">
        <v>688</v>
      </c>
      <c r="G382" s="221"/>
      <c r="H382" s="225">
        <v>53.359999999999999</v>
      </c>
      <c r="I382" s="221"/>
      <c r="J382" s="221"/>
      <c r="K382" s="221"/>
      <c r="L382" s="226"/>
      <c r="M382" s="227"/>
      <c r="N382" s="228"/>
      <c r="O382" s="228"/>
      <c r="P382" s="228"/>
      <c r="Q382" s="228"/>
      <c r="R382" s="228"/>
      <c r="S382" s="228"/>
      <c r="T382" s="22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0" t="s">
        <v>146</v>
      </c>
      <c r="AU382" s="230" t="s">
        <v>137</v>
      </c>
      <c r="AV382" s="13" t="s">
        <v>137</v>
      </c>
      <c r="AW382" s="13" t="s">
        <v>30</v>
      </c>
      <c r="AX382" s="13" t="s">
        <v>73</v>
      </c>
      <c r="AY382" s="230" t="s">
        <v>129</v>
      </c>
    </row>
    <row r="383" s="15" customFormat="1">
      <c r="A383" s="15"/>
      <c r="B383" s="240"/>
      <c r="C383" s="241"/>
      <c r="D383" s="222" t="s">
        <v>146</v>
      </c>
      <c r="E383" s="242" t="s">
        <v>1</v>
      </c>
      <c r="F383" s="243" t="s">
        <v>157</v>
      </c>
      <c r="G383" s="241"/>
      <c r="H383" s="244">
        <v>163.99799999999999</v>
      </c>
      <c r="I383" s="241"/>
      <c r="J383" s="241"/>
      <c r="K383" s="241"/>
      <c r="L383" s="245"/>
      <c r="M383" s="246"/>
      <c r="N383" s="247"/>
      <c r="O383" s="247"/>
      <c r="P383" s="247"/>
      <c r="Q383" s="247"/>
      <c r="R383" s="247"/>
      <c r="S383" s="247"/>
      <c r="T383" s="24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49" t="s">
        <v>146</v>
      </c>
      <c r="AU383" s="249" t="s">
        <v>137</v>
      </c>
      <c r="AV383" s="15" t="s">
        <v>136</v>
      </c>
      <c r="AW383" s="15" t="s">
        <v>30</v>
      </c>
      <c r="AX383" s="15" t="s">
        <v>81</v>
      </c>
      <c r="AY383" s="249" t="s">
        <v>129</v>
      </c>
    </row>
    <row r="384" s="12" customFormat="1" ht="25.92" customHeight="1">
      <c r="A384" s="12"/>
      <c r="B384" s="192"/>
      <c r="C384" s="193"/>
      <c r="D384" s="194" t="s">
        <v>72</v>
      </c>
      <c r="E384" s="195" t="s">
        <v>695</v>
      </c>
      <c r="F384" s="195" t="s">
        <v>696</v>
      </c>
      <c r="G384" s="193"/>
      <c r="H384" s="193"/>
      <c r="I384" s="193"/>
      <c r="J384" s="196">
        <f>BK384</f>
        <v>13000</v>
      </c>
      <c r="K384" s="193"/>
      <c r="L384" s="197"/>
      <c r="M384" s="198"/>
      <c r="N384" s="199"/>
      <c r="O384" s="199"/>
      <c r="P384" s="200">
        <f>SUM(P385:P387)</f>
        <v>0</v>
      </c>
      <c r="Q384" s="199"/>
      <c r="R384" s="200">
        <f>SUM(R385:R387)</f>
        <v>0</v>
      </c>
      <c r="S384" s="199"/>
      <c r="T384" s="201">
        <f>SUM(T385:T387)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2" t="s">
        <v>164</v>
      </c>
      <c r="AT384" s="203" t="s">
        <v>72</v>
      </c>
      <c r="AU384" s="203" t="s">
        <v>73</v>
      </c>
      <c r="AY384" s="202" t="s">
        <v>129</v>
      </c>
      <c r="BK384" s="204">
        <f>SUM(BK385:BK387)</f>
        <v>13000</v>
      </c>
    </row>
    <row r="385" s="2" customFormat="1" ht="16.5" customHeight="1">
      <c r="A385" s="32"/>
      <c r="B385" s="33"/>
      <c r="C385" s="207" t="s">
        <v>697</v>
      </c>
      <c r="D385" s="207" t="s">
        <v>132</v>
      </c>
      <c r="E385" s="208" t="s">
        <v>698</v>
      </c>
      <c r="F385" s="209" t="s">
        <v>699</v>
      </c>
      <c r="G385" s="210" t="s">
        <v>258</v>
      </c>
      <c r="H385" s="211">
        <v>1</v>
      </c>
      <c r="I385" s="212">
        <v>5000</v>
      </c>
      <c r="J385" s="212">
        <f>ROUND(I385*H385,2)</f>
        <v>5000</v>
      </c>
      <c r="K385" s="213"/>
      <c r="L385" s="38"/>
      <c r="M385" s="214" t="s">
        <v>1</v>
      </c>
      <c r="N385" s="215" t="s">
        <v>39</v>
      </c>
      <c r="O385" s="216">
        <v>0</v>
      </c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218" t="s">
        <v>136</v>
      </c>
      <c r="AT385" s="218" t="s">
        <v>132</v>
      </c>
      <c r="AU385" s="218" t="s">
        <v>81</v>
      </c>
      <c r="AY385" s="17" t="s">
        <v>129</v>
      </c>
      <c r="BE385" s="219">
        <f>IF(N385="základní",J385,0)</f>
        <v>0</v>
      </c>
      <c r="BF385" s="219">
        <f>IF(N385="snížená",J385,0)</f>
        <v>5000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7" t="s">
        <v>137</v>
      </c>
      <c r="BK385" s="219">
        <f>ROUND(I385*H385,2)</f>
        <v>5000</v>
      </c>
      <c r="BL385" s="17" t="s">
        <v>136</v>
      </c>
      <c r="BM385" s="218" t="s">
        <v>700</v>
      </c>
    </row>
    <row r="386" s="2" customFormat="1" ht="16.5" customHeight="1">
      <c r="A386" s="32"/>
      <c r="B386" s="33"/>
      <c r="C386" s="207" t="s">
        <v>701</v>
      </c>
      <c r="D386" s="207" t="s">
        <v>132</v>
      </c>
      <c r="E386" s="208" t="s">
        <v>702</v>
      </c>
      <c r="F386" s="209" t="s">
        <v>703</v>
      </c>
      <c r="G386" s="210" t="s">
        <v>258</v>
      </c>
      <c r="H386" s="211">
        <v>1</v>
      </c>
      <c r="I386" s="212">
        <v>5000</v>
      </c>
      <c r="J386" s="212">
        <f>ROUND(I386*H386,2)</f>
        <v>5000</v>
      </c>
      <c r="K386" s="213"/>
      <c r="L386" s="38"/>
      <c r="M386" s="214" t="s">
        <v>1</v>
      </c>
      <c r="N386" s="215" t="s">
        <v>39</v>
      </c>
      <c r="O386" s="216">
        <v>0</v>
      </c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218" t="s">
        <v>136</v>
      </c>
      <c r="AT386" s="218" t="s">
        <v>132</v>
      </c>
      <c r="AU386" s="218" t="s">
        <v>81</v>
      </c>
      <c r="AY386" s="17" t="s">
        <v>129</v>
      </c>
      <c r="BE386" s="219">
        <f>IF(N386="základní",J386,0)</f>
        <v>0</v>
      </c>
      <c r="BF386" s="219">
        <f>IF(N386="snížená",J386,0)</f>
        <v>5000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7" t="s">
        <v>137</v>
      </c>
      <c r="BK386" s="219">
        <f>ROUND(I386*H386,2)</f>
        <v>5000</v>
      </c>
      <c r="BL386" s="17" t="s">
        <v>136</v>
      </c>
      <c r="BM386" s="218" t="s">
        <v>704</v>
      </c>
    </row>
    <row r="387" s="2" customFormat="1" ht="16.5" customHeight="1">
      <c r="A387" s="32"/>
      <c r="B387" s="33"/>
      <c r="C387" s="207" t="s">
        <v>705</v>
      </c>
      <c r="D387" s="207" t="s">
        <v>132</v>
      </c>
      <c r="E387" s="208" t="s">
        <v>706</v>
      </c>
      <c r="F387" s="209" t="s">
        <v>707</v>
      </c>
      <c r="G387" s="210" t="s">
        <v>258</v>
      </c>
      <c r="H387" s="211">
        <v>1</v>
      </c>
      <c r="I387" s="212">
        <v>3000</v>
      </c>
      <c r="J387" s="212">
        <f>ROUND(I387*H387,2)</f>
        <v>3000</v>
      </c>
      <c r="K387" s="213"/>
      <c r="L387" s="38"/>
      <c r="M387" s="260" t="s">
        <v>1</v>
      </c>
      <c r="N387" s="261" t="s">
        <v>39</v>
      </c>
      <c r="O387" s="262">
        <v>0</v>
      </c>
      <c r="P387" s="262">
        <f>O387*H387</f>
        <v>0</v>
      </c>
      <c r="Q387" s="262">
        <v>0</v>
      </c>
      <c r="R387" s="262">
        <f>Q387*H387</f>
        <v>0</v>
      </c>
      <c r="S387" s="262">
        <v>0</v>
      </c>
      <c r="T387" s="263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218" t="s">
        <v>136</v>
      </c>
      <c r="AT387" s="218" t="s">
        <v>132</v>
      </c>
      <c r="AU387" s="218" t="s">
        <v>81</v>
      </c>
      <c r="AY387" s="17" t="s">
        <v>129</v>
      </c>
      <c r="BE387" s="219">
        <f>IF(N387="základní",J387,0)</f>
        <v>0</v>
      </c>
      <c r="BF387" s="219">
        <f>IF(N387="snížená",J387,0)</f>
        <v>3000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7" t="s">
        <v>137</v>
      </c>
      <c r="BK387" s="219">
        <f>ROUND(I387*H387,2)</f>
        <v>3000</v>
      </c>
      <c r="BL387" s="17" t="s">
        <v>136</v>
      </c>
      <c r="BM387" s="218" t="s">
        <v>708</v>
      </c>
    </row>
    <row r="388" s="2" customFormat="1" ht="6.96" customHeight="1">
      <c r="A388" s="32"/>
      <c r="B388" s="59"/>
      <c r="C388" s="60"/>
      <c r="D388" s="60"/>
      <c r="E388" s="60"/>
      <c r="F388" s="60"/>
      <c r="G388" s="60"/>
      <c r="H388" s="60"/>
      <c r="I388" s="60"/>
      <c r="J388" s="60"/>
      <c r="K388" s="60"/>
      <c r="L388" s="38"/>
      <c r="M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</row>
  </sheetData>
  <sheetProtection sheet="1" autoFilter="0" formatColumns="0" formatRows="0" objects="1" scenarios="1" spinCount="100000" saltValue="L7JiWEenRwpVku0BsIF1WmDIqFV+qBjnn0A5z5GLOzCBmcB2EZjGRZdPPJDdUOUNdIF65mhKNT8DYdPwBX7new==" hashValue="yCDe1jrYtSN4uhoSL2Pg/ieMbuR/GWC0//ItJe5UqkKJgx4LLlzPq2C+EvYGgOpEP0l6CyUiMeYv0DVB8Hiiaw==" algorithmName="SHA-512" password="CC35"/>
  <autoFilter ref="C138:K387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2021-08-24T17:04:14Z</dcterms:created>
  <dcterms:modified xsi:type="dcterms:W3CDTF">2021-08-24T17:04:19Z</dcterms:modified>
</cp:coreProperties>
</file>