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4.5. - Vzduchotechnika" sheetId="2" r:id="rId2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'4.5. - Vzduchotechnika'!$C$121:$K$142</definedName>
    <definedName name="_xlnm.Print_Area" localSheetId="1">'4.5. - Vzduchotechnika'!$C$82:$J$101,'4.5. - Vzduchotechnika'!$C$107:$J$142</definedName>
    <definedName name="_xlnm.Print_Titles" localSheetId="1">'4.5. - Vzduchotechnika'!$121:$121</definedName>
  </definedNames>
  <calcPr/>
</workbook>
</file>

<file path=xl/calcChain.xml><?xml version="1.0" encoding="utf-8"?>
<calcChain xmlns="http://schemas.openxmlformats.org/spreadsheetml/2006/main">
  <c i="2" l="1" r="J39"/>
  <c r="J38"/>
  <c i="1" r="AY96"/>
  <c i="2" r="J37"/>
  <c i="1" r="AX96"/>
  <c i="2"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1" r="L90"/>
  <c r="AM90"/>
  <c r="AM89"/>
  <c r="L89"/>
  <c r="AM87"/>
  <c r="L87"/>
  <c r="L85"/>
  <c r="L84"/>
  <c i="2" r="BK134"/>
  <c r="J131"/>
  <c r="BK129"/>
  <c r="BK127"/>
  <c r="BK125"/>
  <c r="BK141"/>
  <c r="BK139"/>
  <c r="BK136"/>
  <c r="J134"/>
  <c r="J125"/>
  <c r="J141"/>
  <c r="J139"/>
  <c r="J136"/>
  <c r="BK131"/>
  <c r="J129"/>
  <c r="J127"/>
  <c i="1" r="AS95"/>
  <c i="2" l="1" r="P124"/>
  <c r="P123"/>
  <c r="P122"/>
  <c i="1" r="AU96"/>
  <c i="2" r="BK124"/>
  <c r="J124"/>
  <c r="J100"/>
  <c r="T124"/>
  <c r="T123"/>
  <c r="T122"/>
  <c r="R124"/>
  <c r="R123"/>
  <c r="R122"/>
  <c r="BE127"/>
  <c r="BE125"/>
  <c r="BE131"/>
  <c r="BE134"/>
  <c r="BE136"/>
  <c r="BE141"/>
  <c r="E85"/>
  <c r="J91"/>
  <c r="F94"/>
  <c r="BE129"/>
  <c r="BE139"/>
  <c i="1" r="AU95"/>
  <c r="AU94"/>
  <c i="2" r="J36"/>
  <c i="1" r="AW96"/>
  <c i="2" r="F39"/>
  <c i="1" r="BD96"/>
  <c r="BD95"/>
  <c r="BD94"/>
  <c r="W33"/>
  <c i="2" r="F36"/>
  <c i="1" r="BA96"/>
  <c r="BA95"/>
  <c r="BA94"/>
  <c r="W30"/>
  <c i="2" r="F37"/>
  <c i="1" r="BB96"/>
  <c r="BB95"/>
  <c r="AX95"/>
  <c i="2" r="F38"/>
  <c i="1" r="BC96"/>
  <c r="BC95"/>
  <c r="BC94"/>
  <c r="W32"/>
  <c r="AS94"/>
  <c i="2" l="1" r="BK123"/>
  <c r="J123"/>
  <c r="J99"/>
  <c i="1" r="AY94"/>
  <c r="BB94"/>
  <c r="W31"/>
  <c r="AW94"/>
  <c r="AK30"/>
  <c r="AW95"/>
  <c r="AY95"/>
  <c i="2" r="F35"/>
  <c i="1" r="AZ96"/>
  <c r="AZ95"/>
  <c r="AZ94"/>
  <c r="AV94"/>
  <c r="AK29"/>
  <c i="2" r="J35"/>
  <c i="1" r="AV96"/>
  <c r="AT96"/>
  <c i="2" l="1" r="BK122"/>
  <c r="J122"/>
  <c r="J98"/>
  <c i="1" r="AT94"/>
  <c r="AV95"/>
  <c r="AT95"/>
  <c r="W29"/>
  <c r="AX94"/>
  <c i="2" l="1" r="J32"/>
  <c i="1" r="AG96"/>
  <c r="AG95"/>
  <c r="AN95"/>
  <c l="1" r="AN96"/>
  <c i="2" r="J41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<sst xmlns="http://schemas.openxmlformats.org/spreadsheetml/2006/main">
  <si>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</si>
  <si>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</si>
  <si>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</si>
  <si>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</si>
  <si>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{698c9d76-f365-4cf6-b12a-d7df95e20e56}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</si>
  <si>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</si>
  <si>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</si>
  <si>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</si>
  <si>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</si>
  <si>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</si>
  <si>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</si>
  <si>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</si>
  <si>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</si>
  <si>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</si>
  <si>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</si>
  <si>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</si>
  <si>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</si>
  <si>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</si>
  <si>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</si>
  <si>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</si>
  <si>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</si>
  <si>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</si>
  <si>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</si>
  <si>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</si>
  <si>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</si>
  <si>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</si>
  <si>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</si>
  <si>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</si>
  <si>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</si>
  <si>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</si>
  <si>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</si>
  <si>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</si>
  <si>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</si>
  <si>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</si>
  <si>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</si>
  <si>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</si>
  <si>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</si>
  <si>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</si>
  <si>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</si>
  <si>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</si>
  <si>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</si>
  <si>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</si>
  <si>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</si>
  <si>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</si>
  <si>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</si>
  <si>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</si>
  <si>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</si>
  <si>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</si>
  <si>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</si>
  <si>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</si>
  <si>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</si>
  <si>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</si>
  <si>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</si>
  <si>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</si>
  <si>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</si>
  <si>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</si>
  <si>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</si>
  <si>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</si>
  <si>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</si>
  <si>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</si>
  <si>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</si>
  <si>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</si>
  <si>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</si>
  <si>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</si>
  <si>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</si>
  <si>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</si>
  <si>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</si>
  <si>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</si>
  <si>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</si>
  <si>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</si>
  <si>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</si>
  <si>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</si>
  <si>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</si>
  <si>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</si>
  <si>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</si>
  <si>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</si>
  <si>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</si>
  <si>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</si>
  <si>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04</t>
  </si>
  <si>
    <t>Dvoupokojový byt</t>
  </si>
  <si>
    <t>STA</t>
  </si>
  <si>
    <t>1</t>
  </si>
  <si>
    <t>{2d17c463-fd7a-4ff2-a7cb-3c33a2988be8}</t>
  </si>
  <si>
    <t>2</t>
  </si>
  <si>
    <t>/</t>
  </si>
  <si>
    <t>4.5.</t>
  </si>
  <si>
    <t>Vzduchotechnika</t>
  </si>
  <si>
    <t>Soupis</t>
  </si>
  <si>
    <t>{df704ed4-568d-4f5f-aac8-977668b42b20}</t>
  </si>
  <si>
    <t>KRYCÍ LIST SOUPISU PRACÍ</t>
  </si>
  <si>
    <t>Objekt:</t>
  </si>
  <si>
    <t>SO 04 - Dvoupokojový byt</t>
  </si>
  <si>
    <t>Soupis:</t>
  </si>
  <si>
    <t>4.5.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</si>
  <si>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</si>
  <si>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</si>
  <si>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</si>
  <si>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</si>
  <si>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</si>
  <si>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</si>
  <si>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</si>
  <si>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</si>
  <si>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</si>
  <si>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</si>
  <si>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</si>
  <si>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</si>
  <si>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</si>
  <si>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</si>
  <si>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</si>
  <si>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</si>
  <si>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</si>
  <si>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</si>
  <si>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</si>
  <si>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</si>
  <si>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</si>
  <si>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</si>
  <si>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</si>
  <si>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</si>
  <si>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</si>
  <si>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751322011</t>
  </si>
  <si>
    <t>Mtž talířového ventilu D do 100 mm</t>
  </si>
  <si>
    <t>kus</t>
  </si>
  <si>
    <t>16</t>
  </si>
  <si>
    <t>891590746</t>
  </si>
  <si>
    <t>PP</t>
  </si>
  <si>
    <t xml:space="preserve">Montáž talířových ventilů, anemostatů, dýz  talířového ventilu, průměru do 100 mm</t>
  </si>
  <si>
    <t>M</t>
  </si>
  <si>
    <t>R-4296180</t>
  </si>
  <si>
    <t xml:space="preserve">4.1 KEL 100 elektricky ovládaný talířový ventil </t>
  </si>
  <si>
    <t>ks</t>
  </si>
  <si>
    <t>32</t>
  </si>
  <si>
    <t>694617853</t>
  </si>
  <si>
    <t>4.1 Elektrický kovový talířový ventil průměr 100mm, určený pro odvod (přívod) vzduchu, s nastavitelným středovým elementem pro regulaci průtoku. Ventily jsou vyrobeny z ocelového plechu opatřeného bílou barvou (RAL 9010). Montážní rámečky jsou z pozinkovaného plechu a těsnění do rámečku je zajištěno pružnou páskou. 
• elektrické ovládání 12V AC/DC
• krytí IP 20
• ideální pro DCV systémy (větrání řízené skutečnou potřebou)
• vhodné pro rekonstrukce panelových domů bez nutnosti zásahu do VZT rozvodů
• nastavení min. průtoku otočením disku
• nízké hodnoty hluku a přeslechu
• teplota okolí do 100 ˚C
Včetně montážního rámečku</t>
  </si>
  <si>
    <t>3</t>
  </si>
  <si>
    <t>751537071</t>
  </si>
  <si>
    <t>Mtž potrubí ohebného neizol z Al folie D do 100 mm</t>
  </si>
  <si>
    <t>m</t>
  </si>
  <si>
    <t>1500528754</t>
  </si>
  <si>
    <t>Montáž potrubí ohebného kruhového neizolovaného z Al folie, průměru do 100 mm</t>
  </si>
  <si>
    <t>4</t>
  </si>
  <si>
    <t>ELD.KR501200030</t>
  </si>
  <si>
    <t>SEMIFLEX 100/3 STANDARD</t>
  </si>
  <si>
    <t>978012415</t>
  </si>
  <si>
    <t>P</t>
  </si>
  <si>
    <t>Poznámka k položce:_x000d_
Al ohebná hadice (0,08 mm), balení 3 m</t>
  </si>
  <si>
    <t>5</t>
  </si>
  <si>
    <t>R-4299216</t>
  </si>
  <si>
    <t xml:space="preserve">Kovová stahovací páska se sponou QIP110 pro průměry do 110mm   </t>
  </si>
  <si>
    <t>-781756069</t>
  </si>
  <si>
    <t xml:space="preserve">Materiál  spojovací a těsnící- kovové prvky zinkovány</t>
  </si>
  <si>
    <t>6</t>
  </si>
  <si>
    <t>R-4296181</t>
  </si>
  <si>
    <t>box pro talířový ventil 100/100</t>
  </si>
  <si>
    <t>-1889184108</t>
  </si>
  <si>
    <t>box pro talířový ventil 100/100, materiál ocelový pozinkovaný plech. Box je sestaven ze SPIRO roury DN100 délka 190mm, jeden konec opatřit záslepkou vnitřní, z boku osadit sedlový kus DN100.
Cena zahrnuje materiál, zhotovení i montáž.</t>
  </si>
  <si>
    <t>Poznámka k položce:_x000d_
Cena je srovnatelná s obdobným standardně vyráběným boxem a byla převzata z cenníku výrobce</t>
  </si>
  <si>
    <t>7</t>
  </si>
  <si>
    <t>751691111</t>
  </si>
  <si>
    <t>Zaregulování systému vzduchotechnického zařízení - 1 koncový (distribuční) prvek</t>
  </si>
  <si>
    <t>-1127470641</t>
  </si>
  <si>
    <t>Zaregulování systému vzduchotechnického zařízení za 1 koncový (distribuční) prvek</t>
  </si>
  <si>
    <t>8</t>
  </si>
  <si>
    <t>998751102</t>
  </si>
  <si>
    <t>Přesun hmot tonážní pro vzduchotechniku v objektech v do 24 m</t>
  </si>
  <si>
    <t>t</t>
  </si>
  <si>
    <t>-846948306</t>
  </si>
  <si>
    <t>Přesun hmot pro vzduchotechniku stanovený z hmotnosti přesunovaného materiálu vodorovná dopravní vzdálenost do 100 m v objektech výšky přes 12 do 24 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</si>
</sst>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S4" s="15" t="s">
        <v>11</v>
      </c>
    </row>
    <row r="5" s="1" customFormat="1" ht="12" customHeight="1">
      <c r="B5" s="18"/>
      <c r="D5" s="21" t="s">
        <v>12</v>
      </c>
      <c r="K5" s="22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S5" s="15" t="s">
        <v>6</v>
      </c>
    </row>
    <row r="6" s="1" customFormat="1" ht="36.96" customHeight="1">
      <c r="B6" s="18"/>
      <c r="D6" s="23" t="s">
        <v>14</v>
      </c>
      <c r="K6" s="24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S6" s="15" t="s">
        <v>6</v>
      </c>
    </row>
    <row r="7" s="1" customFormat="1" ht="12" customHeight="1">
      <c r="B7" s="18"/>
      <c r="D7" s="25" t="s">
        <v>16</v>
      </c>
      <c r="K7" s="22" t="s">
        <v>1</v>
      </c>
      <c r="AK7" s="25" t="s">
        <v>17</v>
      </c>
      <c r="AN7" s="22" t="s">
        <v>1</v>
      </c>
      <c r="AR7" s="18"/>
      <c r="BS7" s="15" t="s">
        <v>6</v>
      </c>
    </row>
    <row r="8" s="1" customFormat="1" ht="12" customHeight="1">
      <c r="B8" s="18"/>
      <c r="D8" s="25" t="s">
        <v>18</v>
      </c>
      <c r="K8" s="22" t="s">
        <v>19</v>
      </c>
      <c r="AK8" s="25" t="s">
        <v>20</v>
      </c>
      <c r="AN8" s="22" t="s">
        <v>21</v>
      </c>
      <c r="AR8" s="18"/>
      <c r="BS8" s="15" t="s">
        <v>6</v>
      </c>
    </row>
    <row r="9" s="1" customFormat="1" ht="14.4" customHeight="1">
      <c r="B9" s="18"/>
      <c r="AR9" s="18"/>
      <c r="BS9" s="15" t="s">
        <v>6</v>
      </c>
    </row>
    <row r="10" s="1" customFormat="1" ht="12" customHeight="1">
      <c r="B10" s="18"/>
      <c r="D10" s="25" t="s">
        <v>22</v>
      </c>
      <c r="AK10" s="25" t="s">
        <v>23</v>
      </c>
      <c r="AN10" s="22" t="s">
        <v>1</v>
      </c>
      <c r="AR10" s="18"/>
      <c r="BS10" s="15" t="s">
        <v>6</v>
      </c>
    </row>
    <row r="11" s="1" customFormat="1" ht="18.48" customHeight="1">
      <c r="B11" s="18"/>
      <c r="E11" s="22" t="s">
        <v>24</v>
      </c>
      <c r="AK11" s="25" t="s">
        <v>25</v>
      </c>
      <c r="AN11" s="22" t="s">
        <v>1</v>
      </c>
      <c r="AR11" s="18"/>
      <c r="BS11" s="15" t="s">
        <v>6</v>
      </c>
    </row>
    <row r="12" s="1" customFormat="1" ht="6.96" customHeight="1">
      <c r="B12" s="18"/>
      <c r="AR12" s="18"/>
      <c r="BS12" s="15" t="s">
        <v>6</v>
      </c>
    </row>
    <row r="13" s="1" customFormat="1" ht="12" customHeight="1">
      <c r="B13" s="18"/>
      <c r="D13" s="25" t="s">
        <v>26</v>
      </c>
      <c r="AK13" s="25" t="s">
        <v>23</v>
      </c>
      <c r="AN13" s="22" t="s">
        <v>1</v>
      </c>
      <c r="AR13" s="18"/>
      <c r="BS13" s="15" t="s">
        <v>6</v>
      </c>
    </row>
    <row r="14">
      <c r="B14" s="18"/>
      <c r="E14" s="22" t="s">
        <v>27</v>
      </c>
      <c r="AK14" s="25" t="s">
        <v>25</v>
      </c>
      <c r="AN14" s="22" t="s">
        <v>1</v>
      </c>
      <c r="AR14" s="18"/>
      <c r="BS14" s="15" t="s">
        <v>6</v>
      </c>
    </row>
    <row r="15" s="1" customFormat="1" ht="6.96" customHeight="1">
      <c r="B15" s="18"/>
      <c r="AR15" s="18"/>
      <c r="BS15" s="15" t="s">
        <v>3</v>
      </c>
    </row>
    <row r="16" s="1" customFormat="1" ht="12" customHeight="1">
      <c r="B16" s="18"/>
      <c r="D16" s="25" t="s">
        <v>28</v>
      </c>
      <c r="AK16" s="25" t="s">
        <v>23</v>
      </c>
      <c r="AN16" s="22" t="s">
        <v>1</v>
      </c>
      <c r="AR16" s="18"/>
      <c r="BS16" s="15" t="s">
        <v>3</v>
      </c>
    </row>
    <row r="17" s="1" customFormat="1" ht="18.48" customHeight="1">
      <c r="B17" s="18"/>
      <c r="E17" s="22" t="s">
        <v>29</v>
      </c>
      <c r="AK17" s="25" t="s">
        <v>25</v>
      </c>
      <c r="AN17" s="22" t="s">
        <v>1</v>
      </c>
      <c r="AR17" s="18"/>
      <c r="BS17" s="15" t="s">
        <v>30</v>
      </c>
    </row>
    <row r="18" s="1" customFormat="1" ht="6.96" customHeight="1">
      <c r="B18" s="18"/>
      <c r="AR18" s="18"/>
      <c r="BS18" s="15" t="s">
        <v>6</v>
      </c>
    </row>
    <row r="19" s="1" customFormat="1" ht="12" customHeight="1">
      <c r="B19" s="18"/>
      <c r="D19" s="25" t="s">
        <v>31</v>
      </c>
      <c r="AK19" s="25" t="s">
        <v>23</v>
      </c>
      <c r="AN19" s="22" t="s">
        <v>1</v>
      </c>
      <c r="AR19" s="18"/>
      <c r="BS19" s="15" t="s">
        <v>6</v>
      </c>
    </row>
    <row r="20" s="1" customFormat="1" ht="18.48" customHeight="1">
      <c r="B20" s="18"/>
      <c r="E20" s="22" t="s">
        <v>32</v>
      </c>
      <c r="AK20" s="25" t="s">
        <v>25</v>
      </c>
      <c r="AN20" s="22" t="s">
        <v>1</v>
      </c>
      <c r="AR20" s="18"/>
      <c r="BS20" s="15" t="s">
        <v>30</v>
      </c>
    </row>
    <row r="21" s="1" customFormat="1" ht="6.96" customHeight="1">
      <c r="B21" s="18"/>
      <c r="AR21" s="18"/>
    </row>
    <row r="22" s="1" customFormat="1" ht="12" customHeight="1">
      <c r="B22" s="18"/>
      <c r="D22" s="25" t="s">
        <v>33</v>
      </c>
      <c r="AR22" s="18"/>
    </row>
    <row r="23" s="1" customFormat="1" ht="16.5" customHeight="1">
      <c r="B23" s="18"/>
      <c r="E23" s="26" t="s">
        <v>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R23" s="18"/>
    </row>
    <row r="24" s="1" customFormat="1" ht="6.96" customHeight="1">
      <c r="B24" s="18"/>
      <c r="AR24" s="18"/>
    </row>
    <row r="25" s="1" customFormat="1" ht="6.96" customHeight="1">
      <c r="B25" s="1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8"/>
    </row>
    <row r="26" s="2" customFormat="1" ht="25.92" customHeight="1">
      <c r="A26" s="28"/>
      <c r="B26" s="29"/>
      <c r="C26" s="28"/>
      <c r="D26" s="30" t="s">
        <v>34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2">
        <f>ROUND(AG94,2)</f>
        <v>2143.9699999999998</v>
      </c>
      <c r="AL26" s="31"/>
      <c r="AM26" s="31"/>
      <c r="AN26" s="31"/>
      <c r="AO26" s="31"/>
      <c r="AP26" s="28"/>
      <c r="AQ26" s="28"/>
      <c r="AR26" s="29"/>
      <c r="BE26" s="28"/>
    </row>
    <row r="27" s="2" customFormat="1" ht="6.96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="2" customForma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3" t="s">
        <v>35</v>
      </c>
      <c r="M28" s="33"/>
      <c r="N28" s="33"/>
      <c r="O28" s="33"/>
      <c r="P28" s="33"/>
      <c r="Q28" s="28"/>
      <c r="R28" s="28"/>
      <c r="S28" s="28"/>
      <c r="T28" s="28"/>
      <c r="U28" s="28"/>
      <c r="V28" s="28"/>
      <c r="W28" s="33" t="s">
        <v>36</v>
      </c>
      <c r="X28" s="33"/>
      <c r="Y28" s="33"/>
      <c r="Z28" s="33"/>
      <c r="AA28" s="33"/>
      <c r="AB28" s="33"/>
      <c r="AC28" s="33"/>
      <c r="AD28" s="33"/>
      <c r="AE28" s="33"/>
      <c r="AF28" s="28"/>
      <c r="AG28" s="28"/>
      <c r="AH28" s="28"/>
      <c r="AI28" s="28"/>
      <c r="AJ28" s="28"/>
      <c r="AK28" s="33" t="s">
        <v>37</v>
      </c>
      <c r="AL28" s="33"/>
      <c r="AM28" s="33"/>
      <c r="AN28" s="33"/>
      <c r="AO28" s="33"/>
      <c r="AP28" s="28"/>
      <c r="AQ28" s="28"/>
      <c r="AR28" s="29"/>
      <c r="BE28" s="28"/>
    </row>
    <row r="29" s="3" customFormat="1" ht="14.4" customHeight="1">
      <c r="A29" s="3"/>
      <c r="B29" s="34"/>
      <c r="C29" s="3"/>
      <c r="D29" s="25" t="s">
        <v>38</v>
      </c>
      <c r="E29" s="3"/>
      <c r="F29" s="25" t="s">
        <v>39</v>
      </c>
      <c r="G29" s="3"/>
      <c r="H29" s="3"/>
      <c r="I29" s="3"/>
      <c r="J29" s="3"/>
      <c r="K29" s="3"/>
      <c r="L29" s="3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6">
        <f>ROUND(AZ94, 2)</f>
        <v>2143.9699999999998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6">
        <f>ROUND(AV94, 2)</f>
        <v>450.23000000000002</v>
      </c>
      <c r="AL29" s="3"/>
      <c r="AM29" s="3"/>
      <c r="AN29" s="3"/>
      <c r="AO29" s="3"/>
      <c r="AP29" s="3"/>
      <c r="AQ29" s="3"/>
      <c r="AR29" s="34"/>
      <c r="BE29" s="3"/>
    </row>
    <row r="30" s="3" customFormat="1" ht="14.4" customHeight="1">
      <c r="A30" s="3"/>
      <c r="B30" s="34"/>
      <c r="C30" s="3"/>
      <c r="D30" s="3"/>
      <c r="E30" s="3"/>
      <c r="F30" s="25" t="s">
        <v>40</v>
      </c>
      <c r="G30" s="3"/>
      <c r="H30" s="3"/>
      <c r="I30" s="3"/>
      <c r="J30" s="3"/>
      <c r="K30" s="3"/>
      <c r="L30" s="35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6">
        <f>ROUND(AW94, 2)</f>
        <v>0</v>
      </c>
      <c r="AL30" s="3"/>
      <c r="AM30" s="3"/>
      <c r="AN30" s="3"/>
      <c r="AO30" s="3"/>
      <c r="AP30" s="3"/>
      <c r="AQ30" s="3"/>
      <c r="AR30" s="34"/>
      <c r="BE30" s="3"/>
    </row>
    <row r="31" hidden="1" s="3" customFormat="1" ht="14.4" customHeight="1">
      <c r="A31" s="3"/>
      <c r="B31" s="34"/>
      <c r="C31" s="3"/>
      <c r="D31" s="3"/>
      <c r="E31" s="3"/>
      <c r="F31" s="25" t="s">
        <v>41</v>
      </c>
      <c r="G31" s="3"/>
      <c r="H31" s="3"/>
      <c r="I31" s="3"/>
      <c r="J31" s="3"/>
      <c r="K31" s="3"/>
      <c r="L31" s="3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6">
        <v>0</v>
      </c>
      <c r="AL31" s="3"/>
      <c r="AM31" s="3"/>
      <c r="AN31" s="3"/>
      <c r="AO31" s="3"/>
      <c r="AP31" s="3"/>
      <c r="AQ31" s="3"/>
      <c r="AR31" s="34"/>
      <c r="BE31" s="3"/>
    </row>
    <row r="32" hidden="1" s="3" customFormat="1" ht="14.4" customHeight="1">
      <c r="A32" s="3"/>
      <c r="B32" s="34"/>
      <c r="C32" s="3"/>
      <c r="D32" s="3"/>
      <c r="E32" s="3"/>
      <c r="F32" s="25" t="s">
        <v>42</v>
      </c>
      <c r="G32" s="3"/>
      <c r="H32" s="3"/>
      <c r="I32" s="3"/>
      <c r="J32" s="3"/>
      <c r="K32" s="3"/>
      <c r="L32" s="35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6">
        <v>0</v>
      </c>
      <c r="AL32" s="3"/>
      <c r="AM32" s="3"/>
      <c r="AN32" s="3"/>
      <c r="AO32" s="3"/>
      <c r="AP32" s="3"/>
      <c r="AQ32" s="3"/>
      <c r="AR32" s="34"/>
      <c r="BE32" s="3"/>
    </row>
    <row r="33" hidden="1" s="3" customFormat="1" ht="14.4" customHeight="1">
      <c r="A33" s="3"/>
      <c r="B33" s="34"/>
      <c r="C33" s="3"/>
      <c r="D33" s="3"/>
      <c r="E33" s="3"/>
      <c r="F33" s="25" t="s">
        <v>43</v>
      </c>
      <c r="G33" s="3"/>
      <c r="H33" s="3"/>
      <c r="I33" s="3"/>
      <c r="J33" s="3"/>
      <c r="K33" s="3"/>
      <c r="L33" s="3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6">
        <v>0</v>
      </c>
      <c r="AL33" s="3"/>
      <c r="AM33" s="3"/>
      <c r="AN33" s="3"/>
      <c r="AO33" s="3"/>
      <c r="AP33" s="3"/>
      <c r="AQ33" s="3"/>
      <c r="AR33" s="34"/>
      <c r="BE33" s="3"/>
    </row>
    <row r="34" s="2" customFormat="1" ht="6.96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="2" customFormat="1" ht="25.92" customHeight="1">
      <c r="A35" s="28"/>
      <c r="B35" s="29"/>
      <c r="C35" s="37"/>
      <c r="D35" s="38" t="s">
        <v>44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45</v>
      </c>
      <c r="U35" s="39"/>
      <c r="V35" s="39"/>
      <c r="W35" s="39"/>
      <c r="X35" s="41" t="s">
        <v>46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42">
        <f>SUM(AK26:AK33)</f>
        <v>2594.1999999999998</v>
      </c>
      <c r="AL35" s="39"/>
      <c r="AM35" s="39"/>
      <c r="AN35" s="39"/>
      <c r="AO35" s="43"/>
      <c r="AP35" s="37"/>
      <c r="AQ35" s="37"/>
      <c r="AR35" s="29"/>
      <c r="BE35" s="28"/>
    </row>
    <row r="36" s="2" customFormat="1" ht="6.96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44"/>
      <c r="D49" s="45" t="s">
        <v>47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48</v>
      </c>
      <c r="AI49" s="46"/>
      <c r="AJ49" s="46"/>
      <c r="AK49" s="46"/>
      <c r="AL49" s="46"/>
      <c r="AM49" s="46"/>
      <c r="AN49" s="46"/>
      <c r="AO49" s="46"/>
      <c r="AR49" s="44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28"/>
      <c r="B60" s="29"/>
      <c r="C60" s="28"/>
      <c r="D60" s="47" t="s">
        <v>49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7" t="s">
        <v>50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7" t="s">
        <v>49</v>
      </c>
      <c r="AI60" s="31"/>
      <c r="AJ60" s="31"/>
      <c r="AK60" s="31"/>
      <c r="AL60" s="31"/>
      <c r="AM60" s="47" t="s">
        <v>50</v>
      </c>
      <c r="AN60" s="31"/>
      <c r="AO60" s="31"/>
      <c r="AP60" s="28"/>
      <c r="AQ60" s="28"/>
      <c r="AR60" s="29"/>
      <c r="BE60" s="28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28"/>
      <c r="B64" s="29"/>
      <c r="C64" s="28"/>
      <c r="D64" s="45" t="s">
        <v>51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52</v>
      </c>
      <c r="AI64" s="48"/>
      <c r="AJ64" s="48"/>
      <c r="AK64" s="48"/>
      <c r="AL64" s="48"/>
      <c r="AM64" s="48"/>
      <c r="AN64" s="48"/>
      <c r="AO64" s="48"/>
      <c r="AP64" s="28"/>
      <c r="AQ64" s="28"/>
      <c r="AR64" s="29"/>
      <c r="BE64" s="28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28"/>
      <c r="B75" s="29"/>
      <c r="C75" s="28"/>
      <c r="D75" s="47" t="s">
        <v>49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7" t="s">
        <v>50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7" t="s">
        <v>49</v>
      </c>
      <c r="AI75" s="31"/>
      <c r="AJ75" s="31"/>
      <c r="AK75" s="31"/>
      <c r="AL75" s="31"/>
      <c r="AM75" s="47" t="s">
        <v>50</v>
      </c>
      <c r="AN75" s="31"/>
      <c r="AO75" s="31"/>
      <c r="AP75" s="28"/>
      <c r="AQ75" s="28"/>
      <c r="AR75" s="29"/>
      <c r="BE75" s="28"/>
    </row>
    <row r="76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="2" customFormat="1" ht="6.96" customHeight="1">
      <c r="A77" s="2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29"/>
      <c r="BE77" s="28"/>
    </row>
    <row r="81" s="2" customFormat="1" ht="6.96" customHeight="1">
      <c r="A81" s="28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29"/>
      <c r="BE81" s="28"/>
    </row>
    <row r="82" s="2" customFormat="1" ht="24.96" customHeight="1">
      <c r="A82" s="28"/>
      <c r="B82" s="29"/>
      <c r="C82" s="19" t="s">
        <v>53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="4" customFormat="1" ht="12" customHeight="1">
      <c r="A84" s="4"/>
      <c r="B84" s="53"/>
      <c r="C84" s="25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758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3"/>
      <c r="BE84" s="4"/>
    </row>
    <row r="85" s="5" customFormat="1" ht="36.96" customHeight="1">
      <c r="A85" s="5"/>
      <c r="B85" s="54"/>
      <c r="C85" s="55" t="s">
        <v>14</v>
      </c>
      <c r="D85" s="5"/>
      <c r="E85" s="5"/>
      <c r="F85" s="5"/>
      <c r="G85" s="5"/>
      <c r="H85" s="5"/>
      <c r="I85" s="5"/>
      <c r="J85" s="5"/>
      <c r="K85" s="5"/>
      <c r="L85" s="56" t="str">
        <f>K6</f>
        <v>Oprava bytových jednotek a společných prostor budovy AYD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4"/>
      <c r="BE85" s="5"/>
    </row>
    <row r="86" s="2" customFormat="1" ht="6.96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="2" customFormat="1" ht="12" customHeight="1">
      <c r="A87" s="28"/>
      <c r="B87" s="29"/>
      <c r="C87" s="25" t="s">
        <v>18</v>
      </c>
      <c r="D87" s="28"/>
      <c r="E87" s="28"/>
      <c r="F87" s="28"/>
      <c r="G87" s="28"/>
      <c r="H87" s="28"/>
      <c r="I87" s="28"/>
      <c r="J87" s="28"/>
      <c r="K87" s="28"/>
      <c r="L87" s="57" t="str">
        <f>IF(K8="","",K8)</f>
        <v>Olomouc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20</v>
      </c>
      <c r="AJ87" s="28"/>
      <c r="AK87" s="28"/>
      <c r="AL87" s="28"/>
      <c r="AM87" s="58" t="str">
        <f>IF(AN8= "","",AN8)</f>
        <v>8. 7. 2021</v>
      </c>
      <c r="AN87" s="58"/>
      <c r="AO87" s="28"/>
      <c r="AP87" s="28"/>
      <c r="AQ87" s="28"/>
      <c r="AR87" s="29"/>
      <c r="B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="2" customFormat="1" ht="15.15" customHeight="1">
      <c r="A89" s="28"/>
      <c r="B89" s="29"/>
      <c r="C89" s="25" t="s">
        <v>22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>Fakultní nemocnice Olomouc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28</v>
      </c>
      <c r="AJ89" s="28"/>
      <c r="AK89" s="28"/>
      <c r="AL89" s="28"/>
      <c r="AM89" s="59" t="str">
        <f>IF(E17="","",E17)</f>
        <v>Ing. arch. Jan Dohnal</v>
      </c>
      <c r="AN89" s="4"/>
      <c r="AO89" s="4"/>
      <c r="AP89" s="4"/>
      <c r="AQ89" s="28"/>
      <c r="AR89" s="29"/>
      <c r="AS89" s="60" t="s">
        <v>54</v>
      </c>
      <c r="AT89" s="61"/>
      <c r="AU89" s="62"/>
      <c r="AV89" s="62"/>
      <c r="AW89" s="62"/>
      <c r="AX89" s="62"/>
      <c r="AY89" s="62"/>
      <c r="AZ89" s="62"/>
      <c r="BA89" s="62"/>
      <c r="BB89" s="62"/>
      <c r="BC89" s="62"/>
      <c r="BD89" s="63"/>
      <c r="BE89" s="28"/>
    </row>
    <row r="90" s="2" customFormat="1" ht="15.15" customHeight="1">
      <c r="A90" s="28"/>
      <c r="B90" s="29"/>
      <c r="C90" s="25" t="s">
        <v>26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31</v>
      </c>
      <c r="AJ90" s="28"/>
      <c r="AK90" s="28"/>
      <c r="AL90" s="28"/>
      <c r="AM90" s="59" t="str">
        <f>IF(E20="","",E20)</f>
        <v>Jan Mikeš</v>
      </c>
      <c r="AN90" s="4"/>
      <c r="AO90" s="4"/>
      <c r="AP90" s="4"/>
      <c r="AQ90" s="28"/>
      <c r="AR90" s="29"/>
      <c r="AS90" s="64"/>
      <c r="AT90" s="65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28"/>
    </row>
    <row r="91" s="2" customFormat="1" ht="10.8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64"/>
      <c r="AT91" s="65"/>
      <c r="AU91" s="66"/>
      <c r="AV91" s="66"/>
      <c r="AW91" s="66"/>
      <c r="AX91" s="66"/>
      <c r="AY91" s="66"/>
      <c r="AZ91" s="66"/>
      <c r="BA91" s="66"/>
      <c r="BB91" s="66"/>
      <c r="BC91" s="66"/>
      <c r="BD91" s="67"/>
      <c r="BE91" s="28"/>
    </row>
    <row r="92" s="2" customFormat="1" ht="29.28" customHeight="1">
      <c r="A92" s="28"/>
      <c r="B92" s="29"/>
      <c r="C92" s="68" t="s">
        <v>55</v>
      </c>
      <c r="D92" s="69"/>
      <c r="E92" s="69"/>
      <c r="F92" s="69"/>
      <c r="G92" s="69"/>
      <c r="H92" s="70"/>
      <c r="I92" s="71" t="s">
        <v>56</v>
      </c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72" t="s">
        <v>57</v>
      </c>
      <c r="AH92" s="69"/>
      <c r="AI92" s="69"/>
      <c r="AJ92" s="69"/>
      <c r="AK92" s="69"/>
      <c r="AL92" s="69"/>
      <c r="AM92" s="69"/>
      <c r="AN92" s="71" t="s">
        <v>58</v>
      </c>
      <c r="AO92" s="69"/>
      <c r="AP92" s="73"/>
      <c r="AQ92" s="74" t="s">
        <v>59</v>
      </c>
      <c r="AR92" s="29"/>
      <c r="AS92" s="75" t="s">
        <v>60</v>
      </c>
      <c r="AT92" s="76" t="s">
        <v>61</v>
      </c>
      <c r="AU92" s="76" t="s">
        <v>62</v>
      </c>
      <c r="AV92" s="76" t="s">
        <v>63</v>
      </c>
      <c r="AW92" s="76" t="s">
        <v>64</v>
      </c>
      <c r="AX92" s="76" t="s">
        <v>65</v>
      </c>
      <c r="AY92" s="76" t="s">
        <v>66</v>
      </c>
      <c r="AZ92" s="76" t="s">
        <v>67</v>
      </c>
      <c r="BA92" s="76" t="s">
        <v>68</v>
      </c>
      <c r="BB92" s="76" t="s">
        <v>69</v>
      </c>
      <c r="BC92" s="76" t="s">
        <v>70</v>
      </c>
      <c r="BD92" s="77" t="s">
        <v>71</v>
      </c>
      <c r="BE92" s="28"/>
    </row>
    <row r="93" s="2" customFormat="1" ht="10.8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28"/>
    </row>
    <row r="94" s="6" customFormat="1" ht="32.4" customHeight="1">
      <c r="A94" s="6"/>
      <c r="B94" s="81"/>
      <c r="C94" s="82" t="s">
        <v>72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4">
        <f>ROUND(AG95,2)</f>
        <v>2143.9699999999998</v>
      </c>
      <c r="AH94" s="84"/>
      <c r="AI94" s="84"/>
      <c r="AJ94" s="84"/>
      <c r="AK94" s="84"/>
      <c r="AL94" s="84"/>
      <c r="AM94" s="84"/>
      <c r="AN94" s="85">
        <f>SUM(AG94,AT94)</f>
        <v>2594.1999999999998</v>
      </c>
      <c r="AO94" s="85"/>
      <c r="AP94" s="85"/>
      <c r="AQ94" s="86" t="s">
        <v>1</v>
      </c>
      <c r="AR94" s="81"/>
      <c r="AS94" s="87">
        <f>ROUND(AS95,2)</f>
        <v>0</v>
      </c>
      <c r="AT94" s="88">
        <f>ROUND(SUM(AV94:AW94),2)</f>
        <v>450.23000000000002</v>
      </c>
      <c r="AU94" s="89">
        <f>ROUND(AU95,5)</f>
        <v>0.72031000000000001</v>
      </c>
      <c r="AV94" s="88">
        <f>ROUND(AZ94*L29,2)</f>
        <v>450.23000000000002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2143.9699999999998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E94" s="6"/>
      <c r="BS94" s="91" t="s">
        <v>73</v>
      </c>
      <c r="BT94" s="91" t="s">
        <v>74</v>
      </c>
      <c r="BU94" s="92" t="s">
        <v>75</v>
      </c>
      <c r="BV94" s="91" t="s">
        <v>76</v>
      </c>
      <c r="BW94" s="91" t="s">
        <v>4</v>
      </c>
      <c r="BX94" s="91" t="s">
        <v>77</v>
      </c>
      <c r="CL94" s="91" t="s">
        <v>1</v>
      </c>
    </row>
    <row r="95" s="7" customFormat="1" ht="16.5" customHeight="1">
      <c r="A95" s="7"/>
      <c r="B95" s="93"/>
      <c r="C95" s="94"/>
      <c r="D95" s="95" t="s">
        <v>78</v>
      </c>
      <c r="E95" s="95"/>
      <c r="F95" s="95"/>
      <c r="G95" s="95"/>
      <c r="H95" s="95"/>
      <c r="I95" s="96"/>
      <c r="J95" s="95" t="s">
        <v>79</v>
      </c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7">
        <f>ROUND(AG96,2)</f>
        <v>2143.9699999999998</v>
      </c>
      <c r="AH95" s="96"/>
      <c r="AI95" s="96"/>
      <c r="AJ95" s="96"/>
      <c r="AK95" s="96"/>
      <c r="AL95" s="96"/>
      <c r="AM95" s="96"/>
      <c r="AN95" s="98">
        <f>SUM(AG95,AT95)</f>
        <v>2594.1999999999998</v>
      </c>
      <c r="AO95" s="96"/>
      <c r="AP95" s="96"/>
      <c r="AQ95" s="99" t="s">
        <v>80</v>
      </c>
      <c r="AR95" s="93"/>
      <c r="AS95" s="100">
        <f>ROUND(AS96,2)</f>
        <v>0</v>
      </c>
      <c r="AT95" s="101">
        <f>ROUND(SUM(AV95:AW95),2)</f>
        <v>450.23000000000002</v>
      </c>
      <c r="AU95" s="102">
        <f>ROUND(AU96,5)</f>
        <v>0.72031000000000001</v>
      </c>
      <c r="AV95" s="101">
        <f>ROUND(AZ95*L29,2)</f>
        <v>450.23000000000002</v>
      </c>
      <c r="AW95" s="101">
        <f>ROUND(BA95*L30,2)</f>
        <v>0</v>
      </c>
      <c r="AX95" s="101">
        <f>ROUND(BB95*L29,2)</f>
        <v>0</v>
      </c>
      <c r="AY95" s="101">
        <f>ROUND(BC95*L30,2)</f>
        <v>0</v>
      </c>
      <c r="AZ95" s="101">
        <f>ROUND(AZ96,2)</f>
        <v>2143.9699999999998</v>
      </c>
      <c r="BA95" s="101">
        <f>ROUND(BA96,2)</f>
        <v>0</v>
      </c>
      <c r="BB95" s="101">
        <f>ROUND(BB96,2)</f>
        <v>0</v>
      </c>
      <c r="BC95" s="101">
        <f>ROUND(BC96,2)</f>
        <v>0</v>
      </c>
      <c r="BD95" s="103">
        <f>ROUND(BD96,2)</f>
        <v>0</v>
      </c>
      <c r="BE95" s="7"/>
      <c r="BS95" s="104" t="s">
        <v>73</v>
      </c>
      <c r="BT95" s="104" t="s">
        <v>81</v>
      </c>
      <c r="BU95" s="104" t="s">
        <v>75</v>
      </c>
      <c r="BV95" s="104" t="s">
        <v>76</v>
      </c>
      <c r="BW95" s="104" t="s">
        <v>82</v>
      </c>
      <c r="BX95" s="104" t="s">
        <v>4</v>
      </c>
      <c r="CL95" s="104" t="s">
        <v>1</v>
      </c>
      <c r="CM95" s="104" t="s">
        <v>83</v>
      </c>
    </row>
    <row r="96" s="4" customFormat="1" ht="16.5" customHeight="1">
      <c r="A96" s="105" t="s">
        <v>84</v>
      </c>
      <c r="B96" s="53"/>
      <c r="C96" s="10"/>
      <c r="D96" s="10"/>
      <c r="E96" s="106" t="s">
        <v>85</v>
      </c>
      <c r="F96" s="106"/>
      <c r="G96" s="106"/>
      <c r="H96" s="106"/>
      <c r="I96" s="106"/>
      <c r="J96" s="10"/>
      <c r="K96" s="106" t="s">
        <v>86</v>
      </c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7">
        <f>'4.5. - Vzduchotechnika'!J32</f>
        <v>2143.9699999999998</v>
      </c>
      <c r="AH96" s="10"/>
      <c r="AI96" s="10"/>
      <c r="AJ96" s="10"/>
      <c r="AK96" s="10"/>
      <c r="AL96" s="10"/>
      <c r="AM96" s="10"/>
      <c r="AN96" s="107">
        <f>SUM(AG96,AT96)</f>
        <v>2594.1999999999998</v>
      </c>
      <c r="AO96" s="10"/>
      <c r="AP96" s="10"/>
      <c r="AQ96" s="108" t="s">
        <v>87</v>
      </c>
      <c r="AR96" s="53"/>
      <c r="AS96" s="109">
        <v>0</v>
      </c>
      <c r="AT96" s="110">
        <f>ROUND(SUM(AV96:AW96),2)</f>
        <v>450.23000000000002</v>
      </c>
      <c r="AU96" s="111">
        <f>'4.5. - Vzduchotechnika'!P122</f>
        <v>0.72031199999999995</v>
      </c>
      <c r="AV96" s="110">
        <f>'4.5. - Vzduchotechnika'!J35</f>
        <v>450.23000000000002</v>
      </c>
      <c r="AW96" s="110">
        <f>'4.5. - Vzduchotechnika'!J36</f>
        <v>0</v>
      </c>
      <c r="AX96" s="110">
        <f>'4.5. - Vzduchotechnika'!J37</f>
        <v>0</v>
      </c>
      <c r="AY96" s="110">
        <f>'4.5. - Vzduchotechnika'!J38</f>
        <v>0</v>
      </c>
      <c r="AZ96" s="110">
        <f>'4.5. - Vzduchotechnika'!F35</f>
        <v>2143.9699999999998</v>
      </c>
      <c r="BA96" s="110">
        <f>'4.5. - Vzduchotechnika'!F36</f>
        <v>0</v>
      </c>
      <c r="BB96" s="110">
        <f>'4.5. - Vzduchotechnika'!F37</f>
        <v>0</v>
      </c>
      <c r="BC96" s="110">
        <f>'4.5. - Vzduchotechnika'!F38</f>
        <v>0</v>
      </c>
      <c r="BD96" s="112">
        <f>'4.5. - Vzduchotechnika'!F39</f>
        <v>0</v>
      </c>
      <c r="BE96" s="4"/>
      <c r="BT96" s="22" t="s">
        <v>83</v>
      </c>
      <c r="BV96" s="22" t="s">
        <v>76</v>
      </c>
      <c r="BW96" s="22" t="s">
        <v>88</v>
      </c>
      <c r="BX96" s="22" t="s">
        <v>82</v>
      </c>
      <c r="CL96" s="22" t="s">
        <v>1</v>
      </c>
    </row>
    <row r="97" s="2" customFormat="1" ht="30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  <row r="98" s="2" customFormat="1" ht="6.96" customHeight="1">
      <c r="A98" s="28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29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G94:AM94"/>
    <mergeCell ref="AN94:AP94"/>
    <mergeCell ref="AR2:BE2"/>
  </mergeCells>
  <hyperlinks>
    <hyperlink ref="A96" location="'4.5. - Vzduchotechnika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hidden="1" s="1" customFormat="1" ht="24.96" customHeight="1">
      <c r="B4" s="18"/>
      <c r="D4" s="19" t="s">
        <v>89</v>
      </c>
      <c r="L4" s="18"/>
      <c r="M4" s="114" t="s">
        <v>10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5" t="s">
        <v>14</v>
      </c>
      <c r="L6" s="18"/>
    </row>
    <row r="7" hidden="1" s="1" customFormat="1" ht="16.5" customHeight="1">
      <c r="B7" s="18"/>
      <c r="E7" s="115" t="str">
        <f>'Rekapitulace stavby'!K6</f>
        <v>Oprava bytových jednotek a společných prostor budovy AYD</v>
      </c>
      <c r="F7" s="25"/>
      <c r="G7" s="25"/>
      <c r="H7" s="25"/>
      <c r="L7" s="18"/>
    </row>
    <row r="8" hidden="1" s="1" customFormat="1" ht="12" customHeight="1">
      <c r="B8" s="18"/>
      <c r="D8" s="25" t="s">
        <v>90</v>
      </c>
      <c r="L8" s="18"/>
    </row>
    <row r="9" hidden="1" s="2" customFormat="1" ht="16.5" customHeight="1">
      <c r="A9" s="28"/>
      <c r="B9" s="29"/>
      <c r="C9" s="28"/>
      <c r="D9" s="28"/>
      <c r="E9" s="115" t="s">
        <v>91</v>
      </c>
      <c r="F9" s="28"/>
      <c r="G9" s="28"/>
      <c r="H9" s="28"/>
      <c r="I9" s="28"/>
      <c r="J9" s="28"/>
      <c r="K9" s="28"/>
      <c r="L9" s="44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hidden="1" s="2" customFormat="1" ht="12" customHeight="1">
      <c r="A10" s="28"/>
      <c r="B10" s="29"/>
      <c r="C10" s="28"/>
      <c r="D10" s="25" t="s">
        <v>92</v>
      </c>
      <c r="E10" s="28"/>
      <c r="F10" s="28"/>
      <c r="G10" s="28"/>
      <c r="H10" s="28"/>
      <c r="I10" s="28"/>
      <c r="J10" s="28"/>
      <c r="K10" s="28"/>
      <c r="L10" s="44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hidden="1" s="2" customFormat="1" ht="16.5" customHeight="1">
      <c r="A11" s="28"/>
      <c r="B11" s="29"/>
      <c r="C11" s="28"/>
      <c r="D11" s="28"/>
      <c r="E11" s="56" t="s">
        <v>93</v>
      </c>
      <c r="F11" s="28"/>
      <c r="G11" s="28"/>
      <c r="H11" s="28"/>
      <c r="I11" s="28"/>
      <c r="J11" s="28"/>
      <c r="K11" s="28"/>
      <c r="L11" s="44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hidden="1" s="2" customFormat="1">
      <c r="A12" s="28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44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hidden="1" s="2" customFormat="1" ht="12" customHeight="1">
      <c r="A13" s="28"/>
      <c r="B13" s="29"/>
      <c r="C13" s="28"/>
      <c r="D13" s="25" t="s">
        <v>16</v>
      </c>
      <c r="E13" s="28"/>
      <c r="F13" s="22" t="s">
        <v>1</v>
      </c>
      <c r="G13" s="28"/>
      <c r="H13" s="28"/>
      <c r="I13" s="25" t="s">
        <v>17</v>
      </c>
      <c r="J13" s="22" t="s">
        <v>1</v>
      </c>
      <c r="K13" s="28"/>
      <c r="L13" s="44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hidden="1" s="2" customFormat="1" ht="12" customHeight="1">
      <c r="A14" s="28"/>
      <c r="B14" s="29"/>
      <c r="C14" s="28"/>
      <c r="D14" s="25" t="s">
        <v>18</v>
      </c>
      <c r="E14" s="28"/>
      <c r="F14" s="22" t="s">
        <v>19</v>
      </c>
      <c r="G14" s="28"/>
      <c r="H14" s="28"/>
      <c r="I14" s="25" t="s">
        <v>20</v>
      </c>
      <c r="J14" s="58" t="str">
        <f>'Rekapitulace stavby'!AN8</f>
        <v>8. 7. 2021</v>
      </c>
      <c r="K14" s="28"/>
      <c r="L14" s="44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hidden="1" s="2" customFormat="1" ht="10.8" customHeight="1">
      <c r="A15" s="28"/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44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hidden="1" s="2" customFormat="1" ht="12" customHeight="1">
      <c r="A16" s="28"/>
      <c r="B16" s="29"/>
      <c r="C16" s="28"/>
      <c r="D16" s="25" t="s">
        <v>22</v>
      </c>
      <c r="E16" s="28"/>
      <c r="F16" s="28"/>
      <c r="G16" s="28"/>
      <c r="H16" s="28"/>
      <c r="I16" s="25" t="s">
        <v>23</v>
      </c>
      <c r="J16" s="22" t="s">
        <v>1</v>
      </c>
      <c r="K16" s="28"/>
      <c r="L16" s="44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hidden="1" s="2" customFormat="1" ht="18" customHeight="1">
      <c r="A17" s="28"/>
      <c r="B17" s="29"/>
      <c r="C17" s="28"/>
      <c r="D17" s="28"/>
      <c r="E17" s="22" t="s">
        <v>24</v>
      </c>
      <c r="F17" s="28"/>
      <c r="G17" s="28"/>
      <c r="H17" s="28"/>
      <c r="I17" s="25" t="s">
        <v>25</v>
      </c>
      <c r="J17" s="22" t="s">
        <v>1</v>
      </c>
      <c r="K17" s="28"/>
      <c r="L17" s="44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hidden="1" s="2" customFormat="1" ht="6.96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44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hidden="1" s="2" customFormat="1" ht="12" customHeight="1">
      <c r="A19" s="28"/>
      <c r="B19" s="29"/>
      <c r="C19" s="28"/>
      <c r="D19" s="25" t="s">
        <v>26</v>
      </c>
      <c r="E19" s="28"/>
      <c r="F19" s="28"/>
      <c r="G19" s="28"/>
      <c r="H19" s="28"/>
      <c r="I19" s="25" t="s">
        <v>23</v>
      </c>
      <c r="J19" s="22" t="str">
        <f>'Rekapitulace stavby'!AN13</f>
        <v/>
      </c>
      <c r="K19" s="28"/>
      <c r="L19" s="44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hidden="1" s="2" customFormat="1" ht="18" customHeight="1">
      <c r="A20" s="28"/>
      <c r="B20" s="29"/>
      <c r="C20" s="28"/>
      <c r="D20" s="28"/>
      <c r="E20" s="22" t="str">
        <f>'Rekapitulace stavby'!E14</f>
        <v xml:space="preserve"> </v>
      </c>
      <c r="F20" s="22"/>
      <c r="G20" s="22"/>
      <c r="H20" s="22"/>
      <c r="I20" s="25" t="s">
        <v>25</v>
      </c>
      <c r="J20" s="22" t="str">
        <f>'Rekapitulace stavby'!AN14</f>
        <v/>
      </c>
      <c r="K20" s="28"/>
      <c r="L20" s="44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hidden="1" s="2" customFormat="1" ht="6.96" customHeight="1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44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hidden="1" s="2" customFormat="1" ht="12" customHeight="1">
      <c r="A22" s="28"/>
      <c r="B22" s="29"/>
      <c r="C22" s="28"/>
      <c r="D22" s="25" t="s">
        <v>28</v>
      </c>
      <c r="E22" s="28"/>
      <c r="F22" s="28"/>
      <c r="G22" s="28"/>
      <c r="H22" s="28"/>
      <c r="I22" s="25" t="s">
        <v>23</v>
      </c>
      <c r="J22" s="22" t="s">
        <v>1</v>
      </c>
      <c r="K22" s="28"/>
      <c r="L22" s="44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hidden="1" s="2" customFormat="1" ht="18" customHeight="1">
      <c r="A23" s="28"/>
      <c r="B23" s="29"/>
      <c r="C23" s="28"/>
      <c r="D23" s="28"/>
      <c r="E23" s="22" t="s">
        <v>29</v>
      </c>
      <c r="F23" s="28"/>
      <c r="G23" s="28"/>
      <c r="H23" s="28"/>
      <c r="I23" s="25" t="s">
        <v>25</v>
      </c>
      <c r="J23" s="22" t="s">
        <v>1</v>
      </c>
      <c r="K23" s="28"/>
      <c r="L23" s="44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hidden="1" s="2" customFormat="1" ht="6.96" customHeight="1">
      <c r="A24" s="28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44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hidden="1" s="2" customFormat="1" ht="12" customHeight="1">
      <c r="A25" s="28"/>
      <c r="B25" s="29"/>
      <c r="C25" s="28"/>
      <c r="D25" s="25" t="s">
        <v>31</v>
      </c>
      <c r="E25" s="28"/>
      <c r="F25" s="28"/>
      <c r="G25" s="28"/>
      <c r="H25" s="28"/>
      <c r="I25" s="25" t="s">
        <v>23</v>
      </c>
      <c r="J25" s="22" t="s">
        <v>1</v>
      </c>
      <c r="K25" s="28"/>
      <c r="L25" s="44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hidden="1" s="2" customFormat="1" ht="18" customHeight="1">
      <c r="A26" s="28"/>
      <c r="B26" s="29"/>
      <c r="C26" s="28"/>
      <c r="D26" s="28"/>
      <c r="E26" s="22" t="s">
        <v>32</v>
      </c>
      <c r="F26" s="28"/>
      <c r="G26" s="28"/>
      <c r="H26" s="28"/>
      <c r="I26" s="25" t="s">
        <v>25</v>
      </c>
      <c r="J26" s="22" t="s">
        <v>1</v>
      </c>
      <c r="K26" s="28"/>
      <c r="L26" s="44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hidden="1" s="2" customFormat="1" ht="6.96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44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hidden="1" s="2" customFormat="1" ht="12" customHeight="1">
      <c r="A28" s="28"/>
      <c r="B28" s="29"/>
      <c r="C28" s="28"/>
      <c r="D28" s="25" t="s">
        <v>33</v>
      </c>
      <c r="E28" s="28"/>
      <c r="F28" s="28"/>
      <c r="G28" s="28"/>
      <c r="H28" s="28"/>
      <c r="I28" s="28"/>
      <c r="J28" s="28"/>
      <c r="K28" s="28"/>
      <c r="L28" s="44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hidden="1" s="8" customFormat="1" ht="16.5" customHeight="1">
      <c r="A29" s="116"/>
      <c r="B29" s="117"/>
      <c r="C29" s="116"/>
      <c r="D29" s="116"/>
      <c r="E29" s="26" t="s">
        <v>1</v>
      </c>
      <c r="F29" s="26"/>
      <c r="G29" s="26"/>
      <c r="H29" s="26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hidden="1" s="2" customFormat="1" ht="6.96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44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hidden="1" s="2" customFormat="1" ht="6.96" customHeight="1">
      <c r="A31" s="28"/>
      <c r="B31" s="29"/>
      <c r="C31" s="28"/>
      <c r="D31" s="79"/>
      <c r="E31" s="79"/>
      <c r="F31" s="79"/>
      <c r="G31" s="79"/>
      <c r="H31" s="79"/>
      <c r="I31" s="79"/>
      <c r="J31" s="79"/>
      <c r="K31" s="79"/>
      <c r="L31" s="44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hidden="1" s="2" customFormat="1" ht="25.44" customHeight="1">
      <c r="A32" s="28"/>
      <c r="B32" s="29"/>
      <c r="C32" s="28"/>
      <c r="D32" s="119" t="s">
        <v>34</v>
      </c>
      <c r="E32" s="28"/>
      <c r="F32" s="28"/>
      <c r="G32" s="28"/>
      <c r="H32" s="28"/>
      <c r="I32" s="28"/>
      <c r="J32" s="85">
        <f>ROUND(J122, 2)</f>
        <v>2143.9699999999998</v>
      </c>
      <c r="K32" s="28"/>
      <c r="L32" s="44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hidden="1" s="2" customFormat="1" ht="6.96" customHeight="1">
      <c r="A33" s="28"/>
      <c r="B33" s="29"/>
      <c r="C33" s="28"/>
      <c r="D33" s="79"/>
      <c r="E33" s="79"/>
      <c r="F33" s="79"/>
      <c r="G33" s="79"/>
      <c r="H33" s="79"/>
      <c r="I33" s="79"/>
      <c r="J33" s="79"/>
      <c r="K33" s="79"/>
      <c r="L33" s="44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hidden="1" s="2" customFormat="1" ht="14.4" customHeight="1">
      <c r="A34" s="28"/>
      <c r="B34" s="29"/>
      <c r="C34" s="28"/>
      <c r="D34" s="28"/>
      <c r="E34" s="28"/>
      <c r="F34" s="33" t="s">
        <v>36</v>
      </c>
      <c r="G34" s="28"/>
      <c r="H34" s="28"/>
      <c r="I34" s="33" t="s">
        <v>35</v>
      </c>
      <c r="J34" s="33" t="s">
        <v>37</v>
      </c>
      <c r="K34" s="28"/>
      <c r="L34" s="44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120" t="s">
        <v>38</v>
      </c>
      <c r="E35" s="25" t="s">
        <v>39</v>
      </c>
      <c r="F35" s="121">
        <f>ROUND((SUM(BE122:BE142)),  2)</f>
        <v>2143.9699999999998</v>
      </c>
      <c r="G35" s="28"/>
      <c r="H35" s="28"/>
      <c r="I35" s="122">
        <v>0.20999999999999999</v>
      </c>
      <c r="J35" s="121">
        <f>ROUND(((SUM(BE122:BE142))*I35),  2)</f>
        <v>450.23000000000002</v>
      </c>
      <c r="K35" s="28"/>
      <c r="L35" s="44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40</v>
      </c>
      <c r="F36" s="121">
        <f>ROUND((SUM(BF122:BF142)),  2)</f>
        <v>0</v>
      </c>
      <c r="G36" s="28"/>
      <c r="H36" s="28"/>
      <c r="I36" s="122">
        <v>0.14999999999999999</v>
      </c>
      <c r="J36" s="121">
        <f>ROUND(((SUM(BF122:BF142))*I36),  2)</f>
        <v>0</v>
      </c>
      <c r="K36" s="28"/>
      <c r="L36" s="44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25" t="s">
        <v>41</v>
      </c>
      <c r="F37" s="121">
        <f>ROUND((SUM(BG122:BG142)),  2)</f>
        <v>0</v>
      </c>
      <c r="G37" s="28"/>
      <c r="H37" s="28"/>
      <c r="I37" s="122">
        <v>0.20999999999999999</v>
      </c>
      <c r="J37" s="121">
        <f>0</f>
        <v>0</v>
      </c>
      <c r="K37" s="28"/>
      <c r="L37" s="44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idden="1" s="2" customFormat="1" ht="14.4" customHeight="1">
      <c r="A38" s="28"/>
      <c r="B38" s="29"/>
      <c r="C38" s="28"/>
      <c r="D38" s="28"/>
      <c r="E38" s="25" t="s">
        <v>42</v>
      </c>
      <c r="F38" s="121">
        <f>ROUND((SUM(BH122:BH142)),  2)</f>
        <v>0</v>
      </c>
      <c r="G38" s="28"/>
      <c r="H38" s="28"/>
      <c r="I38" s="122">
        <v>0.14999999999999999</v>
      </c>
      <c r="J38" s="121">
        <f>0</f>
        <v>0</v>
      </c>
      <c r="K38" s="28"/>
      <c r="L38" s="44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idden="1" s="2" customFormat="1" ht="14.4" customHeight="1">
      <c r="A39" s="28"/>
      <c r="B39" s="29"/>
      <c r="C39" s="28"/>
      <c r="D39" s="28"/>
      <c r="E39" s="25" t="s">
        <v>43</v>
      </c>
      <c r="F39" s="121">
        <f>ROUND((SUM(BI122:BI142)),  2)</f>
        <v>0</v>
      </c>
      <c r="G39" s="28"/>
      <c r="H39" s="28"/>
      <c r="I39" s="122">
        <v>0</v>
      </c>
      <c r="J39" s="121">
        <f>0</f>
        <v>0</v>
      </c>
      <c r="K39" s="28"/>
      <c r="L39" s="44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hidden="1" s="2" customFormat="1" ht="6.96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4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hidden="1" s="2" customFormat="1" ht="25.44" customHeight="1">
      <c r="A41" s="28"/>
      <c r="B41" s="29"/>
      <c r="C41" s="123"/>
      <c r="D41" s="124" t="s">
        <v>44</v>
      </c>
      <c r="E41" s="70"/>
      <c r="F41" s="70"/>
      <c r="G41" s="125" t="s">
        <v>45</v>
      </c>
      <c r="H41" s="126" t="s">
        <v>46</v>
      </c>
      <c r="I41" s="70"/>
      <c r="J41" s="127">
        <f>SUM(J32:J39)</f>
        <v>2594.1999999999998</v>
      </c>
      <c r="K41" s="128"/>
      <c r="L41" s="44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hidden="1" s="2" customFormat="1" ht="14.4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44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44"/>
      <c r="D50" s="45" t="s">
        <v>47</v>
      </c>
      <c r="E50" s="46"/>
      <c r="F50" s="46"/>
      <c r="G50" s="45" t="s">
        <v>48</v>
      </c>
      <c r="H50" s="46"/>
      <c r="I50" s="46"/>
      <c r="J50" s="46"/>
      <c r="K50" s="46"/>
      <c r="L50" s="44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28"/>
      <c r="B61" s="29"/>
      <c r="C61" s="28"/>
      <c r="D61" s="47" t="s">
        <v>49</v>
      </c>
      <c r="E61" s="31"/>
      <c r="F61" s="129" t="s">
        <v>50</v>
      </c>
      <c r="G61" s="47" t="s">
        <v>49</v>
      </c>
      <c r="H61" s="31"/>
      <c r="I61" s="31"/>
      <c r="J61" s="130" t="s">
        <v>50</v>
      </c>
      <c r="K61" s="31"/>
      <c r="L61" s="44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28"/>
      <c r="B65" s="29"/>
      <c r="C65" s="28"/>
      <c r="D65" s="45" t="s">
        <v>51</v>
      </c>
      <c r="E65" s="48"/>
      <c r="F65" s="48"/>
      <c r="G65" s="45" t="s">
        <v>52</v>
      </c>
      <c r="H65" s="48"/>
      <c r="I65" s="48"/>
      <c r="J65" s="48"/>
      <c r="K65" s="48"/>
      <c r="L65" s="44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28"/>
      <c r="B76" s="29"/>
      <c r="C76" s="28"/>
      <c r="D76" s="47" t="s">
        <v>49</v>
      </c>
      <c r="E76" s="31"/>
      <c r="F76" s="129" t="s">
        <v>50</v>
      </c>
      <c r="G76" s="47" t="s">
        <v>49</v>
      </c>
      <c r="H76" s="31"/>
      <c r="I76" s="31"/>
      <c r="J76" s="130" t="s">
        <v>50</v>
      </c>
      <c r="K76" s="31"/>
      <c r="L76" s="44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hidden="1" s="2" customFormat="1" ht="14.4" customHeight="1">
      <c r="A77" s="2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hidden="1"/>
    <row r="79" hidden="1"/>
    <row r="80" hidden="1"/>
    <row r="81" s="2" customFormat="1" ht="6.96" customHeight="1">
      <c r="A81" s="28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94</v>
      </c>
      <c r="D82" s="28"/>
      <c r="E82" s="28"/>
      <c r="F82" s="28"/>
      <c r="G82" s="28"/>
      <c r="H82" s="28"/>
      <c r="I82" s="28"/>
      <c r="J82" s="28"/>
      <c r="K82" s="28"/>
      <c r="L82" s="44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4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14</v>
      </c>
      <c r="D84" s="28"/>
      <c r="E84" s="28"/>
      <c r="F84" s="28"/>
      <c r="G84" s="28"/>
      <c r="H84" s="28"/>
      <c r="I84" s="28"/>
      <c r="J84" s="28"/>
      <c r="K84" s="28"/>
      <c r="L84" s="44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15" t="str">
        <f>E7</f>
        <v>Oprava bytových jednotek a společných prostor budovy AYD</v>
      </c>
      <c r="F85" s="25"/>
      <c r="G85" s="25"/>
      <c r="H85" s="25"/>
      <c r="I85" s="28"/>
      <c r="J85" s="28"/>
      <c r="K85" s="28"/>
      <c r="L85" s="44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1" customFormat="1" ht="12" customHeight="1">
      <c r="B86" s="18"/>
      <c r="C86" s="25" t="s">
        <v>90</v>
      </c>
      <c r="L86" s="18"/>
    </row>
    <row r="87" s="2" customFormat="1" ht="16.5" customHeight="1">
      <c r="A87" s="28"/>
      <c r="B87" s="29"/>
      <c r="C87" s="28"/>
      <c r="D87" s="28"/>
      <c r="E87" s="115" t="s">
        <v>91</v>
      </c>
      <c r="F87" s="28"/>
      <c r="G87" s="28"/>
      <c r="H87" s="28"/>
      <c r="I87" s="28"/>
      <c r="J87" s="28"/>
      <c r="K87" s="28"/>
      <c r="L87" s="44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12" customHeight="1">
      <c r="A88" s="28"/>
      <c r="B88" s="29"/>
      <c r="C88" s="25" t="s">
        <v>92</v>
      </c>
      <c r="D88" s="28"/>
      <c r="E88" s="28"/>
      <c r="F88" s="28"/>
      <c r="G88" s="28"/>
      <c r="H88" s="28"/>
      <c r="I88" s="28"/>
      <c r="J88" s="28"/>
      <c r="K88" s="28"/>
      <c r="L88" s="44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6.5" customHeight="1">
      <c r="A89" s="28"/>
      <c r="B89" s="29"/>
      <c r="C89" s="28"/>
      <c r="D89" s="28"/>
      <c r="E89" s="56" t="str">
        <f>E11</f>
        <v>4.5. - Vzduchotechnika</v>
      </c>
      <c r="F89" s="28"/>
      <c r="G89" s="28"/>
      <c r="H89" s="28"/>
      <c r="I89" s="28"/>
      <c r="J89" s="28"/>
      <c r="K89" s="28"/>
      <c r="L89" s="44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4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12" customHeight="1">
      <c r="A91" s="28"/>
      <c r="B91" s="29"/>
      <c r="C91" s="25" t="s">
        <v>18</v>
      </c>
      <c r="D91" s="28"/>
      <c r="E91" s="28"/>
      <c r="F91" s="22" t="str">
        <f>F14</f>
        <v>Olomouc</v>
      </c>
      <c r="G91" s="28"/>
      <c r="H91" s="28"/>
      <c r="I91" s="25" t="s">
        <v>20</v>
      </c>
      <c r="J91" s="58" t="str">
        <f>IF(J14="","",J14)</f>
        <v>8. 7. 2021</v>
      </c>
      <c r="K91" s="28"/>
      <c r="L91" s="44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6.96" customHeight="1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44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5.15" customHeight="1">
      <c r="A93" s="28"/>
      <c r="B93" s="29"/>
      <c r="C93" s="25" t="s">
        <v>22</v>
      </c>
      <c r="D93" s="28"/>
      <c r="E93" s="28"/>
      <c r="F93" s="22" t="str">
        <f>E17</f>
        <v>Fakultní nemocnice Olomouc</v>
      </c>
      <c r="G93" s="28"/>
      <c r="H93" s="28"/>
      <c r="I93" s="25" t="s">
        <v>28</v>
      </c>
      <c r="J93" s="26" t="str">
        <f>E23</f>
        <v>Ing. arch. Jan Dohnal</v>
      </c>
      <c r="K93" s="28"/>
      <c r="L93" s="44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15.15" customHeight="1">
      <c r="A94" s="28"/>
      <c r="B94" s="29"/>
      <c r="C94" s="25" t="s">
        <v>26</v>
      </c>
      <c r="D94" s="28"/>
      <c r="E94" s="28"/>
      <c r="F94" s="22" t="str">
        <f>IF(E20="","",E20)</f>
        <v xml:space="preserve"> </v>
      </c>
      <c r="G94" s="28"/>
      <c r="H94" s="28"/>
      <c r="I94" s="25" t="s">
        <v>31</v>
      </c>
      <c r="J94" s="26" t="str">
        <f>E26</f>
        <v>Jan Mikeš</v>
      </c>
      <c r="K94" s="28"/>
      <c r="L94" s="44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4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9.28" customHeight="1">
      <c r="A96" s="28"/>
      <c r="B96" s="29"/>
      <c r="C96" s="131" t="s">
        <v>95</v>
      </c>
      <c r="D96" s="123"/>
      <c r="E96" s="123"/>
      <c r="F96" s="123"/>
      <c r="G96" s="123"/>
      <c r="H96" s="123"/>
      <c r="I96" s="123"/>
      <c r="J96" s="132" t="s">
        <v>96</v>
      </c>
      <c r="K96" s="123"/>
      <c r="L96" s="44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="2" customFormat="1" ht="10.32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44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="2" customFormat="1" ht="22.8" customHeight="1">
      <c r="A98" s="28"/>
      <c r="B98" s="29"/>
      <c r="C98" s="133" t="s">
        <v>97</v>
      </c>
      <c r="D98" s="28"/>
      <c r="E98" s="28"/>
      <c r="F98" s="28"/>
      <c r="G98" s="28"/>
      <c r="H98" s="28"/>
      <c r="I98" s="28"/>
      <c r="J98" s="85">
        <f>J122</f>
        <v>2143.9700000000003</v>
      </c>
      <c r="K98" s="28"/>
      <c r="L98" s="44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5" t="s">
        <v>98</v>
      </c>
    </row>
    <row r="99" s="9" customFormat="1" ht="24.96" customHeight="1">
      <c r="A99" s="9"/>
      <c r="B99" s="134"/>
      <c r="C99" s="9"/>
      <c r="D99" s="135" t="s">
        <v>99</v>
      </c>
      <c r="E99" s="136"/>
      <c r="F99" s="136"/>
      <c r="G99" s="136"/>
      <c r="H99" s="136"/>
      <c r="I99" s="136"/>
      <c r="J99" s="137">
        <f>J123</f>
        <v>2143.9700000000003</v>
      </c>
      <c r="K99" s="9"/>
      <c r="L99" s="13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38"/>
      <c r="C100" s="10"/>
      <c r="D100" s="139" t="s">
        <v>100</v>
      </c>
      <c r="E100" s="140"/>
      <c r="F100" s="140"/>
      <c r="G100" s="140"/>
      <c r="H100" s="140"/>
      <c r="I100" s="140"/>
      <c r="J100" s="141">
        <f>J124</f>
        <v>2143.9700000000003</v>
      </c>
      <c r="K100" s="10"/>
      <c r="L100" s="13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28"/>
      <c r="L101" s="44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="2" customFormat="1" ht="6.96" customHeight="1">
      <c r="A102" s="28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44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="2" customFormat="1" ht="6.96" customHeight="1">
      <c r="A106" s="28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4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="2" customFormat="1" ht="24.96" customHeight="1">
      <c r="A107" s="28"/>
      <c r="B107" s="29"/>
      <c r="C107" s="19" t="s">
        <v>101</v>
      </c>
      <c r="D107" s="28"/>
      <c r="E107" s="28"/>
      <c r="F107" s="28"/>
      <c r="G107" s="28"/>
      <c r="H107" s="28"/>
      <c r="I107" s="28"/>
      <c r="J107" s="28"/>
      <c r="K107" s="28"/>
      <c r="L107" s="44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6.96" customHeight="1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44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12" customHeight="1">
      <c r="A109" s="28"/>
      <c r="B109" s="29"/>
      <c r="C109" s="25" t="s">
        <v>14</v>
      </c>
      <c r="D109" s="28"/>
      <c r="E109" s="28"/>
      <c r="F109" s="28"/>
      <c r="G109" s="28"/>
      <c r="H109" s="28"/>
      <c r="I109" s="28"/>
      <c r="J109" s="28"/>
      <c r="K109" s="28"/>
      <c r="L109" s="44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16.5" customHeight="1">
      <c r="A110" s="28"/>
      <c r="B110" s="29"/>
      <c r="C110" s="28"/>
      <c r="D110" s="28"/>
      <c r="E110" s="115" t="str">
        <f>E7</f>
        <v>Oprava bytových jednotek a společných prostor budovy AYD</v>
      </c>
      <c r="F110" s="25"/>
      <c r="G110" s="25"/>
      <c r="H110" s="25"/>
      <c r="I110" s="28"/>
      <c r="J110" s="28"/>
      <c r="K110" s="28"/>
      <c r="L110" s="44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1" customFormat="1" ht="12" customHeight="1">
      <c r="B111" s="18"/>
      <c r="C111" s="25" t="s">
        <v>90</v>
      </c>
      <c r="L111" s="18"/>
    </row>
    <row r="112" s="2" customFormat="1" ht="16.5" customHeight="1">
      <c r="A112" s="28"/>
      <c r="B112" s="29"/>
      <c r="C112" s="28"/>
      <c r="D112" s="28"/>
      <c r="E112" s="115" t="s">
        <v>91</v>
      </c>
      <c r="F112" s="28"/>
      <c r="G112" s="28"/>
      <c r="H112" s="28"/>
      <c r="I112" s="28"/>
      <c r="J112" s="28"/>
      <c r="K112" s="28"/>
      <c r="L112" s="44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12" customHeight="1">
      <c r="A113" s="28"/>
      <c r="B113" s="29"/>
      <c r="C113" s="25" t="s">
        <v>92</v>
      </c>
      <c r="D113" s="28"/>
      <c r="E113" s="28"/>
      <c r="F113" s="28"/>
      <c r="G113" s="28"/>
      <c r="H113" s="28"/>
      <c r="I113" s="28"/>
      <c r="J113" s="28"/>
      <c r="K113" s="28"/>
      <c r="L113" s="44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16.5" customHeight="1">
      <c r="A114" s="28"/>
      <c r="B114" s="29"/>
      <c r="C114" s="28"/>
      <c r="D114" s="28"/>
      <c r="E114" s="56" t="str">
        <f>E11</f>
        <v>4.5. - Vzduchotechnika</v>
      </c>
      <c r="F114" s="28"/>
      <c r="G114" s="28"/>
      <c r="H114" s="28"/>
      <c r="I114" s="28"/>
      <c r="J114" s="28"/>
      <c r="K114" s="28"/>
      <c r="L114" s="44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6.96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44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12" customHeight="1">
      <c r="A116" s="28"/>
      <c r="B116" s="29"/>
      <c r="C116" s="25" t="s">
        <v>18</v>
      </c>
      <c r="D116" s="28"/>
      <c r="E116" s="28"/>
      <c r="F116" s="22" t="str">
        <f>F14</f>
        <v>Olomouc</v>
      </c>
      <c r="G116" s="28"/>
      <c r="H116" s="28"/>
      <c r="I116" s="25" t="s">
        <v>20</v>
      </c>
      <c r="J116" s="58" t="str">
        <f>IF(J14="","",J14)</f>
        <v>8. 7. 2021</v>
      </c>
      <c r="K116" s="28"/>
      <c r="L116" s="44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6.96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44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15.15" customHeight="1">
      <c r="A118" s="28"/>
      <c r="B118" s="29"/>
      <c r="C118" s="25" t="s">
        <v>22</v>
      </c>
      <c r="D118" s="28"/>
      <c r="E118" s="28"/>
      <c r="F118" s="22" t="str">
        <f>E17</f>
        <v>Fakultní nemocnice Olomouc</v>
      </c>
      <c r="G118" s="28"/>
      <c r="H118" s="28"/>
      <c r="I118" s="25" t="s">
        <v>28</v>
      </c>
      <c r="J118" s="26" t="str">
        <f>E23</f>
        <v>Ing. arch. Jan Dohnal</v>
      </c>
      <c r="K118" s="28"/>
      <c r="L118" s="44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5.15" customHeight="1">
      <c r="A119" s="28"/>
      <c r="B119" s="29"/>
      <c r="C119" s="25" t="s">
        <v>26</v>
      </c>
      <c r="D119" s="28"/>
      <c r="E119" s="28"/>
      <c r="F119" s="22" t="str">
        <f>IF(E20="","",E20)</f>
        <v xml:space="preserve"> </v>
      </c>
      <c r="G119" s="28"/>
      <c r="H119" s="28"/>
      <c r="I119" s="25" t="s">
        <v>31</v>
      </c>
      <c r="J119" s="26" t="str">
        <f>E26</f>
        <v>Jan Mikeš</v>
      </c>
      <c r="K119" s="28"/>
      <c r="L119" s="44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0.32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44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11" customFormat="1" ht="29.28" customHeight="1">
      <c r="A121" s="142"/>
      <c r="B121" s="143"/>
      <c r="C121" s="144" t="s">
        <v>102</v>
      </c>
      <c r="D121" s="145" t="s">
        <v>59</v>
      </c>
      <c r="E121" s="145" t="s">
        <v>55</v>
      </c>
      <c r="F121" s="145" t="s">
        <v>56</v>
      </c>
      <c r="G121" s="145" t="s">
        <v>103</v>
      </c>
      <c r="H121" s="145" t="s">
        <v>104</v>
      </c>
      <c r="I121" s="145" t="s">
        <v>105</v>
      </c>
      <c r="J121" s="146" t="s">
        <v>96</v>
      </c>
      <c r="K121" s="147" t="s">
        <v>106</v>
      </c>
      <c r="L121" s="148"/>
      <c r="M121" s="75" t="s">
        <v>1</v>
      </c>
      <c r="N121" s="76" t="s">
        <v>38</v>
      </c>
      <c r="O121" s="76" t="s">
        <v>107</v>
      </c>
      <c r="P121" s="76" t="s">
        <v>108</v>
      </c>
      <c r="Q121" s="76" t="s">
        <v>109</v>
      </c>
      <c r="R121" s="76" t="s">
        <v>110</v>
      </c>
      <c r="S121" s="76" t="s">
        <v>111</v>
      </c>
      <c r="T121" s="77" t="s">
        <v>112</v>
      </c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</row>
    <row r="122" s="2" customFormat="1" ht="22.8" customHeight="1">
      <c r="A122" s="28"/>
      <c r="B122" s="29"/>
      <c r="C122" s="82" t="s">
        <v>113</v>
      </c>
      <c r="D122" s="28"/>
      <c r="E122" s="28"/>
      <c r="F122" s="28"/>
      <c r="G122" s="28"/>
      <c r="H122" s="28"/>
      <c r="I122" s="28"/>
      <c r="J122" s="149">
        <f>BK122</f>
        <v>2143.9700000000003</v>
      </c>
      <c r="K122" s="28"/>
      <c r="L122" s="29"/>
      <c r="M122" s="78"/>
      <c r="N122" s="62"/>
      <c r="O122" s="79"/>
      <c r="P122" s="150">
        <f>P123</f>
        <v>0.72031199999999995</v>
      </c>
      <c r="Q122" s="79"/>
      <c r="R122" s="150">
        <f>R123</f>
        <v>0.0029879999999999998</v>
      </c>
      <c r="S122" s="79"/>
      <c r="T122" s="151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5" t="s">
        <v>73</v>
      </c>
      <c r="AU122" s="15" t="s">
        <v>98</v>
      </c>
      <c r="BK122" s="152">
        <f>BK123</f>
        <v>2143.9700000000003</v>
      </c>
    </row>
    <row r="123" s="12" customFormat="1" ht="25.92" customHeight="1">
      <c r="A123" s="12"/>
      <c r="B123" s="153"/>
      <c r="C123" s="12"/>
      <c r="D123" s="154" t="s">
        <v>73</v>
      </c>
      <c r="E123" s="155" t="s">
        <v>114</v>
      </c>
      <c r="F123" s="155" t="s">
        <v>115</v>
      </c>
      <c r="G123" s="12"/>
      <c r="H123" s="12"/>
      <c r="I123" s="12"/>
      <c r="J123" s="156">
        <f>BK123</f>
        <v>2143.9700000000003</v>
      </c>
      <c r="K123" s="12"/>
      <c r="L123" s="153"/>
      <c r="M123" s="157"/>
      <c r="N123" s="158"/>
      <c r="O123" s="158"/>
      <c r="P123" s="159">
        <f>P124</f>
        <v>0.72031199999999995</v>
      </c>
      <c r="Q123" s="158"/>
      <c r="R123" s="159">
        <f>R124</f>
        <v>0.0029879999999999998</v>
      </c>
      <c r="S123" s="158"/>
      <c r="T123" s="16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4" t="s">
        <v>83</v>
      </c>
      <c r="AT123" s="161" t="s">
        <v>73</v>
      </c>
      <c r="AU123" s="161" t="s">
        <v>74</v>
      </c>
      <c r="AY123" s="154" t="s">
        <v>116</v>
      </c>
      <c r="BK123" s="162">
        <f>BK124</f>
        <v>2143.9700000000003</v>
      </c>
    </row>
    <row r="124" s="12" customFormat="1" ht="22.8" customHeight="1">
      <c r="A124" s="12"/>
      <c r="B124" s="153"/>
      <c r="C124" s="12"/>
      <c r="D124" s="154" t="s">
        <v>73</v>
      </c>
      <c r="E124" s="163" t="s">
        <v>117</v>
      </c>
      <c r="F124" s="163" t="s">
        <v>86</v>
      </c>
      <c r="G124" s="12"/>
      <c r="H124" s="12"/>
      <c r="I124" s="12"/>
      <c r="J124" s="164">
        <f>BK124</f>
        <v>2143.9700000000003</v>
      </c>
      <c r="K124" s="12"/>
      <c r="L124" s="153"/>
      <c r="M124" s="157"/>
      <c r="N124" s="158"/>
      <c r="O124" s="158"/>
      <c r="P124" s="159">
        <f>SUM(P125:P142)</f>
        <v>0.72031199999999995</v>
      </c>
      <c r="Q124" s="158"/>
      <c r="R124" s="159">
        <f>SUM(R125:R142)</f>
        <v>0.0029879999999999998</v>
      </c>
      <c r="S124" s="158"/>
      <c r="T124" s="160">
        <f>SUM(T125:T142)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4" t="s">
        <v>83</v>
      </c>
      <c r="AT124" s="161" t="s">
        <v>73</v>
      </c>
      <c r="AU124" s="161" t="s">
        <v>81</v>
      </c>
      <c r="AY124" s="154" t="s">
        <v>116</v>
      </c>
      <c r="BK124" s="162">
        <f>SUM(BK125:BK142)</f>
        <v>2143.9700000000003</v>
      </c>
    </row>
    <row r="125" s="2" customFormat="1" ht="16.5" customHeight="1">
      <c r="A125" s="28"/>
      <c r="B125" s="165"/>
      <c r="C125" s="166" t="s">
        <v>81</v>
      </c>
      <c r="D125" s="166" t="s">
        <v>118</v>
      </c>
      <c r="E125" s="167" t="s">
        <v>119</v>
      </c>
      <c r="F125" s="168" t="s">
        <v>120</v>
      </c>
      <c r="G125" s="169" t="s">
        <v>121</v>
      </c>
      <c r="H125" s="170">
        <v>1</v>
      </c>
      <c r="I125" s="171">
        <v>128</v>
      </c>
      <c r="J125" s="171">
        <f>ROUND(I125*H125,2)</f>
        <v>128</v>
      </c>
      <c r="K125" s="172"/>
      <c r="L125" s="29"/>
      <c r="M125" s="173" t="s">
        <v>1</v>
      </c>
      <c r="N125" s="174" t="s">
        <v>39</v>
      </c>
      <c r="O125" s="175">
        <v>0.33800000000000002</v>
      </c>
      <c r="P125" s="175">
        <f>O125*H125</f>
        <v>0.33800000000000002</v>
      </c>
      <c r="Q125" s="175">
        <v>0</v>
      </c>
      <c r="R125" s="175">
        <f>Q125*H125</f>
        <v>0</v>
      </c>
      <c r="S125" s="175">
        <v>0</v>
      </c>
      <c r="T125" s="176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77" t="s">
        <v>122</v>
      </c>
      <c r="AT125" s="177" t="s">
        <v>118</v>
      </c>
      <c r="AU125" s="177" t="s">
        <v>83</v>
      </c>
      <c r="AY125" s="15" t="s">
        <v>116</v>
      </c>
      <c r="BE125" s="178">
        <f>IF(N125="základní",J125,0)</f>
        <v>128</v>
      </c>
      <c r="BF125" s="178">
        <f>IF(N125="snížená",J125,0)</f>
        <v>0</v>
      </c>
      <c r="BG125" s="178">
        <f>IF(N125="zákl. přenesená",J125,0)</f>
        <v>0</v>
      </c>
      <c r="BH125" s="178">
        <f>IF(N125="sníž. přenesená",J125,0)</f>
        <v>0</v>
      </c>
      <c r="BI125" s="178">
        <f>IF(N125="nulová",J125,0)</f>
        <v>0</v>
      </c>
      <c r="BJ125" s="15" t="s">
        <v>81</v>
      </c>
      <c r="BK125" s="178">
        <f>ROUND(I125*H125,2)</f>
        <v>128</v>
      </c>
      <c r="BL125" s="15" t="s">
        <v>122</v>
      </c>
      <c r="BM125" s="177" t="s">
        <v>123</v>
      </c>
    </row>
    <row r="126" s="2" customFormat="1">
      <c r="A126" s="28"/>
      <c r="B126" s="29"/>
      <c r="C126" s="28"/>
      <c r="D126" s="179" t="s">
        <v>124</v>
      </c>
      <c r="E126" s="28"/>
      <c r="F126" s="180" t="s">
        <v>125</v>
      </c>
      <c r="G126" s="28"/>
      <c r="H126" s="28"/>
      <c r="I126" s="28"/>
      <c r="J126" s="28"/>
      <c r="K126" s="28"/>
      <c r="L126" s="29"/>
      <c r="M126" s="181"/>
      <c r="N126" s="182"/>
      <c r="O126" s="66"/>
      <c r="P126" s="66"/>
      <c r="Q126" s="66"/>
      <c r="R126" s="66"/>
      <c r="S126" s="66"/>
      <c r="T126" s="6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T126" s="15" t="s">
        <v>124</v>
      </c>
      <c r="AU126" s="15" t="s">
        <v>83</v>
      </c>
    </row>
    <row r="127" s="2" customFormat="1" ht="16.5" customHeight="1">
      <c r="A127" s="28"/>
      <c r="B127" s="165"/>
      <c r="C127" s="183" t="s">
        <v>83</v>
      </c>
      <c r="D127" s="183" t="s">
        <v>126</v>
      </c>
      <c r="E127" s="184" t="s">
        <v>127</v>
      </c>
      <c r="F127" s="185" t="s">
        <v>128</v>
      </c>
      <c r="G127" s="186" t="s">
        <v>129</v>
      </c>
      <c r="H127" s="187">
        <v>1</v>
      </c>
      <c r="I127" s="188">
        <v>976.95000000000005</v>
      </c>
      <c r="J127" s="188">
        <f>ROUND(I127*H127,2)</f>
        <v>976.95000000000005</v>
      </c>
      <c r="K127" s="189"/>
      <c r="L127" s="190"/>
      <c r="M127" s="191" t="s">
        <v>1</v>
      </c>
      <c r="N127" s="192" t="s">
        <v>39</v>
      </c>
      <c r="O127" s="175">
        <v>0</v>
      </c>
      <c r="P127" s="175">
        <f>O127*H127</f>
        <v>0</v>
      </c>
      <c r="Q127" s="175">
        <v>0.00050000000000000001</v>
      </c>
      <c r="R127" s="175">
        <f>Q127*H127</f>
        <v>0.00050000000000000001</v>
      </c>
      <c r="S127" s="175">
        <v>0</v>
      </c>
      <c r="T127" s="176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77" t="s">
        <v>130</v>
      </c>
      <c r="AT127" s="177" t="s">
        <v>126</v>
      </c>
      <c r="AU127" s="177" t="s">
        <v>83</v>
      </c>
      <c r="AY127" s="15" t="s">
        <v>116</v>
      </c>
      <c r="BE127" s="178">
        <f>IF(N127="základní",J127,0)</f>
        <v>976.95000000000005</v>
      </c>
      <c r="BF127" s="178">
        <f>IF(N127="snížená",J127,0)</f>
        <v>0</v>
      </c>
      <c r="BG127" s="178">
        <f>IF(N127="zákl. přenesená",J127,0)</f>
        <v>0</v>
      </c>
      <c r="BH127" s="178">
        <f>IF(N127="sníž. přenesená",J127,0)</f>
        <v>0</v>
      </c>
      <c r="BI127" s="178">
        <f>IF(N127="nulová",J127,0)</f>
        <v>0</v>
      </c>
      <c r="BJ127" s="15" t="s">
        <v>81</v>
      </c>
      <c r="BK127" s="178">
        <f>ROUND(I127*H127,2)</f>
        <v>976.95000000000005</v>
      </c>
      <c r="BL127" s="15" t="s">
        <v>122</v>
      </c>
      <c r="BM127" s="177" t="s">
        <v>131</v>
      </c>
    </row>
    <row r="128" s="2" customFormat="1">
      <c r="A128" s="28"/>
      <c r="B128" s="29"/>
      <c r="C128" s="28"/>
      <c r="D128" s="179" t="s">
        <v>124</v>
      </c>
      <c r="E128" s="28"/>
      <c r="F128" s="180" t="s">
        <v>132</v>
      </c>
      <c r="G128" s="28"/>
      <c r="H128" s="28"/>
      <c r="I128" s="28"/>
      <c r="J128" s="28"/>
      <c r="K128" s="28"/>
      <c r="L128" s="29"/>
      <c r="M128" s="181"/>
      <c r="N128" s="182"/>
      <c r="O128" s="66"/>
      <c r="P128" s="66"/>
      <c r="Q128" s="66"/>
      <c r="R128" s="66"/>
      <c r="S128" s="66"/>
      <c r="T128" s="6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5" t="s">
        <v>124</v>
      </c>
      <c r="AU128" s="15" t="s">
        <v>83</v>
      </c>
    </row>
    <row r="129" s="2" customFormat="1" ht="16.5" customHeight="1">
      <c r="A129" s="28"/>
      <c r="B129" s="165"/>
      <c r="C129" s="166" t="s">
        <v>133</v>
      </c>
      <c r="D129" s="166" t="s">
        <v>118</v>
      </c>
      <c r="E129" s="167" t="s">
        <v>134</v>
      </c>
      <c r="F129" s="168" t="s">
        <v>135</v>
      </c>
      <c r="G129" s="169" t="s">
        <v>136</v>
      </c>
      <c r="H129" s="170">
        <v>0.80000000000000004</v>
      </c>
      <c r="I129" s="171">
        <v>117</v>
      </c>
      <c r="J129" s="171">
        <f>ROUND(I129*H129,2)</f>
        <v>93.599999999999994</v>
      </c>
      <c r="K129" s="172"/>
      <c r="L129" s="29"/>
      <c r="M129" s="173" t="s">
        <v>1</v>
      </c>
      <c r="N129" s="174" t="s">
        <v>39</v>
      </c>
      <c r="O129" s="175">
        <v>0.307</v>
      </c>
      <c r="P129" s="175">
        <f>O129*H129</f>
        <v>0.24560000000000001</v>
      </c>
      <c r="Q129" s="175">
        <v>0</v>
      </c>
      <c r="R129" s="175">
        <f>Q129*H129</f>
        <v>0</v>
      </c>
      <c r="S129" s="175">
        <v>0</v>
      </c>
      <c r="T129" s="176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77" t="s">
        <v>122</v>
      </c>
      <c r="AT129" s="177" t="s">
        <v>118</v>
      </c>
      <c r="AU129" s="177" t="s">
        <v>83</v>
      </c>
      <c r="AY129" s="15" t="s">
        <v>116</v>
      </c>
      <c r="BE129" s="178">
        <f>IF(N129="základní",J129,0)</f>
        <v>93.599999999999994</v>
      </c>
      <c r="BF129" s="178">
        <f>IF(N129="snížená",J129,0)</f>
        <v>0</v>
      </c>
      <c r="BG129" s="178">
        <f>IF(N129="zákl. přenesená",J129,0)</f>
        <v>0</v>
      </c>
      <c r="BH129" s="178">
        <f>IF(N129="sníž. přenesená",J129,0)</f>
        <v>0</v>
      </c>
      <c r="BI129" s="178">
        <f>IF(N129="nulová",J129,0)</f>
        <v>0</v>
      </c>
      <c r="BJ129" s="15" t="s">
        <v>81</v>
      </c>
      <c r="BK129" s="178">
        <f>ROUND(I129*H129,2)</f>
        <v>93.599999999999994</v>
      </c>
      <c r="BL129" s="15" t="s">
        <v>122</v>
      </c>
      <c r="BM129" s="177" t="s">
        <v>137</v>
      </c>
    </row>
    <row r="130" s="2" customFormat="1">
      <c r="A130" s="28"/>
      <c r="B130" s="29"/>
      <c r="C130" s="28"/>
      <c r="D130" s="179" t="s">
        <v>124</v>
      </c>
      <c r="E130" s="28"/>
      <c r="F130" s="180" t="s">
        <v>138</v>
      </c>
      <c r="G130" s="28"/>
      <c r="H130" s="28"/>
      <c r="I130" s="28"/>
      <c r="J130" s="28"/>
      <c r="K130" s="28"/>
      <c r="L130" s="29"/>
      <c r="M130" s="181"/>
      <c r="N130" s="182"/>
      <c r="O130" s="66"/>
      <c r="P130" s="66"/>
      <c r="Q130" s="66"/>
      <c r="R130" s="66"/>
      <c r="S130" s="66"/>
      <c r="T130" s="6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T130" s="15" t="s">
        <v>124</v>
      </c>
      <c r="AU130" s="15" t="s">
        <v>83</v>
      </c>
    </row>
    <row r="131" s="2" customFormat="1" ht="16.5" customHeight="1">
      <c r="A131" s="28"/>
      <c r="B131" s="165"/>
      <c r="C131" s="183" t="s">
        <v>139</v>
      </c>
      <c r="D131" s="183" t="s">
        <v>126</v>
      </c>
      <c r="E131" s="184" t="s">
        <v>140</v>
      </c>
      <c r="F131" s="185" t="s">
        <v>141</v>
      </c>
      <c r="G131" s="186" t="s">
        <v>136</v>
      </c>
      <c r="H131" s="187">
        <v>0.95999999999999996</v>
      </c>
      <c r="I131" s="188">
        <v>56.340000000000003</v>
      </c>
      <c r="J131" s="188">
        <f>ROUND(I131*H131,2)</f>
        <v>54.090000000000003</v>
      </c>
      <c r="K131" s="189"/>
      <c r="L131" s="190"/>
      <c r="M131" s="191" t="s">
        <v>1</v>
      </c>
      <c r="N131" s="192" t="s">
        <v>39</v>
      </c>
      <c r="O131" s="175">
        <v>0</v>
      </c>
      <c r="P131" s="175">
        <f>O131*H131</f>
        <v>0</v>
      </c>
      <c r="Q131" s="175">
        <v>0.00029999999999999997</v>
      </c>
      <c r="R131" s="175">
        <f>Q131*H131</f>
        <v>0.00028799999999999995</v>
      </c>
      <c r="S131" s="175">
        <v>0</v>
      </c>
      <c r="T131" s="176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77" t="s">
        <v>130</v>
      </c>
      <c r="AT131" s="177" t="s">
        <v>126</v>
      </c>
      <c r="AU131" s="177" t="s">
        <v>83</v>
      </c>
      <c r="AY131" s="15" t="s">
        <v>116</v>
      </c>
      <c r="BE131" s="178">
        <f>IF(N131="základní",J131,0)</f>
        <v>54.090000000000003</v>
      </c>
      <c r="BF131" s="178">
        <f>IF(N131="snížená",J131,0)</f>
        <v>0</v>
      </c>
      <c r="BG131" s="178">
        <f>IF(N131="zákl. přenesená",J131,0)</f>
        <v>0</v>
      </c>
      <c r="BH131" s="178">
        <f>IF(N131="sníž. přenesená",J131,0)</f>
        <v>0</v>
      </c>
      <c r="BI131" s="178">
        <f>IF(N131="nulová",J131,0)</f>
        <v>0</v>
      </c>
      <c r="BJ131" s="15" t="s">
        <v>81</v>
      </c>
      <c r="BK131" s="178">
        <f>ROUND(I131*H131,2)</f>
        <v>54.090000000000003</v>
      </c>
      <c r="BL131" s="15" t="s">
        <v>122</v>
      </c>
      <c r="BM131" s="177" t="s">
        <v>142</v>
      </c>
    </row>
    <row r="132" s="2" customFormat="1">
      <c r="A132" s="28"/>
      <c r="B132" s="29"/>
      <c r="C132" s="28"/>
      <c r="D132" s="179" t="s">
        <v>124</v>
      </c>
      <c r="E132" s="28"/>
      <c r="F132" s="180" t="s">
        <v>141</v>
      </c>
      <c r="G132" s="28"/>
      <c r="H132" s="28"/>
      <c r="I132" s="28"/>
      <c r="J132" s="28"/>
      <c r="K132" s="28"/>
      <c r="L132" s="29"/>
      <c r="M132" s="181"/>
      <c r="N132" s="182"/>
      <c r="O132" s="66"/>
      <c r="P132" s="66"/>
      <c r="Q132" s="66"/>
      <c r="R132" s="66"/>
      <c r="S132" s="66"/>
      <c r="T132" s="6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5" t="s">
        <v>124</v>
      </c>
      <c r="AU132" s="15" t="s">
        <v>83</v>
      </c>
    </row>
    <row r="133" s="2" customFormat="1">
      <c r="A133" s="28"/>
      <c r="B133" s="29"/>
      <c r="C133" s="28"/>
      <c r="D133" s="179" t="s">
        <v>143</v>
      </c>
      <c r="E133" s="28"/>
      <c r="F133" s="193" t="s">
        <v>144</v>
      </c>
      <c r="G133" s="28"/>
      <c r="H133" s="28"/>
      <c r="I133" s="28"/>
      <c r="J133" s="28"/>
      <c r="K133" s="28"/>
      <c r="L133" s="29"/>
      <c r="M133" s="181"/>
      <c r="N133" s="182"/>
      <c r="O133" s="66"/>
      <c r="P133" s="66"/>
      <c r="Q133" s="66"/>
      <c r="R133" s="66"/>
      <c r="S133" s="66"/>
      <c r="T133" s="6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T133" s="15" t="s">
        <v>143</v>
      </c>
      <c r="AU133" s="15" t="s">
        <v>83</v>
      </c>
    </row>
    <row r="134" s="2" customFormat="1" ht="16.5" customHeight="1">
      <c r="A134" s="28"/>
      <c r="B134" s="165"/>
      <c r="C134" s="183" t="s">
        <v>145</v>
      </c>
      <c r="D134" s="183" t="s">
        <v>126</v>
      </c>
      <c r="E134" s="184" t="s">
        <v>146</v>
      </c>
      <c r="F134" s="185" t="s">
        <v>147</v>
      </c>
      <c r="G134" s="186" t="s">
        <v>129</v>
      </c>
      <c r="H134" s="187">
        <v>2</v>
      </c>
      <c r="I134" s="188">
        <v>22</v>
      </c>
      <c r="J134" s="188">
        <f>ROUND(I134*H134,2)</f>
        <v>44</v>
      </c>
      <c r="K134" s="189"/>
      <c r="L134" s="190"/>
      <c r="M134" s="191" t="s">
        <v>1</v>
      </c>
      <c r="N134" s="192" t="s">
        <v>39</v>
      </c>
      <c r="O134" s="175">
        <v>0</v>
      </c>
      <c r="P134" s="175">
        <f>O134*H134</f>
        <v>0</v>
      </c>
      <c r="Q134" s="175">
        <v>0.00010000000000000001</v>
      </c>
      <c r="R134" s="175">
        <f>Q134*H134</f>
        <v>0.00020000000000000001</v>
      </c>
      <c r="S134" s="175">
        <v>0</v>
      </c>
      <c r="T134" s="176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77" t="s">
        <v>130</v>
      </c>
      <c r="AT134" s="177" t="s">
        <v>126</v>
      </c>
      <c r="AU134" s="177" t="s">
        <v>83</v>
      </c>
      <c r="AY134" s="15" t="s">
        <v>116</v>
      </c>
      <c r="BE134" s="178">
        <f>IF(N134="základní",J134,0)</f>
        <v>44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15" t="s">
        <v>81</v>
      </c>
      <c r="BK134" s="178">
        <f>ROUND(I134*H134,2)</f>
        <v>44</v>
      </c>
      <c r="BL134" s="15" t="s">
        <v>122</v>
      </c>
      <c r="BM134" s="177" t="s">
        <v>148</v>
      </c>
    </row>
    <row r="135" s="2" customFormat="1">
      <c r="A135" s="28"/>
      <c r="B135" s="29"/>
      <c r="C135" s="28"/>
      <c r="D135" s="179" t="s">
        <v>124</v>
      </c>
      <c r="E135" s="28"/>
      <c r="F135" s="180" t="s">
        <v>149</v>
      </c>
      <c r="G135" s="28"/>
      <c r="H135" s="28"/>
      <c r="I135" s="28"/>
      <c r="J135" s="28"/>
      <c r="K135" s="28"/>
      <c r="L135" s="29"/>
      <c r="M135" s="181"/>
      <c r="N135" s="182"/>
      <c r="O135" s="66"/>
      <c r="P135" s="66"/>
      <c r="Q135" s="66"/>
      <c r="R135" s="66"/>
      <c r="S135" s="66"/>
      <c r="T135" s="6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T135" s="15" t="s">
        <v>124</v>
      </c>
      <c r="AU135" s="15" t="s">
        <v>83</v>
      </c>
    </row>
    <row r="136" s="2" customFormat="1" ht="16.5" customHeight="1">
      <c r="A136" s="28"/>
      <c r="B136" s="165"/>
      <c r="C136" s="183" t="s">
        <v>150</v>
      </c>
      <c r="D136" s="183" t="s">
        <v>126</v>
      </c>
      <c r="E136" s="184" t="s">
        <v>151</v>
      </c>
      <c r="F136" s="185" t="s">
        <v>152</v>
      </c>
      <c r="G136" s="186" t="s">
        <v>129</v>
      </c>
      <c r="H136" s="187">
        <v>1</v>
      </c>
      <c r="I136" s="188">
        <v>777</v>
      </c>
      <c r="J136" s="188">
        <f>ROUND(I136*H136,2)</f>
        <v>777</v>
      </c>
      <c r="K136" s="189"/>
      <c r="L136" s="190"/>
      <c r="M136" s="191" t="s">
        <v>1</v>
      </c>
      <c r="N136" s="192" t="s">
        <v>39</v>
      </c>
      <c r="O136" s="175">
        <v>0</v>
      </c>
      <c r="P136" s="175">
        <f>O136*H136</f>
        <v>0</v>
      </c>
      <c r="Q136" s="175">
        <v>0.002</v>
      </c>
      <c r="R136" s="175">
        <f>Q136*H136</f>
        <v>0.002</v>
      </c>
      <c r="S136" s="175">
        <v>0</v>
      </c>
      <c r="T136" s="176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77" t="s">
        <v>130</v>
      </c>
      <c r="AT136" s="177" t="s">
        <v>126</v>
      </c>
      <c r="AU136" s="177" t="s">
        <v>83</v>
      </c>
      <c r="AY136" s="15" t="s">
        <v>116</v>
      </c>
      <c r="BE136" s="178">
        <f>IF(N136="základní",J136,0)</f>
        <v>777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15" t="s">
        <v>81</v>
      </c>
      <c r="BK136" s="178">
        <f>ROUND(I136*H136,2)</f>
        <v>777</v>
      </c>
      <c r="BL136" s="15" t="s">
        <v>122</v>
      </c>
      <c r="BM136" s="177" t="s">
        <v>153</v>
      </c>
    </row>
    <row r="137" s="2" customFormat="1">
      <c r="A137" s="28"/>
      <c r="B137" s="29"/>
      <c r="C137" s="28"/>
      <c r="D137" s="179" t="s">
        <v>124</v>
      </c>
      <c r="E137" s="28"/>
      <c r="F137" s="180" t="s">
        <v>154</v>
      </c>
      <c r="G137" s="28"/>
      <c r="H137" s="28"/>
      <c r="I137" s="28"/>
      <c r="J137" s="28"/>
      <c r="K137" s="28"/>
      <c r="L137" s="29"/>
      <c r="M137" s="181"/>
      <c r="N137" s="182"/>
      <c r="O137" s="66"/>
      <c r="P137" s="66"/>
      <c r="Q137" s="66"/>
      <c r="R137" s="66"/>
      <c r="S137" s="66"/>
      <c r="T137" s="6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T137" s="15" t="s">
        <v>124</v>
      </c>
      <c r="AU137" s="15" t="s">
        <v>83</v>
      </c>
    </row>
    <row r="138" s="2" customFormat="1">
      <c r="A138" s="28"/>
      <c r="B138" s="29"/>
      <c r="C138" s="28"/>
      <c r="D138" s="179" t="s">
        <v>143</v>
      </c>
      <c r="E138" s="28"/>
      <c r="F138" s="193" t="s">
        <v>155</v>
      </c>
      <c r="G138" s="28"/>
      <c r="H138" s="28"/>
      <c r="I138" s="28"/>
      <c r="J138" s="28"/>
      <c r="K138" s="28"/>
      <c r="L138" s="29"/>
      <c r="M138" s="181"/>
      <c r="N138" s="182"/>
      <c r="O138" s="66"/>
      <c r="P138" s="66"/>
      <c r="Q138" s="66"/>
      <c r="R138" s="66"/>
      <c r="S138" s="66"/>
      <c r="T138" s="6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T138" s="15" t="s">
        <v>143</v>
      </c>
      <c r="AU138" s="15" t="s">
        <v>83</v>
      </c>
    </row>
    <row r="139" s="2" customFormat="1" ht="16.5" customHeight="1">
      <c r="A139" s="28"/>
      <c r="B139" s="165"/>
      <c r="C139" s="166" t="s">
        <v>156</v>
      </c>
      <c r="D139" s="166" t="s">
        <v>118</v>
      </c>
      <c r="E139" s="167" t="s">
        <v>157</v>
      </c>
      <c r="F139" s="168" t="s">
        <v>158</v>
      </c>
      <c r="G139" s="169" t="s">
        <v>121</v>
      </c>
      <c r="H139" s="170">
        <v>1</v>
      </c>
      <c r="I139" s="171">
        <v>58.600000000000001</v>
      </c>
      <c r="J139" s="171">
        <f>ROUND(I139*H139,2)</f>
        <v>58.600000000000001</v>
      </c>
      <c r="K139" s="172"/>
      <c r="L139" s="29"/>
      <c r="M139" s="173" t="s">
        <v>1</v>
      </c>
      <c r="N139" s="174" t="s">
        <v>39</v>
      </c>
      <c r="O139" s="175">
        <v>0.11</v>
      </c>
      <c r="P139" s="175">
        <f>O139*H139</f>
        <v>0.11</v>
      </c>
      <c r="Q139" s="175">
        <v>0</v>
      </c>
      <c r="R139" s="175">
        <f>Q139*H139</f>
        <v>0</v>
      </c>
      <c r="S139" s="175">
        <v>0</v>
      </c>
      <c r="T139" s="17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77" t="s">
        <v>122</v>
      </c>
      <c r="AT139" s="177" t="s">
        <v>118</v>
      </c>
      <c r="AU139" s="177" t="s">
        <v>83</v>
      </c>
      <c r="AY139" s="15" t="s">
        <v>116</v>
      </c>
      <c r="BE139" s="178">
        <f>IF(N139="základní",J139,0)</f>
        <v>58.600000000000001</v>
      </c>
      <c r="BF139" s="178">
        <f>IF(N139="snížená",J139,0)</f>
        <v>0</v>
      </c>
      <c r="BG139" s="178">
        <f>IF(N139="zákl. přenesená",J139,0)</f>
        <v>0</v>
      </c>
      <c r="BH139" s="178">
        <f>IF(N139="sníž. přenesená",J139,0)</f>
        <v>0</v>
      </c>
      <c r="BI139" s="178">
        <f>IF(N139="nulová",J139,0)</f>
        <v>0</v>
      </c>
      <c r="BJ139" s="15" t="s">
        <v>81</v>
      </c>
      <c r="BK139" s="178">
        <f>ROUND(I139*H139,2)</f>
        <v>58.600000000000001</v>
      </c>
      <c r="BL139" s="15" t="s">
        <v>122</v>
      </c>
      <c r="BM139" s="177" t="s">
        <v>159</v>
      </c>
    </row>
    <row r="140" s="2" customFormat="1">
      <c r="A140" s="28"/>
      <c r="B140" s="29"/>
      <c r="C140" s="28"/>
      <c r="D140" s="179" t="s">
        <v>124</v>
      </c>
      <c r="E140" s="28"/>
      <c r="F140" s="180" t="s">
        <v>160</v>
      </c>
      <c r="G140" s="28"/>
      <c r="H140" s="28"/>
      <c r="I140" s="28"/>
      <c r="J140" s="28"/>
      <c r="K140" s="28"/>
      <c r="L140" s="29"/>
      <c r="M140" s="181"/>
      <c r="N140" s="182"/>
      <c r="O140" s="66"/>
      <c r="P140" s="66"/>
      <c r="Q140" s="66"/>
      <c r="R140" s="66"/>
      <c r="S140" s="66"/>
      <c r="T140" s="6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T140" s="15" t="s">
        <v>124</v>
      </c>
      <c r="AU140" s="15" t="s">
        <v>83</v>
      </c>
    </row>
    <row r="141" s="2" customFormat="1" ht="16.5" customHeight="1">
      <c r="A141" s="28"/>
      <c r="B141" s="165"/>
      <c r="C141" s="166" t="s">
        <v>161</v>
      </c>
      <c r="D141" s="166" t="s">
        <v>118</v>
      </c>
      <c r="E141" s="167" t="s">
        <v>162</v>
      </c>
      <c r="F141" s="168" t="s">
        <v>163</v>
      </c>
      <c r="G141" s="169" t="s">
        <v>164</v>
      </c>
      <c r="H141" s="170">
        <v>0.0030000000000000001</v>
      </c>
      <c r="I141" s="171">
        <v>3910</v>
      </c>
      <c r="J141" s="171">
        <f>ROUND(I141*H141,2)</f>
        <v>11.73</v>
      </c>
      <c r="K141" s="172"/>
      <c r="L141" s="29"/>
      <c r="M141" s="173" t="s">
        <v>1</v>
      </c>
      <c r="N141" s="174" t="s">
        <v>39</v>
      </c>
      <c r="O141" s="175">
        <v>8.9039999999999999</v>
      </c>
      <c r="P141" s="175">
        <f>O141*H141</f>
        <v>0.026712</v>
      </c>
      <c r="Q141" s="175">
        <v>0</v>
      </c>
      <c r="R141" s="175">
        <f>Q141*H141</f>
        <v>0</v>
      </c>
      <c r="S141" s="175">
        <v>0</v>
      </c>
      <c r="T141" s="17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77" t="s">
        <v>122</v>
      </c>
      <c r="AT141" s="177" t="s">
        <v>118</v>
      </c>
      <c r="AU141" s="177" t="s">
        <v>83</v>
      </c>
      <c r="AY141" s="15" t="s">
        <v>116</v>
      </c>
      <c r="BE141" s="178">
        <f>IF(N141="základní",J141,0)</f>
        <v>11.73</v>
      </c>
      <c r="BF141" s="178">
        <f>IF(N141="snížená",J141,0)</f>
        <v>0</v>
      </c>
      <c r="BG141" s="178">
        <f>IF(N141="zákl. přenesená",J141,0)</f>
        <v>0</v>
      </c>
      <c r="BH141" s="178">
        <f>IF(N141="sníž. přenesená",J141,0)</f>
        <v>0</v>
      </c>
      <c r="BI141" s="178">
        <f>IF(N141="nulová",J141,0)</f>
        <v>0</v>
      </c>
      <c r="BJ141" s="15" t="s">
        <v>81</v>
      </c>
      <c r="BK141" s="178">
        <f>ROUND(I141*H141,2)</f>
        <v>11.73</v>
      </c>
      <c r="BL141" s="15" t="s">
        <v>122</v>
      </c>
      <c r="BM141" s="177" t="s">
        <v>165</v>
      </c>
    </row>
    <row r="142" s="2" customFormat="1">
      <c r="A142" s="28"/>
      <c r="B142" s="29"/>
      <c r="C142" s="28"/>
      <c r="D142" s="179" t="s">
        <v>124</v>
      </c>
      <c r="E142" s="28"/>
      <c r="F142" s="180" t="s">
        <v>166</v>
      </c>
      <c r="G142" s="28"/>
      <c r="H142" s="28"/>
      <c r="I142" s="28"/>
      <c r="J142" s="28"/>
      <c r="K142" s="28"/>
      <c r="L142" s="29"/>
      <c r="M142" s="194"/>
      <c r="N142" s="195"/>
      <c r="O142" s="196"/>
      <c r="P142" s="196"/>
      <c r="Q142" s="196"/>
      <c r="R142" s="196"/>
      <c r="S142" s="196"/>
      <c r="T142" s="197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T142" s="15" t="s">
        <v>124</v>
      </c>
      <c r="AU142" s="15" t="s">
        <v>83</v>
      </c>
    </row>
    <row r="143" s="2" customFormat="1" ht="6.96" customHeight="1">
      <c r="A143" s="28"/>
      <c r="B143" s="49"/>
      <c r="C143" s="50"/>
      <c r="D143" s="50"/>
      <c r="E143" s="50"/>
      <c r="F143" s="50"/>
      <c r="G143" s="50"/>
      <c r="H143" s="50"/>
      <c r="I143" s="50"/>
      <c r="J143" s="50"/>
      <c r="K143" s="50"/>
      <c r="L143" s="29"/>
      <c r="M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</row>
  </sheetData>
  <autoFilter ref="C121:K14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Mikeš</dc:creator>
  <cp:lastModifiedBy>Jan Mikeš</cp:lastModifiedBy>
  <dcterms:created xsi:type="dcterms:W3CDTF">2021-08-02T11:44:37Z</dcterms:created>
  <dcterms:modified xsi:type="dcterms:W3CDTF">2021-08-02T11:44:38Z</dcterms:modified>
</cp:coreProperties>
</file>