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611 - SO 05  Místnost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'DOH0611 - SO 05  Místnost...'!$C$138:$K$388</definedName>
    <definedName name="_xlnm.Print_Area" localSheetId="1">'DOH0611 - SO 05  Místnost...'!$C$4:$J$76,'DOH0611 - SO 05  Místnost...'!$C$82:$J$120,'DOH0611 - SO 05  Místnost...'!$C$126:$J$388</definedName>
    <definedName name="_xlnm.Print_Titles" localSheetId="1">'DOH0611 - SO 05  Místnost...'!$138:$138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79"/>
  <c r="BH379"/>
  <c r="BG379"/>
  <c r="BE379"/>
  <c r="T379"/>
  <c r="T372"/>
  <c r="R379"/>
  <c r="R372"/>
  <c r="P379"/>
  <c r="P372"/>
  <c r="BI373"/>
  <c r="BH373"/>
  <c r="BG373"/>
  <c r="BE373"/>
  <c r="T373"/>
  <c r="R373"/>
  <c r="P373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5"/>
  <c r="BH365"/>
  <c r="BG365"/>
  <c r="BE365"/>
  <c r="T365"/>
  <c r="R365"/>
  <c r="P365"/>
  <c r="BI363"/>
  <c r="BH363"/>
  <c r="BG363"/>
  <c r="BE363"/>
  <c r="T363"/>
  <c r="R363"/>
  <c r="P363"/>
  <c r="BI361"/>
  <c r="BH361"/>
  <c r="BG361"/>
  <c r="BE361"/>
  <c r="T361"/>
  <c r="R361"/>
  <c r="P361"/>
  <c r="BI359"/>
  <c r="BH359"/>
  <c r="BG359"/>
  <c r="BE359"/>
  <c r="T359"/>
  <c r="R359"/>
  <c r="P359"/>
  <c r="BI358"/>
  <c r="BH358"/>
  <c r="BG358"/>
  <c r="BE358"/>
  <c r="T358"/>
  <c r="R358"/>
  <c r="P358"/>
  <c r="BI348"/>
  <c r="BH348"/>
  <c r="BG348"/>
  <c r="BE348"/>
  <c r="T348"/>
  <c r="R348"/>
  <c r="P348"/>
  <c r="BI346"/>
  <c r="BH346"/>
  <c r="BG346"/>
  <c r="BE346"/>
  <c r="T346"/>
  <c r="R346"/>
  <c r="P346"/>
  <c r="BI344"/>
  <c r="BH344"/>
  <c r="BG344"/>
  <c r="BE344"/>
  <c r="T344"/>
  <c r="R344"/>
  <c r="P344"/>
  <c r="BI342"/>
  <c r="BH342"/>
  <c r="BG342"/>
  <c r="BE342"/>
  <c r="T342"/>
  <c r="R342"/>
  <c r="P342"/>
  <c r="BI340"/>
  <c r="BH340"/>
  <c r="BG340"/>
  <c r="BE340"/>
  <c r="T340"/>
  <c r="R340"/>
  <c r="P340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28"/>
  <c r="BH328"/>
  <c r="BG328"/>
  <c r="BE328"/>
  <c r="T328"/>
  <c r="R328"/>
  <c r="P328"/>
  <c r="BI326"/>
  <c r="BH326"/>
  <c r="BG326"/>
  <c r="BE326"/>
  <c r="T326"/>
  <c r="R326"/>
  <c r="P326"/>
  <c r="BI320"/>
  <c r="BH320"/>
  <c r="BG320"/>
  <c r="BE320"/>
  <c r="T320"/>
  <c r="R320"/>
  <c r="P320"/>
  <c r="BI318"/>
  <c r="BH318"/>
  <c r="BG318"/>
  <c r="BE318"/>
  <c r="T318"/>
  <c r="R318"/>
  <c r="P318"/>
  <c r="BI315"/>
  <c r="BH315"/>
  <c r="BG315"/>
  <c r="BE315"/>
  <c r="T315"/>
  <c r="R315"/>
  <c r="P315"/>
  <c r="BI314"/>
  <c r="BH314"/>
  <c r="BG314"/>
  <c r="BE314"/>
  <c r="T314"/>
  <c r="R314"/>
  <c r="P314"/>
  <c r="BI311"/>
  <c r="BH311"/>
  <c r="BG311"/>
  <c r="BE311"/>
  <c r="T311"/>
  <c r="R311"/>
  <c r="P311"/>
  <c r="BI308"/>
  <c r="BH308"/>
  <c r="BG308"/>
  <c r="BE308"/>
  <c r="T308"/>
  <c r="R308"/>
  <c r="P308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299"/>
  <c r="BH299"/>
  <c r="BG299"/>
  <c r="BE299"/>
  <c r="T299"/>
  <c r="R299"/>
  <c r="P299"/>
  <c r="BI296"/>
  <c r="BH296"/>
  <c r="BG296"/>
  <c r="BE296"/>
  <c r="T296"/>
  <c r="R296"/>
  <c r="P296"/>
  <c r="BI293"/>
  <c r="BH293"/>
  <c r="BG293"/>
  <c r="BE293"/>
  <c r="T293"/>
  <c r="R293"/>
  <c r="P293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0"/>
  <c r="BH270"/>
  <c r="BG270"/>
  <c r="BE270"/>
  <c r="T270"/>
  <c r="T269"/>
  <c r="R270"/>
  <c r="R269"/>
  <c r="P270"/>
  <c r="P269"/>
  <c r="BI268"/>
  <c r="BH268"/>
  <c r="BG268"/>
  <c r="BE268"/>
  <c r="T268"/>
  <c r="R268"/>
  <c r="P268"/>
  <c r="BI266"/>
  <c r="BH266"/>
  <c r="BG266"/>
  <c r="BE266"/>
  <c r="T266"/>
  <c r="R266"/>
  <c r="P266"/>
  <c r="BI265"/>
  <c r="BH265"/>
  <c r="BG265"/>
  <c r="BE265"/>
  <c r="T265"/>
  <c r="R265"/>
  <c r="P265"/>
  <c r="BI263"/>
  <c r="BH263"/>
  <c r="BG263"/>
  <c r="BE263"/>
  <c r="T263"/>
  <c r="R263"/>
  <c r="P263"/>
  <c r="BI258"/>
  <c r="BH258"/>
  <c r="BG258"/>
  <c r="BE258"/>
  <c r="T258"/>
  <c r="R258"/>
  <c r="P258"/>
  <c r="BI255"/>
  <c r="BH255"/>
  <c r="BG255"/>
  <c r="BE255"/>
  <c r="T255"/>
  <c r="R255"/>
  <c r="P255"/>
  <c r="BI252"/>
  <c r="BH252"/>
  <c r="BG252"/>
  <c r="BE252"/>
  <c r="T252"/>
  <c r="R252"/>
  <c r="P252"/>
  <c r="BI250"/>
  <c r="BH250"/>
  <c r="BG250"/>
  <c r="BE250"/>
  <c r="T250"/>
  <c r="R250"/>
  <c r="P250"/>
  <c r="BI247"/>
  <c r="BH247"/>
  <c r="BG247"/>
  <c r="BE247"/>
  <c r="T247"/>
  <c r="R247"/>
  <c r="P247"/>
  <c r="BI245"/>
  <c r="BH245"/>
  <c r="BG245"/>
  <c r="BE245"/>
  <c r="T245"/>
  <c r="T244"/>
  <c r="R245"/>
  <c r="R244"/>
  <c r="P245"/>
  <c r="P244"/>
  <c r="BI242"/>
  <c r="BH242"/>
  <c r="BG242"/>
  <c r="BE242"/>
  <c r="T242"/>
  <c r="T241"/>
  <c r="R242"/>
  <c r="R241"/>
  <c r="P242"/>
  <c r="P241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3"/>
  <c r="BH233"/>
  <c r="BG233"/>
  <c r="BE233"/>
  <c r="T233"/>
  <c r="R233"/>
  <c r="P233"/>
  <c r="BI227"/>
  <c r="BH227"/>
  <c r="BG227"/>
  <c r="BE227"/>
  <c r="T227"/>
  <c r="R227"/>
  <c r="P227"/>
  <c r="BI221"/>
  <c r="BH221"/>
  <c r="BG221"/>
  <c r="BE221"/>
  <c r="T221"/>
  <c r="R221"/>
  <c r="P221"/>
  <c r="BI218"/>
  <c r="BH218"/>
  <c r="BG218"/>
  <c r="BE218"/>
  <c r="T218"/>
  <c r="R218"/>
  <c r="P218"/>
  <c r="BI215"/>
  <c r="BH215"/>
  <c r="BG215"/>
  <c r="BE215"/>
  <c r="T215"/>
  <c r="R215"/>
  <c r="P215"/>
  <c r="BI213"/>
  <c r="BH213"/>
  <c r="BG213"/>
  <c r="BE213"/>
  <c r="T213"/>
  <c r="R213"/>
  <c r="P213"/>
  <c r="BI211"/>
  <c r="BH211"/>
  <c r="BG211"/>
  <c r="BE211"/>
  <c r="T211"/>
  <c r="R211"/>
  <c r="P211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4"/>
  <c r="BH184"/>
  <c r="BG184"/>
  <c r="BE184"/>
  <c r="T184"/>
  <c r="R184"/>
  <c r="P184"/>
  <c r="BI181"/>
  <c r="BH181"/>
  <c r="BG181"/>
  <c r="BE181"/>
  <c r="T181"/>
  <c r="R181"/>
  <c r="P181"/>
  <c r="BI172"/>
  <c r="BH172"/>
  <c r="BG172"/>
  <c r="BE172"/>
  <c r="T172"/>
  <c r="R172"/>
  <c r="P172"/>
  <c r="BI168"/>
  <c r="BH168"/>
  <c r="BG168"/>
  <c r="BE168"/>
  <c r="T168"/>
  <c r="R168"/>
  <c r="P168"/>
  <c r="BI167"/>
  <c r="BH167"/>
  <c r="BG167"/>
  <c r="BE167"/>
  <c r="T167"/>
  <c r="R167"/>
  <c r="P167"/>
  <c r="BI164"/>
  <c r="BH164"/>
  <c r="BG164"/>
  <c r="BE164"/>
  <c r="T164"/>
  <c r="R164"/>
  <c r="P164"/>
  <c r="BI156"/>
  <c r="BH156"/>
  <c r="BG156"/>
  <c r="BE156"/>
  <c r="T156"/>
  <c r="T141"/>
  <c r="R156"/>
  <c r="R141"/>
  <c r="P156"/>
  <c r="P141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J135"/>
  <c r="F135"/>
  <c r="F133"/>
  <c r="E131"/>
  <c r="J91"/>
  <c r="F91"/>
  <c r="F89"/>
  <c r="E87"/>
  <c r="J24"/>
  <c r="E24"/>
  <c r="J136"/>
  <c r="J23"/>
  <c r="J18"/>
  <c r="E18"/>
  <c r="F136"/>
  <c r="J17"/>
  <c r="J12"/>
  <c r="J133"/>
  <c r="E7"/>
  <c r="E85"/>
  <c i="1" r="L90"/>
  <c r="AM90"/>
  <c r="AM89"/>
  <c r="L89"/>
  <c r="AM87"/>
  <c r="L87"/>
  <c r="L85"/>
  <c r="L84"/>
  <c i="2" r="BK361"/>
  <c r="J303"/>
  <c r="J296"/>
  <c r="J286"/>
  <c r="BK276"/>
  <c r="BK270"/>
  <c r="J258"/>
  <c r="J237"/>
  <c r="BK215"/>
  <c r="BK203"/>
  <c r="BK190"/>
  <c r="BK156"/>
  <c r="BK379"/>
  <c r="BK370"/>
  <c r="J361"/>
  <c r="BK348"/>
  <c r="BK340"/>
  <c r="J334"/>
  <c r="BK326"/>
  <c r="BK311"/>
  <c r="J299"/>
  <c r="J287"/>
  <c r="BK283"/>
  <c r="J276"/>
  <c r="BK265"/>
  <c r="BK247"/>
  <c r="J221"/>
  <c r="J207"/>
  <c r="BK201"/>
  <c r="J197"/>
  <c r="BK184"/>
  <c r="J168"/>
  <c r="J387"/>
  <c r="BK371"/>
  <c r="BK365"/>
  <c r="BK346"/>
  <c r="J340"/>
  <c r="BK336"/>
  <c r="J326"/>
  <c r="J311"/>
  <c r="J304"/>
  <c r="BK299"/>
  <c r="J289"/>
  <c r="J282"/>
  <c r="BK273"/>
  <c r="BK266"/>
  <c r="J247"/>
  <c r="J238"/>
  <c r="J227"/>
  <c r="J206"/>
  <c r="BK199"/>
  <c r="J172"/>
  <c r="J144"/>
  <c r="J320"/>
  <c r="BK305"/>
  <c r="BK293"/>
  <c r="BK282"/>
  <c r="BK277"/>
  <c r="J273"/>
  <c r="BK252"/>
  <c r="J240"/>
  <c r="BK227"/>
  <c r="BK208"/>
  <c r="J198"/>
  <c r="J187"/>
  <c i="1" r="AS94"/>
  <c i="2" r="J371"/>
  <c r="BK363"/>
  <c r="J346"/>
  <c r="BK337"/>
  <c r="J332"/>
  <c r="BK320"/>
  <c r="BK308"/>
  <c r="J293"/>
  <c r="BK285"/>
  <c r="J278"/>
  <c r="BK268"/>
  <c r="J252"/>
  <c r="J236"/>
  <c r="J208"/>
  <c r="J203"/>
  <c r="J199"/>
  <c r="J188"/>
  <c r="BK172"/>
  <c r="BK143"/>
  <c r="J388"/>
  <c r="J373"/>
  <c r="BK369"/>
  <c r="J359"/>
  <c r="BK344"/>
  <c r="J337"/>
  <c r="BK332"/>
  <c r="J315"/>
  <c r="J305"/>
  <c r="BK301"/>
  <c r="J290"/>
  <c r="BK284"/>
  <c r="BK279"/>
  <c r="J270"/>
  <c r="BK255"/>
  <c r="J242"/>
  <c r="BK236"/>
  <c r="J215"/>
  <c r="J201"/>
  <c r="J184"/>
  <c r="J164"/>
  <c r="J143"/>
  <c r="J369"/>
  <c r="BK315"/>
  <c r="BK302"/>
  <c r="BK290"/>
  <c r="J279"/>
  <c r="J268"/>
  <c r="J250"/>
  <c r="J233"/>
  <c r="BK221"/>
  <c r="BK211"/>
  <c r="J200"/>
  <c r="BK181"/>
  <c r="BK386"/>
  <c r="BK368"/>
  <c r="BK359"/>
  <c r="J344"/>
  <c r="J338"/>
  <c r="J333"/>
  <c r="BK328"/>
  <c r="J314"/>
  <c r="BK304"/>
  <c r="BK289"/>
  <c r="BK281"/>
  <c r="BK272"/>
  <c r="BK258"/>
  <c r="BK245"/>
  <c r="BK218"/>
  <c r="BK206"/>
  <c r="J202"/>
  <c r="BK198"/>
  <c r="BK187"/>
  <c r="BK167"/>
  <c r="J142"/>
  <c r="J386"/>
  <c r="J370"/>
  <c r="J363"/>
  <c r="J348"/>
  <c r="BK338"/>
  <c r="BK334"/>
  <c r="J331"/>
  <c r="BK314"/>
  <c r="BK303"/>
  <c r="BK296"/>
  <c r="BK286"/>
  <c r="J283"/>
  <c r="BK274"/>
  <c r="J265"/>
  <c r="BK250"/>
  <c r="BK240"/>
  <c r="BK233"/>
  <c r="BK213"/>
  <c r="BK202"/>
  <c r="BK168"/>
  <c r="J156"/>
  <c r="J328"/>
  <c r="BK306"/>
  <c r="J301"/>
  <c r="BK287"/>
  <c r="BK278"/>
  <c r="J274"/>
  <c r="BK263"/>
  <c r="BK242"/>
  <c r="J213"/>
  <c r="BK207"/>
  <c r="BK197"/>
  <c r="BK164"/>
  <c r="BK387"/>
  <c r="BK373"/>
  <c r="J365"/>
  <c r="J358"/>
  <c r="BK342"/>
  <c r="J336"/>
  <c r="BK331"/>
  <c r="J318"/>
  <c r="J306"/>
  <c r="BK291"/>
  <c r="J284"/>
  <c r="J277"/>
  <c r="J266"/>
  <c r="J255"/>
  <c r="BK238"/>
  <c r="J211"/>
  <c r="J205"/>
  <c r="BK200"/>
  <c r="J190"/>
  <c r="J181"/>
  <c r="BK144"/>
  <c r="BK388"/>
  <c r="J379"/>
  <c r="J368"/>
  <c r="BK358"/>
  <c r="J342"/>
  <c r="BK333"/>
  <c r="BK318"/>
  <c r="J308"/>
  <c r="J302"/>
  <c r="J291"/>
  <c r="J285"/>
  <c r="J281"/>
  <c r="J272"/>
  <c r="J263"/>
  <c r="J245"/>
  <c r="BK237"/>
  <c r="J218"/>
  <c r="BK205"/>
  <c r="BK188"/>
  <c r="J167"/>
  <c r="BK142"/>
  <c l="1" r="T163"/>
  <c r="T140"/>
  <c r="T196"/>
  <c r="P235"/>
  <c r="BK246"/>
  <c r="J246"/>
  <c r="J105"/>
  <c r="BK251"/>
  <c r="J251"/>
  <c r="J106"/>
  <c r="BK271"/>
  <c r="J271"/>
  <c r="J108"/>
  <c r="R271"/>
  <c r="T275"/>
  <c r="R280"/>
  <c r="T288"/>
  <c r="P292"/>
  <c r="R300"/>
  <c r="R307"/>
  <c r="P327"/>
  <c r="P347"/>
  <c r="R364"/>
  <c r="R163"/>
  <c r="R140"/>
  <c r="R196"/>
  <c r="R235"/>
  <c r="P246"/>
  <c r="P243"/>
  <c r="T251"/>
  <c r="BK275"/>
  <c r="J275"/>
  <c r="J109"/>
  <c r="R275"/>
  <c r="BK288"/>
  <c r="J288"/>
  <c r="J111"/>
  <c r="P288"/>
  <c r="R292"/>
  <c r="BK307"/>
  <c r="J307"/>
  <c r="J114"/>
  <c r="BK327"/>
  <c r="J327"/>
  <c r="J115"/>
  <c r="BK347"/>
  <c r="J347"/>
  <c r="J116"/>
  <c r="BK364"/>
  <c r="J364"/>
  <c r="J117"/>
  <c r="T364"/>
  <c r="P163"/>
  <c r="P140"/>
  <c r="P196"/>
  <c r="T235"/>
  <c r="R246"/>
  <c r="R243"/>
  <c r="R251"/>
  <c r="T271"/>
  <c r="BK280"/>
  <c r="J280"/>
  <c r="J110"/>
  <c r="T280"/>
  <c r="BK292"/>
  <c r="J292"/>
  <c r="J112"/>
  <c r="BK300"/>
  <c r="J300"/>
  <c r="J113"/>
  <c r="P300"/>
  <c r="P307"/>
  <c r="R327"/>
  <c r="R347"/>
  <c r="P364"/>
  <c r="BK163"/>
  <c r="J163"/>
  <c r="J99"/>
  <c r="BK196"/>
  <c r="J196"/>
  <c r="J100"/>
  <c r="BK235"/>
  <c r="J235"/>
  <c r="J101"/>
  <c r="T246"/>
  <c r="T243"/>
  <c r="P251"/>
  <c r="P271"/>
  <c r="P275"/>
  <c r="P280"/>
  <c r="R288"/>
  <c r="T292"/>
  <c r="T300"/>
  <c r="T307"/>
  <c r="T327"/>
  <c r="T347"/>
  <c r="BK385"/>
  <c r="J385"/>
  <c r="J119"/>
  <c r="P385"/>
  <c r="R385"/>
  <c r="T385"/>
  <c r="BK141"/>
  <c r="J141"/>
  <c r="J98"/>
  <c r="BK241"/>
  <c r="J241"/>
  <c r="J102"/>
  <c r="BK244"/>
  <c r="BK269"/>
  <c r="J269"/>
  <c r="J107"/>
  <c r="BK372"/>
  <c r="J372"/>
  <c r="J118"/>
  <c r="E129"/>
  <c r="BF143"/>
  <c r="BF172"/>
  <c r="BF184"/>
  <c r="BF188"/>
  <c r="BF190"/>
  <c r="BF197"/>
  <c r="BF199"/>
  <c r="BF202"/>
  <c r="BF206"/>
  <c r="BF207"/>
  <c r="BF208"/>
  <c r="BF218"/>
  <c r="BF242"/>
  <c r="BF250"/>
  <c r="BF255"/>
  <c r="BF266"/>
  <c r="BF270"/>
  <c r="BF274"/>
  <c r="BF276"/>
  <c r="BF277"/>
  <c r="BF286"/>
  <c r="BF290"/>
  <c r="BF291"/>
  <c r="BF299"/>
  <c r="BF305"/>
  <c r="BF306"/>
  <c r="BF328"/>
  <c r="BF332"/>
  <c r="BF337"/>
  <c r="BF338"/>
  <c r="BF346"/>
  <c r="BF363"/>
  <c r="BF379"/>
  <c r="BF386"/>
  <c r="BF387"/>
  <c r="BF388"/>
  <c r="J89"/>
  <c r="F92"/>
  <c r="BF144"/>
  <c r="BF156"/>
  <c r="BF198"/>
  <c r="BF200"/>
  <c r="BF205"/>
  <c r="BF211"/>
  <c r="BF213"/>
  <c r="BF221"/>
  <c r="BF227"/>
  <c r="BF238"/>
  <c r="BF240"/>
  <c r="BF245"/>
  <c r="BF258"/>
  <c r="BF268"/>
  <c r="BF272"/>
  <c r="BF273"/>
  <c r="BF278"/>
  <c r="BF281"/>
  <c r="BF285"/>
  <c r="BF289"/>
  <c r="BF293"/>
  <c r="BF301"/>
  <c r="BF302"/>
  <c r="BF303"/>
  <c r="BF304"/>
  <c r="BF314"/>
  <c r="BF318"/>
  <c r="BF326"/>
  <c r="BF331"/>
  <c r="BF334"/>
  <c r="BF336"/>
  <c r="BF340"/>
  <c r="BF342"/>
  <c r="BF344"/>
  <c r="BF348"/>
  <c r="BF358"/>
  <c r="BF369"/>
  <c r="BF371"/>
  <c r="BF373"/>
  <c r="J92"/>
  <c r="BF142"/>
  <c r="BF164"/>
  <c r="BF167"/>
  <c r="BF168"/>
  <c r="BF181"/>
  <c r="BF187"/>
  <c r="BF201"/>
  <c r="BF203"/>
  <c r="BF215"/>
  <c r="BF233"/>
  <c r="BF236"/>
  <c r="BF237"/>
  <c r="BF247"/>
  <c r="BF252"/>
  <c r="BF263"/>
  <c r="BF265"/>
  <c r="BF279"/>
  <c r="BF282"/>
  <c r="BF283"/>
  <c r="BF284"/>
  <c r="BF287"/>
  <c r="BF296"/>
  <c r="BF308"/>
  <c r="BF311"/>
  <c r="BF315"/>
  <c r="BF320"/>
  <c r="BF333"/>
  <c r="BF359"/>
  <c r="BF361"/>
  <c r="BF365"/>
  <c r="BF368"/>
  <c r="BF370"/>
  <c r="F36"/>
  <c i="1" r="BC95"/>
  <c r="BC94"/>
  <c r="W32"/>
  <c i="2" r="J33"/>
  <c i="1" r="AV95"/>
  <c i="2" r="F33"/>
  <c i="1" r="AZ95"/>
  <c r="AZ94"/>
  <c r="W29"/>
  <c i="2" r="F37"/>
  <c i="1" r="BD95"/>
  <c r="BD94"/>
  <c r="W33"/>
  <c i="2" r="F35"/>
  <c i="1" r="BB95"/>
  <c r="BB94"/>
  <c r="W31"/>
  <c i="2" l="1" r="R139"/>
  <c r="P139"/>
  <c i="1" r="AU95"/>
  <c i="2" r="T139"/>
  <c r="BK243"/>
  <c r="J243"/>
  <c r="J103"/>
  <c r="BK140"/>
  <c r="J140"/>
  <c r="J97"/>
  <c r="J244"/>
  <c r="J104"/>
  <c i="1" r="AY94"/>
  <c i="2" r="F34"/>
  <c i="1" r="BA95"/>
  <c r="BA94"/>
  <c r="AW94"/>
  <c r="AK30"/>
  <c r="AU94"/>
  <c r="AV94"/>
  <c r="AK29"/>
  <c i="2" r="J34"/>
  <c i="1" r="AW95"/>
  <c r="AT95"/>
  <c r="AX94"/>
  <c i="2" l="1" r="BK139"/>
  <c r="J139"/>
  <c r="J96"/>
  <c i="1" r="AT94"/>
  <c r="W30"/>
  <c i="2" l="1" r="J30"/>
  <c i="1" r="AG95"/>
  <c r="AG94"/>
  <c r="AK26"/>
  <c r="AK35"/>
  <c i="2" l="1" r="J39"/>
  <c i="1"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<sst xmlns="http://schemas.openxmlformats.org/spreadsheetml/2006/main">
  <si>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</si>
  <si>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</si>
  <si>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</si>
  <si>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</si>
  <si>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</si>
  <si>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{17fd4ce3-2725-45c7-a054-430858ec11bf}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</si>
  <si>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</si>
  <si>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</si>
  <si>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</si>
  <si>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</si>
  <si>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</si>
  <si>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</si>
  <si>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</si>
  <si>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DOH061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</si>
  <si>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</si>
  <si>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</si>
  <si>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</si>
  <si>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</si>
  <si>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</si>
  <si>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</si>
  <si>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</si>
  <si>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9. 8. 2021</t>
  </si>
  <si>
    <t>Zadavatel:</t>
  </si>
  <si>
    <t>IČ:</t>
  </si>
  <si>
    <t>FNOL, I.P.Pavlova 6,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</si>
  <si>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</si>
  <si>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</si>
  <si>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</si>
  <si>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</si>
  <si>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</si>
  <si>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</si>
  <si>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</si>
  <si>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</si>
  <si>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</si>
  <si>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</si>
  <si>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</si>
  <si>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</si>
  <si>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</si>
  <si>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</si>
  <si>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</si>
  <si>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</si>
  <si>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</si>
  <si>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</si>
  <si>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</si>
  <si>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</si>
  <si>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</si>
  <si>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</si>
  <si>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</si>
  <si>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</si>
  <si>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</si>
  <si>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</si>
  <si>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</si>
  <si>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</si>
  <si>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</si>
  <si>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</si>
  <si>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</si>
  <si>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</si>
  <si>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</si>
  <si>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</si>
  <si>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</si>
  <si>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</si>
  <si>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</si>
  <si>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</si>
  <si>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</si>
  <si>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</si>
  <si>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</si>
  <si>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</si>
  <si>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</si>
  <si>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</si>
  <si>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</si>
  <si>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</si>
  <si>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</si>
  <si>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</si>
  <si>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</si>
  <si>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</si>
  <si>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</si>
  <si>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</si>
  <si>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</si>
  <si>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DOH0611</t>
  </si>
  <si>
    <t xml:space="preserve">SO 05  Místnosti správce</t>
  </si>
  <si>
    <t>STA</t>
  </si>
  <si>
    <t>1</t>
  </si>
  <si>
    <t>{98413e3a-f1e3-41f8-ae6f-9b99fbb89607}</t>
  </si>
  <si>
    <t>KRYCÍ LIST SOUPISU PRACÍ</t>
  </si>
  <si>
    <t>Objekt:</t>
  </si>
  <si>
    <t xml:space="preserve">DOH0611 - SO 05  Místnosti správce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</si>
  <si>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</si>
  <si>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</si>
  <si>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</si>
  <si>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</si>
  <si>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</si>
  <si>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</si>
  <si>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</si>
  <si>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</si>
  <si>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</si>
  <si>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</si>
  <si>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</si>
  <si>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</si>
  <si>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700 - Vybavení nábytkem</t>
  </si>
  <si>
    <t xml:space="preserve">    711 - Izolace proti vodě, vlhkosti a plynům</t>
  </si>
  <si>
    <t xml:space="preserve">    713 - Izolace tepelné</t>
  </si>
  <si>
    <t xml:space="preserve">    720 - Zdravotechnika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</si>
  <si>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</si>
  <si>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</si>
  <si>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</si>
  <si>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</si>
  <si>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</si>
  <si>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</si>
  <si>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</si>
  <si>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</si>
  <si>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</si>
  <si>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</si>
  <si>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</si>
  <si>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</si>
  <si>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</si>
  <si>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</si>
  <si>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</si>
  <si>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</si>
  <si>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</si>
  <si>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</si>
  <si>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</si>
  <si>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</si>
  <si>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</si>
  <si>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</si>
  <si>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</si>
  <si>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</si>
  <si>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</si>
  <si>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</si>
  <si>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</si>
  <si>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</si>
  <si>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</si>
  <si>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</si>
  <si>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</si>
  <si>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317142420</t>
  </si>
  <si>
    <t>Překlad nenosný pórobetonový š 100 mm v do 250 mm na tenkovrstvou maltu dl do 1000 mm</t>
  </si>
  <si>
    <t>kus</t>
  </si>
  <si>
    <t>4</t>
  </si>
  <si>
    <t>2</t>
  </si>
  <si>
    <t>1298247395</t>
  </si>
  <si>
    <t>317142422</t>
  </si>
  <si>
    <t>Překlad nenosný pórobetonový š 100 mm v do 250 mm na tenkovrstvou maltu dl do 1250 mm</t>
  </si>
  <si>
    <t>354257805</t>
  </si>
  <si>
    <t>342272225</t>
  </si>
  <si>
    <t>Příčka z pórobetonových hladkých tvárnic na tenkovrstvou maltu tl 100 mm</t>
  </si>
  <si>
    <t>m2</t>
  </si>
  <si>
    <t>-343293776</t>
  </si>
  <si>
    <t>VV</t>
  </si>
  <si>
    <t>" m.č.08 "</t>
  </si>
  <si>
    <t>2,66*1,5-0,4*0,4</t>
  </si>
  <si>
    <t>" m.č.01,02,05,06 "</t>
  </si>
  <si>
    <t>2,66*(3,45+0,95+0,4+2,75+1,2*2+0,45+0,4+1,2)</t>
  </si>
  <si>
    <t>-0,4*0,4*2</t>
  </si>
  <si>
    <t>-0,6*2</t>
  </si>
  <si>
    <t>-0,8*2</t>
  </si>
  <si>
    <t>" m.č.03 "</t>
  </si>
  <si>
    <t>2,66*(3,45+0,4+0,9)-0,4*0,4</t>
  </si>
  <si>
    <t>0,15*(1+0,9)</t>
  </si>
  <si>
    <t>Součet</t>
  </si>
  <si>
    <t>342272245</t>
  </si>
  <si>
    <t>Příčka z pórobetonových hladkých tvárnic na tenkovrstvou maltu tl 150 mm</t>
  </si>
  <si>
    <t>-1622604364</t>
  </si>
  <si>
    <t>" instalační přizdívka "</t>
  </si>
  <si>
    <t>1,1*1,2</t>
  </si>
  <si>
    <t>1,2*1,2</t>
  </si>
  <si>
    <t>" dozdívka dveřního otvoru "</t>
  </si>
  <si>
    <t>0,1*2</t>
  </si>
  <si>
    <t>6</t>
  </si>
  <si>
    <t>Úpravy povrchů, podlahy a osazování výplní</t>
  </si>
  <si>
    <t>5</t>
  </si>
  <si>
    <t>611321131</t>
  </si>
  <si>
    <t>Potažení vnitřních rovných stropů vápenocementovým štukem tloušťky do 3 mm</t>
  </si>
  <si>
    <t>1448119124</t>
  </si>
  <si>
    <t>" mimo m.č.01,02,08 "</t>
  </si>
  <si>
    <t>104,7-9,8-1,7-1,6</t>
  </si>
  <si>
    <t>611325411</t>
  </si>
  <si>
    <t>Oprava vnitřní vápenocementové hladké omítky stropů v rozsahu plochy do 10%</t>
  </si>
  <si>
    <t>-1228800166</t>
  </si>
  <si>
    <t>7</t>
  </si>
  <si>
    <t>612142001</t>
  </si>
  <si>
    <t>Potažení vnitřních stěn sklovláknitým pletivem vtlačeným do tenkovrstvé hmoty</t>
  </si>
  <si>
    <t>715321678</t>
  </si>
  <si>
    <t>" příčky Ytong "</t>
  </si>
  <si>
    <t>45,105*2</t>
  </si>
  <si>
    <t>8</t>
  </si>
  <si>
    <t>612321131</t>
  </si>
  <si>
    <t>Potažení vnitřních stěn vápenocementovým štukem tloušťky do 3 mm</t>
  </si>
  <si>
    <t>947613310</t>
  </si>
  <si>
    <t>" nové příčky "</t>
  </si>
  <si>
    <t>45,39*2</t>
  </si>
  <si>
    <t>" odpočet obkladu "</t>
  </si>
  <si>
    <t>-2,5*(1,5+1,55+1,2+3,45+0,5)</t>
  </si>
  <si>
    <t>+0,6*2</t>
  </si>
  <si>
    <t>" stáv. stěny "</t>
  </si>
  <si>
    <t>2,6*(7,92*4+3,45*4+1,6+1,8)*2</t>
  </si>
  <si>
    <t>9</t>
  </si>
  <si>
    <t>612325411</t>
  </si>
  <si>
    <t>Oprava vnitřní vápenocementové hladké omítky stěn v rozsahu plochy do 10%</t>
  </si>
  <si>
    <t>797310332</t>
  </si>
  <si>
    <t>10</t>
  </si>
  <si>
    <t>631311115</t>
  </si>
  <si>
    <t>Mazanina tl do 80 mm z betonu prostého bez zvýšených nároků na prostředí tř. C 20/25</t>
  </si>
  <si>
    <t>m3</t>
  </si>
  <si>
    <t>-1456142897</t>
  </si>
  <si>
    <t>" sprcha "</t>
  </si>
  <si>
    <t>0,9*0,06</t>
  </si>
  <si>
    <t>11</t>
  </si>
  <si>
    <t>631319171</t>
  </si>
  <si>
    <t>Příplatek k mazanině tl do 80 mm za stržení povrchu spodní vrstvy před vložením výztuže</t>
  </si>
  <si>
    <t>218304653</t>
  </si>
  <si>
    <t>12</t>
  </si>
  <si>
    <t>631362021</t>
  </si>
  <si>
    <t>Výztuž mazanin svařovanými sítěmi Kari</t>
  </si>
  <si>
    <t>t</t>
  </si>
  <si>
    <t>-882002104</t>
  </si>
  <si>
    <t>8,7*4,44*1,2*0,001</t>
  </si>
  <si>
    <t>13</t>
  </si>
  <si>
    <t>632451456</t>
  </si>
  <si>
    <t>Potěr pískocementový tl do 50 mm tř. C 25 běžný</t>
  </si>
  <si>
    <t>-331045460</t>
  </si>
  <si>
    <t xml:space="preserve">" m.č.02,03,08 " </t>
  </si>
  <si>
    <t>1,7+5,4+1,6</t>
  </si>
  <si>
    <t>" odpočet sprchy "</t>
  </si>
  <si>
    <t>-1*0,9</t>
  </si>
  <si>
    <t>Ostatní konstrukce a práce, bourání</t>
  </si>
  <si>
    <t>14</t>
  </si>
  <si>
    <t>901(R)</t>
  </si>
  <si>
    <t xml:space="preserve">X/01 - D+M revizních dvířek do inst. šachty 400/400mm PO EI 30min - viz výpis prvků </t>
  </si>
  <si>
    <t>ks</t>
  </si>
  <si>
    <t>679534680</t>
  </si>
  <si>
    <t>902(R)</t>
  </si>
  <si>
    <t>X/02 - D+M el. přímotop. trubkového tělesa vč. regulátoru a upevňovací sady - viz výpis prvků</t>
  </si>
  <si>
    <t>2059558782</t>
  </si>
  <si>
    <t>16</t>
  </si>
  <si>
    <t>903(R)</t>
  </si>
  <si>
    <t xml:space="preserve">X/04 - D+M skleněné sprchové zástěny 1000/1850mm - viz výpis prvků </t>
  </si>
  <si>
    <t>-57235891</t>
  </si>
  <si>
    <t>17</t>
  </si>
  <si>
    <t>904(R)</t>
  </si>
  <si>
    <t xml:space="preserve">X/03 - D+M držáku na toalet. papír, nerez - viz výpis prvků </t>
  </si>
  <si>
    <t>-1991248153</t>
  </si>
  <si>
    <t>18</t>
  </si>
  <si>
    <t>905(R)</t>
  </si>
  <si>
    <t xml:space="preserve">X/04 - D+M držáku na mýdlo, nerez matná - viz výpis prvků </t>
  </si>
  <si>
    <t>-1856603917</t>
  </si>
  <si>
    <t>19</t>
  </si>
  <si>
    <t>906(R)</t>
  </si>
  <si>
    <t xml:space="preserve">X/03 - D+M WC kartáče s kyblem - viz výpis prvků </t>
  </si>
  <si>
    <t>1662099346</t>
  </si>
  <si>
    <t>20</t>
  </si>
  <si>
    <t>907(R)</t>
  </si>
  <si>
    <t xml:space="preserve">X/03,X/04 - D+M věšáku - viz výpis prvků </t>
  </si>
  <si>
    <t>-862804929</t>
  </si>
  <si>
    <t>2+4</t>
  </si>
  <si>
    <t>908(R)</t>
  </si>
  <si>
    <t xml:space="preserve">X/05 - D+M závěsného systému  - viz výpis prvků</t>
  </si>
  <si>
    <t>-2081523255</t>
  </si>
  <si>
    <t>22</t>
  </si>
  <si>
    <t>949101111</t>
  </si>
  <si>
    <t>Lešení pomocné pro objekty pozemních staveb s lešeňovou podlahou v do 1,9 m zatížení do 150 kg/m2</t>
  </si>
  <si>
    <t>937097892</t>
  </si>
  <si>
    <t>23</t>
  </si>
  <si>
    <t>952901111</t>
  </si>
  <si>
    <t>Vyčištění budov bytové a občanské výstavby při výšce podlaží do 4 m</t>
  </si>
  <si>
    <t>1814053104</t>
  </si>
  <si>
    <t>24</t>
  </si>
  <si>
    <t>965045112</t>
  </si>
  <si>
    <t>Bourání potěrů cementových nebo pískocementových tl do 50 mm pl do 4 m2</t>
  </si>
  <si>
    <t>-1148495187</t>
  </si>
  <si>
    <t>25</t>
  </si>
  <si>
    <t>965081213</t>
  </si>
  <si>
    <t>Bourání podlah z dlaždic keramických nebo xylolitových tl do 10 mm plochy přes 1 m2</t>
  </si>
  <si>
    <t>-1377098463</t>
  </si>
  <si>
    <t>1,68*1,8+1,2*1,65</t>
  </si>
  <si>
    <t>26</t>
  </si>
  <si>
    <t>968072455</t>
  </si>
  <si>
    <t>Vybourání kovových dveřních zárubní pl do 2 m2</t>
  </si>
  <si>
    <t>-1099518997</t>
  </si>
  <si>
    <t>0,8*2*3+0,6*2*3+1,2*2*2</t>
  </si>
  <si>
    <t>27</t>
  </si>
  <si>
    <t>977211111</t>
  </si>
  <si>
    <t>Řezání stěnovou pilou ŽB kcí s výztuží průměru do 16 mm hl do 200 mm</t>
  </si>
  <si>
    <t>m</t>
  </si>
  <si>
    <t>-65074719</t>
  </si>
  <si>
    <t>" dveřní otvor "</t>
  </si>
  <si>
    <t>(0,9+2*2,05)*2</t>
  </si>
  <si>
    <t>28</t>
  </si>
  <si>
    <t>978059541</t>
  </si>
  <si>
    <t>Odsekání a odebrání obkladů stěn z vnitřních obkládaček plochy přes 1 m2</t>
  </si>
  <si>
    <t>1439335783</t>
  </si>
  <si>
    <t>" stáv. sociálky "</t>
  </si>
  <si>
    <t>2*3,5</t>
  </si>
  <si>
    <t>29</t>
  </si>
  <si>
    <t>981511111</t>
  </si>
  <si>
    <t>Demolice konstrukcí objektů zděných na MVC postupným rozebíráním</t>
  </si>
  <si>
    <t>1313687907</t>
  </si>
  <si>
    <t>" příčky, obezdívky "</t>
  </si>
  <si>
    <t>0,1*2,6*1,4*4</t>
  </si>
  <si>
    <t>0,08*2,6*(1,2+1,68+1,91)</t>
  </si>
  <si>
    <t>0,1*2,6*1,68</t>
  </si>
  <si>
    <t>30</t>
  </si>
  <si>
    <t>981511114</t>
  </si>
  <si>
    <t>Demolice konstrukcí objektů z betonu železového postupným rozebíráním</t>
  </si>
  <si>
    <t>481098137</t>
  </si>
  <si>
    <t>0,15*0,9*2,05*2</t>
  </si>
  <si>
    <t>" příčky "</t>
  </si>
  <si>
    <t>0,08*(2,6*3,45*4-1,2*2*3-0,8*2)</t>
  </si>
  <si>
    <t>31</t>
  </si>
  <si>
    <t>985341101</t>
  </si>
  <si>
    <t>Uhlíkové lamely pro zesílení ŽB stěn tl 1,2 mm modul pružnosti 170 kN/mm2 š 50 mm</t>
  </si>
  <si>
    <t>1516645945</t>
  </si>
  <si>
    <t>(2,15+1+2,15)*2*2</t>
  </si>
  <si>
    <t>997</t>
  </si>
  <si>
    <t>Přesun sutě</t>
  </si>
  <si>
    <t>32</t>
  </si>
  <si>
    <t>997013217</t>
  </si>
  <si>
    <t>Vnitrostaveništní doprava suti a vybouraných hmot pro budovy v do 24 m ručně</t>
  </si>
  <si>
    <t>-1612403265</t>
  </si>
  <si>
    <t>33</t>
  </si>
  <si>
    <t>997013501</t>
  </si>
  <si>
    <t>Odvoz suti a vybouraných hmot na skládku nebo meziskládku do 1 km se složením</t>
  </si>
  <si>
    <t>-618918972</t>
  </si>
  <si>
    <t>34</t>
  </si>
  <si>
    <t>997013509</t>
  </si>
  <si>
    <t>Příplatek k odvozu suti a vybouraných hmot na skládku ZKD 1 km přes 1 km</t>
  </si>
  <si>
    <t>1873939854</t>
  </si>
  <si>
    <t>15,135*19</t>
  </si>
  <si>
    <t>35</t>
  </si>
  <si>
    <t>997013631</t>
  </si>
  <si>
    <t>Poplatek za uložení na skládce (skládkovné) stavebního odpadu směsného kód odpadu 17 09 04</t>
  </si>
  <si>
    <t>-1253055411</t>
  </si>
  <si>
    <t>998</t>
  </si>
  <si>
    <t>Přesun hmot</t>
  </si>
  <si>
    <t>36</t>
  </si>
  <si>
    <t>998018003</t>
  </si>
  <si>
    <t>Přesun hmot ruční pro budovy v do 24 m</t>
  </si>
  <si>
    <t>-213887039</t>
  </si>
  <si>
    <t>PSV</t>
  </si>
  <si>
    <t>Práce a dodávky PSV</t>
  </si>
  <si>
    <t>700</t>
  </si>
  <si>
    <t>Vybavení nábytkem</t>
  </si>
  <si>
    <t>37</t>
  </si>
  <si>
    <t>701(R)</t>
  </si>
  <si>
    <t>vybavení nábytkem - viz samostatný rozpočet</t>
  </si>
  <si>
    <t>kpl</t>
  </si>
  <si>
    <t>-1643200827</t>
  </si>
  <si>
    <t>711</t>
  </si>
  <si>
    <t>Izolace proti vodě, vlhkosti a plynům</t>
  </si>
  <si>
    <t>38</t>
  </si>
  <si>
    <t>71101(R)</t>
  </si>
  <si>
    <t>izolace minerální stěrkou vč. systémového řešení styku podlaha-stěna, stěna-stěna</t>
  </si>
  <si>
    <t>1069983527</t>
  </si>
  <si>
    <t>0,9*1+(1+0,9)*2</t>
  </si>
  <si>
    <t>39</t>
  </si>
  <si>
    <t>998711203</t>
  </si>
  <si>
    <t>Přesun hmot procentní pro izolace proti vodě, vlhkosti a plynům v objektech v do 60 m</t>
  </si>
  <si>
    <t>%</t>
  </si>
  <si>
    <t>-1535222001</t>
  </si>
  <si>
    <t>713</t>
  </si>
  <si>
    <t>Izolace tepelné</t>
  </si>
  <si>
    <t>40</t>
  </si>
  <si>
    <t>713120811</t>
  </si>
  <si>
    <t>Odstranění tepelné izolace podlah volně kladené z vláknitých materiálů suchých tl do 100 mm</t>
  </si>
  <si>
    <t>-1145244</t>
  </si>
  <si>
    <t>41</t>
  </si>
  <si>
    <t>713121111</t>
  </si>
  <si>
    <t>Montáž izolace tepelné podlah volně kladenými rohožemi, pásy, dílci, deskami 1 vrstva</t>
  </si>
  <si>
    <t>1903431627</t>
  </si>
  <si>
    <t>42</t>
  </si>
  <si>
    <t>M</t>
  </si>
  <si>
    <t>713901(R)</t>
  </si>
  <si>
    <t>kročejová izolace síťovaný polyolefin - viz skl. podlah 02</t>
  </si>
  <si>
    <t>-588658767</t>
  </si>
  <si>
    <t>8,7*1,05</t>
  </si>
  <si>
    <t>-0,9*1,05</t>
  </si>
  <si>
    <t>43</t>
  </si>
  <si>
    <t>713902(R)</t>
  </si>
  <si>
    <t>kročejová izolace EPS 100 Z tl.100mm - viz skl. podlah 02</t>
  </si>
  <si>
    <t>-2006526684</t>
  </si>
  <si>
    <t>0,9*1,05</t>
  </si>
  <si>
    <t>44</t>
  </si>
  <si>
    <t>713191132</t>
  </si>
  <si>
    <t>Montáž izolace tepelné podlah, stropů vrchem nebo střech překrytí separační fólií z PE</t>
  </si>
  <si>
    <t>1032952188</t>
  </si>
  <si>
    <t>45</t>
  </si>
  <si>
    <t>28329042</t>
  </si>
  <si>
    <t>fólie PE separační či ochranná tl 0,2mm</t>
  </si>
  <si>
    <t>814509507</t>
  </si>
  <si>
    <t>8,7*1,1655 'Přepočtené koeficientem množství</t>
  </si>
  <si>
    <t>46</t>
  </si>
  <si>
    <t>998713203</t>
  </si>
  <si>
    <t>Přesun hmot procentní pro izolace tepelné v objektech v do 24 m</t>
  </si>
  <si>
    <t>-1873388855</t>
  </si>
  <si>
    <t>720</t>
  </si>
  <si>
    <t>Zdravotechnika</t>
  </si>
  <si>
    <t>47</t>
  </si>
  <si>
    <t>72001(R)</t>
  </si>
  <si>
    <t>zdravotechnika - viz samostatný rozpočet</t>
  </si>
  <si>
    <t>-1141229437</t>
  </si>
  <si>
    <t>721</t>
  </si>
  <si>
    <t>Zdravotechnika - vnitřní kanalizace</t>
  </si>
  <si>
    <t>48</t>
  </si>
  <si>
    <t>721140802</t>
  </si>
  <si>
    <t>Demontáž potrubí litinové do DN 100</t>
  </si>
  <si>
    <t>-720626927</t>
  </si>
  <si>
    <t>49</t>
  </si>
  <si>
    <t>721171803</t>
  </si>
  <si>
    <t>Demontáž potrubí z PVC do D 75</t>
  </si>
  <si>
    <t>1918599808</t>
  </si>
  <si>
    <t>50</t>
  </si>
  <si>
    <t>721290823</t>
  </si>
  <si>
    <t>Přemístění vnitrostaveništní demontovaných hmot vnitřní kanalizace v objektech výšky do 24 m</t>
  </si>
  <si>
    <t>2046745373</t>
  </si>
  <si>
    <t>722</t>
  </si>
  <si>
    <t>Zdravotechnika - vnitřní vodovod</t>
  </si>
  <si>
    <t>51</t>
  </si>
  <si>
    <t>722130801</t>
  </si>
  <si>
    <t>Demontáž potrubí ocelové pozinkované závitové do DN 25</t>
  </si>
  <si>
    <t>-930418470</t>
  </si>
  <si>
    <t>52</t>
  </si>
  <si>
    <t>722181812</t>
  </si>
  <si>
    <t>Demontáž plstěných pásů z trub do D 50</t>
  </si>
  <si>
    <t>-14138061</t>
  </si>
  <si>
    <t>53</t>
  </si>
  <si>
    <t>722220861</t>
  </si>
  <si>
    <t>Demontáž armatur závitových se dvěma závity G do 3/4</t>
  </si>
  <si>
    <t>-1241523833</t>
  </si>
  <si>
    <t>54</t>
  </si>
  <si>
    <t>722290823</t>
  </si>
  <si>
    <t>Přemístění vnitrostaveništní demontovaných hmot pro vnitřní vodovod v objektech výšky do 24 m</t>
  </si>
  <si>
    <t>-366862130</t>
  </si>
  <si>
    <t>725</t>
  </si>
  <si>
    <t>Zdravotechnika - zařizovací předměty</t>
  </si>
  <si>
    <t>55</t>
  </si>
  <si>
    <t>725110814</t>
  </si>
  <si>
    <t>Demontáž klozetu Kombi, odsávací</t>
  </si>
  <si>
    <t>soubor</t>
  </si>
  <si>
    <t>1190011860</t>
  </si>
  <si>
    <t>56</t>
  </si>
  <si>
    <t>725210821</t>
  </si>
  <si>
    <t>Demontáž umyvadel bez výtokových armatur</t>
  </si>
  <si>
    <t>827810191</t>
  </si>
  <si>
    <t>57</t>
  </si>
  <si>
    <t>725220842</t>
  </si>
  <si>
    <t>Demontáž van ocelových volně stojících</t>
  </si>
  <si>
    <t>-274590836</t>
  </si>
  <si>
    <t>58</t>
  </si>
  <si>
    <t>725310823</t>
  </si>
  <si>
    <t>Demontáž dřez jednoduchý vestavěný v kuchyňských sestavách bez výtokových armatur</t>
  </si>
  <si>
    <t>-1212875953</t>
  </si>
  <si>
    <t>59</t>
  </si>
  <si>
    <t>725590813</t>
  </si>
  <si>
    <t>Přemístění vnitrostaveništní demontovaných zařizovacích předmětů v objektech výšky do 24 m</t>
  </si>
  <si>
    <t>-897559005</t>
  </si>
  <si>
    <t>60</t>
  </si>
  <si>
    <t>725820801</t>
  </si>
  <si>
    <t>Demontáž baterie nástěnné do G 3 / 4</t>
  </si>
  <si>
    <t>1375148265</t>
  </si>
  <si>
    <t>61</t>
  </si>
  <si>
    <t>725820802</t>
  </si>
  <si>
    <t>Demontáž baterie stojánkové do jednoho otvoru</t>
  </si>
  <si>
    <t>-150871982</t>
  </si>
  <si>
    <t>751</t>
  </si>
  <si>
    <t>Vzduchotechnika</t>
  </si>
  <si>
    <t>62</t>
  </si>
  <si>
    <t>75101(R)</t>
  </si>
  <si>
    <t>vzduchotechnika - viz samostatný rozpočet</t>
  </si>
  <si>
    <t>291804118</t>
  </si>
  <si>
    <t>63</t>
  </si>
  <si>
    <t>751311817</t>
  </si>
  <si>
    <t>Demontáž vyústě čtyřhranné pro potrubí čtyřhranné nebo kruhové do průřezu 0,080 m2</t>
  </si>
  <si>
    <t>1817025822</t>
  </si>
  <si>
    <t>64</t>
  </si>
  <si>
    <t>751510860</t>
  </si>
  <si>
    <t>Demontáž vzduchotechnického potrubí plechového čtyřhranného do suti průřezu do 0,03 m2</t>
  </si>
  <si>
    <t>-319065262</t>
  </si>
  <si>
    <t>763</t>
  </si>
  <si>
    <t>Konstrukce suché výstavby</t>
  </si>
  <si>
    <t>65</t>
  </si>
  <si>
    <t>763131451(R)</t>
  </si>
  <si>
    <t>SDK podhled deska 1xH2 12,5 bez izolace dvouvrstvá spodní kce profil CD+UD - vč. vsazení svítidel + revizní otvory</t>
  </si>
  <si>
    <t>-1462238840</t>
  </si>
  <si>
    <t xml:space="preserve">"  m.č.01,02,08 "</t>
  </si>
  <si>
    <t>9,8+1,7+1,6</t>
  </si>
  <si>
    <t>66</t>
  </si>
  <si>
    <t>763131811</t>
  </si>
  <si>
    <t>Demontáž SDK podhledu s nosnou kcí dřevěnou opláštění jednoduché</t>
  </si>
  <si>
    <t>-42389669</t>
  </si>
  <si>
    <t>" srovnatelně - demontáž podhledu soc. zařízení "</t>
  </si>
  <si>
    <t>1,5*1+1,65*1,2+1,72*3,45</t>
  </si>
  <si>
    <t>67</t>
  </si>
  <si>
    <t>998763403</t>
  </si>
  <si>
    <t>Přesun hmot procentní pro sádrokartonové konstrukce v objektech v do 24 m</t>
  </si>
  <si>
    <t>-1836934012</t>
  </si>
  <si>
    <t>766</t>
  </si>
  <si>
    <t>Konstrukce truhlářské</t>
  </si>
  <si>
    <t>68</t>
  </si>
  <si>
    <t>766001(R)</t>
  </si>
  <si>
    <t xml:space="preserve">T/01 - D+M vstupních dveří 800/1970mm, PO EI 30 DP3, bezp. kování, vč. zárubně a kování - viz výpis prvků </t>
  </si>
  <si>
    <t>1702417419</t>
  </si>
  <si>
    <t>69</t>
  </si>
  <si>
    <t>766002(R)</t>
  </si>
  <si>
    <t xml:space="preserve">T/02 - D+M dveří vnitřních 600/1970mm, vč. zárubně a kování  - viz výpis prvků</t>
  </si>
  <si>
    <t>-2131491436</t>
  </si>
  <si>
    <t>70</t>
  </si>
  <si>
    <t>766003(R)</t>
  </si>
  <si>
    <t xml:space="preserve">T/03 - D+M dveří vnitřních prosklenných 800/1970mm, vč. zárubně a kování  - viz výpis prvků</t>
  </si>
  <si>
    <t>-1711050048</t>
  </si>
  <si>
    <t>71</t>
  </si>
  <si>
    <t>766004(R)</t>
  </si>
  <si>
    <t xml:space="preserve">T/04 - D+M dveří vnitřních plných 700/1970mm, vč. zárubně a kování  - viz výpis prvků</t>
  </si>
  <si>
    <t>-1039585332</t>
  </si>
  <si>
    <t>72</t>
  </si>
  <si>
    <t>766005(R)</t>
  </si>
  <si>
    <t xml:space="preserve">T/05 - D+M dveří vnitřních plných 800/1970mm, vč. zárubně a kování  - viz výpis prvků</t>
  </si>
  <si>
    <t>442509374</t>
  </si>
  <si>
    <t>73</t>
  </si>
  <si>
    <t>998766203</t>
  </si>
  <si>
    <t>Přesun hmot procentní pro konstrukce truhlářské v objektech v do 24 m</t>
  </si>
  <si>
    <t>94986456</t>
  </si>
  <si>
    <t>771</t>
  </si>
  <si>
    <t>Podlahy z dlaždic</t>
  </si>
  <si>
    <t>74</t>
  </si>
  <si>
    <t>771121011</t>
  </si>
  <si>
    <t>Nátěr penetrační na podlahu</t>
  </si>
  <si>
    <t>977475102</t>
  </si>
  <si>
    <t>" m.č.02,03,08 "</t>
  </si>
  <si>
    <t>75</t>
  </si>
  <si>
    <t>771274113</t>
  </si>
  <si>
    <t>Montáž obkladů stupnic z dlaždic keramických flexibilní lepidlo š do 300 mm</t>
  </si>
  <si>
    <t>-1149303493</t>
  </si>
  <si>
    <t xml:space="preserve">" sprcha " </t>
  </si>
  <si>
    <t>0,9</t>
  </si>
  <si>
    <t>76</t>
  </si>
  <si>
    <t>59761337</t>
  </si>
  <si>
    <t>schodovka protiskluzná šířky 300x600mm</t>
  </si>
  <si>
    <t>-1747864616</t>
  </si>
  <si>
    <t>77</t>
  </si>
  <si>
    <t>771574122</t>
  </si>
  <si>
    <t>Montáž podlah keramických hladkých lepených flexibilním lepidlem do 100 ks/m2</t>
  </si>
  <si>
    <t>-1939357506</t>
  </si>
  <si>
    <t>78</t>
  </si>
  <si>
    <t>597901(R)</t>
  </si>
  <si>
    <t>dodání dlažby 100/100mm - specifikace mat. viz skl.02,03</t>
  </si>
  <si>
    <t>471843570</t>
  </si>
  <si>
    <t>8,7*1,1</t>
  </si>
  <si>
    <t>79</t>
  </si>
  <si>
    <t>771591115</t>
  </si>
  <si>
    <t>Podlahy spárování silikonem</t>
  </si>
  <si>
    <t>-1399321599</t>
  </si>
  <si>
    <t>1+0,9</t>
  </si>
  <si>
    <t>" obklad - kouty "</t>
  </si>
  <si>
    <t>2,4</t>
  </si>
  <si>
    <t>80</t>
  </si>
  <si>
    <t>998771203</t>
  </si>
  <si>
    <t>Přesun hmot procentní pro podlahy z dlaždic v objektech v do 24 m</t>
  </si>
  <si>
    <t>-1634111098</t>
  </si>
  <si>
    <t>776</t>
  </si>
  <si>
    <t>Podlahy povlakové</t>
  </si>
  <si>
    <t>81</t>
  </si>
  <si>
    <t>776111116</t>
  </si>
  <si>
    <t>Odstranění zbytků lepidla z podkladu povlakových podlah broušením</t>
  </si>
  <si>
    <t>540616914</t>
  </si>
  <si>
    <t>" m.č.01,04-07 "</t>
  </si>
  <si>
    <t>9,8+21,1+14,4+26,3+24,4</t>
  </si>
  <si>
    <t>82</t>
  </si>
  <si>
    <t>776111311</t>
  </si>
  <si>
    <t>Vysátí podkladu povlakových podlah</t>
  </si>
  <si>
    <t>-1757688759</t>
  </si>
  <si>
    <t>83</t>
  </si>
  <si>
    <t>776121311</t>
  </si>
  <si>
    <t>Vodou ředitelná penetrace savého podkladu povlakových podlah ředěná v poměru 1:1</t>
  </si>
  <si>
    <t>1355121957</t>
  </si>
  <si>
    <t>84</t>
  </si>
  <si>
    <t>776141112</t>
  </si>
  <si>
    <t>Vyrovnání podkladu povlakových podlah stěrkou pevnosti 20 MPa tl 5 mm</t>
  </si>
  <si>
    <t>-2143789445</t>
  </si>
  <si>
    <t>85</t>
  </si>
  <si>
    <t>776201812</t>
  </si>
  <si>
    <t>Demontáž lepených povlakových podlah s podložkou ručně</t>
  </si>
  <si>
    <t>-36427582</t>
  </si>
  <si>
    <t>104,7-1,68*1,8-1,2*1,65</t>
  </si>
  <si>
    <t>86</t>
  </si>
  <si>
    <t>776223112</t>
  </si>
  <si>
    <t>Spoj povlakových podlahovin z PVC svařováním za studena</t>
  </si>
  <si>
    <t>-350203455</t>
  </si>
  <si>
    <t>87</t>
  </si>
  <si>
    <t>776231111</t>
  </si>
  <si>
    <t>Lepení lamel a čtverců z vinylu standardním lepidlem</t>
  </si>
  <si>
    <t>-634666997</t>
  </si>
  <si>
    <t>88</t>
  </si>
  <si>
    <t>284122(R)</t>
  </si>
  <si>
    <t>rolované akustické PVC s ochrannou PUR vrstvou , tl. 3,45mm - viz skladba konstrukcí 01</t>
  </si>
  <si>
    <t>-1783118704</t>
  </si>
  <si>
    <t>96*1,1</t>
  </si>
  <si>
    <t>89</t>
  </si>
  <si>
    <t>776410811</t>
  </si>
  <si>
    <t>Odstranění soklíků a lišt pryžových nebo plastových</t>
  </si>
  <si>
    <t>344510155</t>
  </si>
  <si>
    <t>(7,92+3,45+1,5+1,7+7,92+3,45*2+7,92+3,45*2+2,54+6,12+1,7+3,45*2)*2</t>
  </si>
  <si>
    <t>90</t>
  </si>
  <si>
    <t>776421111</t>
  </si>
  <si>
    <t>Montáž obvodových lišt lepením</t>
  </si>
  <si>
    <t>-149653009</t>
  </si>
  <si>
    <t>(3,62+3,45+6,12+3,45+4,2+3,45+7,92+3,45+7,92+3,45)*2</t>
  </si>
  <si>
    <t>91</t>
  </si>
  <si>
    <t>284123(R)</t>
  </si>
  <si>
    <t>PVC lišta - viz skladby konstrukcí 01</t>
  </si>
  <si>
    <t>635176039</t>
  </si>
  <si>
    <t>94*1,1</t>
  </si>
  <si>
    <t>92</t>
  </si>
  <si>
    <t>998776203</t>
  </si>
  <si>
    <t>Přesun hmot procentní pro podlahy povlakové v objektech v do 24 m</t>
  </si>
  <si>
    <t>-776824595</t>
  </si>
  <si>
    <t>781</t>
  </si>
  <si>
    <t>Dokončovací práce - obklady</t>
  </si>
  <si>
    <t>93</t>
  </si>
  <si>
    <t>781121011</t>
  </si>
  <si>
    <t>Nátěr penetrační na stěnu</t>
  </si>
  <si>
    <t>879562215</t>
  </si>
  <si>
    <t>" m.č.02 "</t>
  </si>
  <si>
    <t>2,5*(1,55*2+0,34+1,2)-0,6*2</t>
  </si>
  <si>
    <t>2,5*(3,45+1,7)*2-0,7*2</t>
  </si>
  <si>
    <t>" m.č.06 "</t>
  </si>
  <si>
    <t>0,6*(1,82+3,1+1,2+0,6)</t>
  </si>
  <si>
    <t>2,5*(1,1+1,5)*2-0,6*2</t>
  </si>
  <si>
    <t>94</t>
  </si>
  <si>
    <t>781474120</t>
  </si>
  <si>
    <t>Montáž obkladů vnitřních keramických hladkých do 100 ks/m2 lepených flexibilním lepidlem</t>
  </si>
  <si>
    <t>70729933</t>
  </si>
  <si>
    <t>95</t>
  </si>
  <si>
    <t>59703(R)</t>
  </si>
  <si>
    <t>dodání obkladu 100/100mm vč. dopravy</t>
  </si>
  <si>
    <t>2002223411</t>
  </si>
  <si>
    <t>50,6*1,1</t>
  </si>
  <si>
    <t>96</t>
  </si>
  <si>
    <t>781901(R)</t>
  </si>
  <si>
    <t xml:space="preserve">D+M nerez profilu na hranu přizdívky </t>
  </si>
  <si>
    <t>-161027268</t>
  </si>
  <si>
    <t>1,1+1,5</t>
  </si>
  <si>
    <t>97</t>
  </si>
  <si>
    <t>998781203</t>
  </si>
  <si>
    <t>Přesun hmot procentní pro obklady keramické v objektech v do 24 m</t>
  </si>
  <si>
    <t>97728517</t>
  </si>
  <si>
    <t>783</t>
  </si>
  <si>
    <t>Dokončovací práce - nátěry</t>
  </si>
  <si>
    <t>98</t>
  </si>
  <si>
    <t>783301311</t>
  </si>
  <si>
    <t>Odmaštění zámečnických konstrukcí vodou ředitelným odmašťovačem</t>
  </si>
  <si>
    <t>-1667924464</t>
  </si>
  <si>
    <t>" zárubně "</t>
  </si>
  <si>
    <t>8*1,5</t>
  </si>
  <si>
    <t>99</t>
  </si>
  <si>
    <t>783314101</t>
  </si>
  <si>
    <t>Základní jednonásobný syntetický nátěr zámečnických konstrukcí</t>
  </si>
  <si>
    <t>418298755</t>
  </si>
  <si>
    <t>100</t>
  </si>
  <si>
    <t>783315101</t>
  </si>
  <si>
    <t>Mezinátěr jednonásobný syntetický standardní zámečnických konstrukcí</t>
  </si>
  <si>
    <t>-2099781494</t>
  </si>
  <si>
    <t>101</t>
  </si>
  <si>
    <t>783317101</t>
  </si>
  <si>
    <t>Krycí jednonásobný syntetický standardní nátěr zámečnických konstrukcí</t>
  </si>
  <si>
    <t>1563018588</t>
  </si>
  <si>
    <t>102</t>
  </si>
  <si>
    <t>793901(R)</t>
  </si>
  <si>
    <t>obroušení a nátěr radiátoru a trubek ÚT</t>
  </si>
  <si>
    <t>1237856149</t>
  </si>
  <si>
    <t>784</t>
  </si>
  <si>
    <t>Dokončovací práce - malby a tapety</t>
  </si>
  <si>
    <t>103</t>
  </si>
  <si>
    <t>784121001</t>
  </si>
  <si>
    <t>Oškrabání malby v mísnostech výšky do 3,80 m</t>
  </si>
  <si>
    <t>-1042900305</t>
  </si>
  <si>
    <t>" strop "</t>
  </si>
  <si>
    <t>104,7</t>
  </si>
  <si>
    <t>" stěny "</t>
  </si>
  <si>
    <t>104</t>
  </si>
  <si>
    <t>784211101</t>
  </si>
  <si>
    <t>Dvojnásobné bílé malby ze směsí za mokra výborně otěruvzdorných v místnostech výšky do 3,80 m</t>
  </si>
  <si>
    <t>1780227711</t>
  </si>
  <si>
    <t>2,6*(7,92+3,45+1,5+1,2+7,92+3,45+0,95+4,2+3,45+3,62+3,45+6,12+3,45)*2</t>
  </si>
  <si>
    <t>VRN</t>
  </si>
  <si>
    <t>Vedlejší rozpočtové náklady</t>
  </si>
  <si>
    <t>105</t>
  </si>
  <si>
    <t>VRN1</t>
  </si>
  <si>
    <t>zařízení staveniště</t>
  </si>
  <si>
    <t>1984924792</t>
  </si>
  <si>
    <t>106</t>
  </si>
  <si>
    <t>VRN2</t>
  </si>
  <si>
    <t>kompletační činnost hlavního dodavatele stavby</t>
  </si>
  <si>
    <t>-1059603853</t>
  </si>
  <si>
    <t>107</t>
  </si>
  <si>
    <t>VRN3</t>
  </si>
  <si>
    <t>provoz investora</t>
  </si>
  <si>
    <t>917206388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</si>
</sst>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S4" s="17" t="s">
        <v>11</v>
      </c>
    </row>
    <row r="5" s="1" customFormat="1" ht="12" customHeight="1">
      <c r="B5" s="21"/>
      <c r="C5" s="22"/>
      <c r="D5" s="25" t="s">
        <v>12</v>
      </c>
      <c r="E5" s="22"/>
      <c r="F5" s="22"/>
      <c r="G5" s="22"/>
      <c r="H5" s="22"/>
      <c r="I5" s="22"/>
      <c r="J5" s="22"/>
      <c r="K5" s="26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S5" s="17" t="s">
        <v>6</v>
      </c>
    </row>
    <row r="6" s="1" customFormat="1" ht="36.96" customHeight="1">
      <c r="B6" s="21"/>
      <c r="C6" s="22"/>
      <c r="D6" s="27" t="s">
        <v>14</v>
      </c>
      <c r="E6" s="22"/>
      <c r="F6" s="22"/>
      <c r="G6" s="22"/>
      <c r="H6" s="22"/>
      <c r="I6" s="22"/>
      <c r="J6" s="22"/>
      <c r="K6" s="28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S6" s="17" t="s">
        <v>6</v>
      </c>
    </row>
    <row r="7" s="1" customFormat="1" ht="12" customHeight="1">
      <c r="B7" s="21"/>
      <c r="C7" s="22"/>
      <c r="D7" s="29" t="s">
        <v>16</v>
      </c>
      <c r="E7" s="22"/>
      <c r="F7" s="22"/>
      <c r="G7" s="22"/>
      <c r="H7" s="22"/>
      <c r="I7" s="22"/>
      <c r="J7" s="22"/>
      <c r="K7" s="26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17</v>
      </c>
      <c r="AL7" s="22"/>
      <c r="AM7" s="22"/>
      <c r="AN7" s="26" t="s">
        <v>1</v>
      </c>
      <c r="AO7" s="22"/>
      <c r="AP7" s="22"/>
      <c r="AQ7" s="22"/>
      <c r="AR7" s="20"/>
      <c r="BS7" s="17" t="s">
        <v>6</v>
      </c>
    </row>
    <row r="8" s="1" customFormat="1" ht="12" customHeight="1">
      <c r="B8" s="21"/>
      <c r="C8" s="22"/>
      <c r="D8" s="29" t="s">
        <v>18</v>
      </c>
      <c r="E8" s="22"/>
      <c r="F8" s="22"/>
      <c r="G8" s="22"/>
      <c r="H8" s="22"/>
      <c r="I8" s="22"/>
      <c r="J8" s="22"/>
      <c r="K8" s="26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20</v>
      </c>
      <c r="AL8" s="22"/>
      <c r="AM8" s="22"/>
      <c r="AN8" s="26" t="s">
        <v>21</v>
      </c>
      <c r="AO8" s="22"/>
      <c r="AP8" s="22"/>
      <c r="AQ8" s="22"/>
      <c r="AR8" s="20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S9" s="17" t="s">
        <v>6</v>
      </c>
    </row>
    <row r="10" s="1" customFormat="1" ht="12" customHeight="1">
      <c r="B10" s="21"/>
      <c r="C10" s="22"/>
      <c r="D10" s="29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23</v>
      </c>
      <c r="AL10" s="22"/>
      <c r="AM10" s="22"/>
      <c r="AN10" s="26" t="s">
        <v>1</v>
      </c>
      <c r="AO10" s="22"/>
      <c r="AP10" s="22"/>
      <c r="AQ10" s="22"/>
      <c r="AR10" s="20"/>
      <c r="BS10" s="17" t="s">
        <v>6</v>
      </c>
    </row>
    <row r="11" s="1" customFormat="1" ht="18.48" customHeight="1">
      <c r="B11" s="21"/>
      <c r="C11" s="22"/>
      <c r="D11" s="22"/>
      <c r="E11" s="26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6" t="s">
        <v>1</v>
      </c>
      <c r="AO11" s="22"/>
      <c r="AP11" s="22"/>
      <c r="AQ11" s="22"/>
      <c r="AR11" s="20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S12" s="17" t="s">
        <v>6</v>
      </c>
    </row>
    <row r="13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23</v>
      </c>
      <c r="AL13" s="22"/>
      <c r="AM13" s="22"/>
      <c r="AN13" s="26" t="s">
        <v>1</v>
      </c>
      <c r="AO13" s="22"/>
      <c r="AP13" s="22"/>
      <c r="AQ13" s="22"/>
      <c r="AR13" s="20"/>
      <c r="BS13" s="17" t="s">
        <v>6</v>
      </c>
    </row>
    <row r="14">
      <c r="B14" s="21"/>
      <c r="C14" s="22"/>
      <c r="D14" s="22"/>
      <c r="E14" s="26" t="s">
        <v>27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9" t="s">
        <v>25</v>
      </c>
      <c r="AL14" s="22"/>
      <c r="AM14" s="22"/>
      <c r="AN14" s="26" t="s">
        <v>1</v>
      </c>
      <c r="AO14" s="22"/>
      <c r="AP14" s="22"/>
      <c r="AQ14" s="22"/>
      <c r="AR14" s="20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S15" s="17" t="s">
        <v>4</v>
      </c>
    </row>
    <row r="16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23</v>
      </c>
      <c r="AL16" s="22"/>
      <c r="AM16" s="22"/>
      <c r="AN16" s="26" t="s">
        <v>1</v>
      </c>
      <c r="AO16" s="22"/>
      <c r="AP16" s="22"/>
      <c r="AQ16" s="22"/>
      <c r="AR16" s="20"/>
      <c r="BS16" s="17" t="s">
        <v>4</v>
      </c>
    </row>
    <row r="17" s="1" customFormat="1" ht="18.48" customHeight="1">
      <c r="B17" s="21"/>
      <c r="C17" s="22"/>
      <c r="D17" s="22"/>
      <c r="E17" s="26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6" t="s">
        <v>1</v>
      </c>
      <c r="AO17" s="22"/>
      <c r="AP17" s="22"/>
      <c r="AQ17" s="22"/>
      <c r="AR17" s="20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S18" s="17" t="s">
        <v>6</v>
      </c>
    </row>
    <row r="19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23</v>
      </c>
      <c r="AL19" s="22"/>
      <c r="AM19" s="22"/>
      <c r="AN19" s="26" t="s">
        <v>1</v>
      </c>
      <c r="AO19" s="22"/>
      <c r="AP19" s="22"/>
      <c r="AQ19" s="22"/>
      <c r="AR19" s="20"/>
      <c r="BS19" s="17" t="s">
        <v>6</v>
      </c>
    </row>
    <row r="20" s="1" customFormat="1" ht="18.48" customHeight="1">
      <c r="B20" s="21"/>
      <c r="C20" s="22"/>
      <c r="D20" s="22"/>
      <c r="E20" s="26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6" t="s">
        <v>1</v>
      </c>
      <c r="AO20" s="22"/>
      <c r="AP20" s="22"/>
      <c r="AQ20" s="22"/>
      <c r="AR20" s="20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</row>
    <row r="22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</row>
    <row r="23" s="1" customFormat="1" ht="16.5" customHeight="1">
      <c r="B23" s="21"/>
      <c r="C23" s="22"/>
      <c r="D23" s="22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22"/>
      <c r="AP23" s="22"/>
      <c r="AQ23" s="22"/>
      <c r="AR23" s="20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</row>
    <row r="25" s="1" customFormat="1" ht="6.96" customHeight="1">
      <c r="B25" s="21"/>
      <c r="C25" s="2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2"/>
      <c r="AQ25" s="22"/>
      <c r="AR25" s="20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1172569.21</v>
      </c>
      <c r="AL26" s="36"/>
      <c r="AM26" s="36"/>
      <c r="AN26" s="36"/>
      <c r="AO26" s="36"/>
      <c r="AP26" s="34"/>
      <c r="AQ26" s="34"/>
      <c r="AR26" s="38"/>
      <c r="BE26" s="32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32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32"/>
    </row>
    <row r="29" s="3" customFormat="1" ht="14.4" customHeight="1">
      <c r="A29" s="3"/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3"/>
    </row>
    <row r="30" s="3" customFormat="1" ht="14.4" customHeight="1">
      <c r="A30" s="3"/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1172569.21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175885.38000000001</v>
      </c>
      <c r="AL30" s="41"/>
      <c r="AM30" s="41"/>
      <c r="AN30" s="41"/>
      <c r="AO30" s="41"/>
      <c r="AP30" s="41"/>
      <c r="AQ30" s="41"/>
      <c r="AR30" s="44"/>
      <c r="BE30" s="3"/>
    </row>
    <row r="31" hidden="1" s="3" customFormat="1" ht="14.4" customHeight="1">
      <c r="A31" s="3"/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3"/>
    </row>
    <row r="32" hidden="1" s="3" customFormat="1" ht="14.4" customHeight="1">
      <c r="A32" s="3"/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3"/>
    </row>
    <row r="33" hidden="1" s="3" customFormat="1" ht="14.4" customHeight="1">
      <c r="A33" s="3"/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3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32"/>
    </row>
    <row r="35" s="2" customFormat="1" ht="25.92" customHeight="1">
      <c r="A35" s="32"/>
      <c r="B35" s="33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1348454.5899999999</v>
      </c>
      <c r="AL35" s="47"/>
      <c r="AM35" s="47"/>
      <c r="AN35" s="47"/>
      <c r="AO35" s="51"/>
      <c r="AP35" s="45"/>
      <c r="AQ35" s="45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2"/>
      <c r="C49" s="53"/>
      <c r="D49" s="54" t="s">
        <v>46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47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2"/>
      <c r="B60" s="33"/>
      <c r="C60" s="34"/>
      <c r="D60" s="57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7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7" t="s">
        <v>48</v>
      </c>
      <c r="AI60" s="36"/>
      <c r="AJ60" s="36"/>
      <c r="AK60" s="36"/>
      <c r="AL60" s="36"/>
      <c r="AM60" s="57" t="s">
        <v>49</v>
      </c>
      <c r="AN60" s="36"/>
      <c r="AO60" s="36"/>
      <c r="AP60" s="34"/>
      <c r="AQ60" s="34"/>
      <c r="AR60" s="38"/>
      <c r="BE60" s="32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2"/>
      <c r="B64" s="33"/>
      <c r="C64" s="34"/>
      <c r="D64" s="54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51</v>
      </c>
      <c r="AI64" s="58"/>
      <c r="AJ64" s="58"/>
      <c r="AK64" s="58"/>
      <c r="AL64" s="58"/>
      <c r="AM64" s="58"/>
      <c r="AN64" s="58"/>
      <c r="AO64" s="58"/>
      <c r="AP64" s="34"/>
      <c r="AQ64" s="34"/>
      <c r="AR64" s="38"/>
      <c r="BE64" s="32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2"/>
      <c r="B75" s="33"/>
      <c r="C75" s="34"/>
      <c r="D75" s="57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7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7" t="s">
        <v>48</v>
      </c>
      <c r="AI75" s="36"/>
      <c r="AJ75" s="36"/>
      <c r="AK75" s="36"/>
      <c r="AL75" s="36"/>
      <c r="AM75" s="57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2"/>
    </row>
    <row r="81" s="2" customFormat="1" ht="6.96" customHeight="1">
      <c r="A81" s="32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2"/>
    </row>
    <row r="82" s="2" customFormat="1" ht="24.96" customHeight="1">
      <c r="A82" s="32"/>
      <c r="B82" s="33"/>
      <c r="C82" s="23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3"/>
      <c r="C84" s="29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DOH061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  <c r="BE84" s="4"/>
    </row>
    <row r="85" s="5" customFormat="1" ht="36.96" customHeight="1">
      <c r="A85" s="5"/>
      <c r="B85" s="66"/>
      <c r="C85" s="67" t="s">
        <v>14</v>
      </c>
      <c r="D85" s="68"/>
      <c r="E85" s="68"/>
      <c r="F85" s="68"/>
      <c r="G85" s="68"/>
      <c r="H85" s="68"/>
      <c r="I85" s="68"/>
      <c r="J85" s="68"/>
      <c r="K85" s="68"/>
      <c r="L85" s="69" t="str">
        <f>K6</f>
        <v xml:space="preserve">Oprava bytových jednotek  a spol. prostor budovy YD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70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9" t="s">
        <v>18</v>
      </c>
      <c r="D87" s="34"/>
      <c r="E87" s="34"/>
      <c r="F87" s="34"/>
      <c r="G87" s="34"/>
      <c r="H87" s="34"/>
      <c r="I87" s="34"/>
      <c r="J87" s="34"/>
      <c r="K87" s="34"/>
      <c r="L87" s="71" t="str">
        <f>IF(K8="","",K8)</f>
        <v>Olomouc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9" t="s">
        <v>20</v>
      </c>
      <c r="AJ87" s="34"/>
      <c r="AK87" s="34"/>
      <c r="AL87" s="34"/>
      <c r="AM87" s="72" t="str">
        <f>IF(AN8= "","",AN8)</f>
        <v>9. 8. 2021</v>
      </c>
      <c r="AN87" s="72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9" t="s">
        <v>22</v>
      </c>
      <c r="D89" s="34"/>
      <c r="E89" s="34"/>
      <c r="F89" s="34"/>
      <c r="G89" s="34"/>
      <c r="H89" s="34"/>
      <c r="I89" s="34"/>
      <c r="J89" s="34"/>
      <c r="K89" s="34"/>
      <c r="L89" s="64" t="str">
        <f>IF(E11= "","",E11)</f>
        <v>FNOL, I.P.Pavlova 6, Olomouc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9" t="s">
        <v>28</v>
      </c>
      <c r="AJ89" s="34"/>
      <c r="AK89" s="34"/>
      <c r="AL89" s="34"/>
      <c r="AM89" s="73" t="str">
        <f>IF(E17="","",E17)</f>
        <v>Ing. arch. Jan Dohnal</v>
      </c>
      <c r="AN89" s="64"/>
      <c r="AO89" s="64"/>
      <c r="AP89" s="64"/>
      <c r="AQ89" s="34"/>
      <c r="AR89" s="38"/>
      <c r="AS89" s="74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  <c r="BE89" s="32"/>
    </row>
    <row r="90" s="2" customFormat="1" ht="15.15" customHeight="1">
      <c r="A90" s="32"/>
      <c r="B90" s="33"/>
      <c r="C90" s="29" t="s">
        <v>26</v>
      </c>
      <c r="D90" s="34"/>
      <c r="E90" s="34"/>
      <c r="F90" s="34"/>
      <c r="G90" s="34"/>
      <c r="H90" s="34"/>
      <c r="I90" s="34"/>
      <c r="J90" s="34"/>
      <c r="K90" s="34"/>
      <c r="L90" s="64" t="str">
        <f>IF(E14="","",E14)</f>
        <v xml:space="preserve"> </v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9" t="s">
        <v>31</v>
      </c>
      <c r="AJ90" s="34"/>
      <c r="AK90" s="34"/>
      <c r="AL90" s="34"/>
      <c r="AM90" s="73" t="str">
        <f>IF(E20="","",E20)</f>
        <v xml:space="preserve"> </v>
      </c>
      <c r="AN90" s="64"/>
      <c r="AO90" s="64"/>
      <c r="AP90" s="64"/>
      <c r="AQ90" s="34"/>
      <c r="AR90" s="38"/>
      <c r="AS90" s="78"/>
      <c r="AT90" s="79"/>
      <c r="AU90" s="80"/>
      <c r="AV90" s="80"/>
      <c r="AW90" s="80"/>
      <c r="AX90" s="80"/>
      <c r="AY90" s="80"/>
      <c r="AZ90" s="80"/>
      <c r="BA90" s="80"/>
      <c r="BB90" s="80"/>
      <c r="BC90" s="80"/>
      <c r="BD90" s="81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2"/>
      <c r="AT91" s="83"/>
      <c r="AU91" s="84"/>
      <c r="AV91" s="84"/>
      <c r="AW91" s="84"/>
      <c r="AX91" s="84"/>
      <c r="AY91" s="84"/>
      <c r="AZ91" s="84"/>
      <c r="BA91" s="84"/>
      <c r="BB91" s="84"/>
      <c r="BC91" s="84"/>
      <c r="BD91" s="85"/>
      <c r="BE91" s="32"/>
    </row>
    <row r="92" s="2" customFormat="1" ht="29.28" customHeight="1">
      <c r="A92" s="32"/>
      <c r="B92" s="33"/>
      <c r="C92" s="86" t="s">
        <v>54</v>
      </c>
      <c r="D92" s="87"/>
      <c r="E92" s="87"/>
      <c r="F92" s="87"/>
      <c r="G92" s="87"/>
      <c r="H92" s="88"/>
      <c r="I92" s="89" t="s">
        <v>55</v>
      </c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90" t="s">
        <v>56</v>
      </c>
      <c r="AH92" s="87"/>
      <c r="AI92" s="87"/>
      <c r="AJ92" s="87"/>
      <c r="AK92" s="87"/>
      <c r="AL92" s="87"/>
      <c r="AM92" s="87"/>
      <c r="AN92" s="89" t="s">
        <v>57</v>
      </c>
      <c r="AO92" s="87"/>
      <c r="AP92" s="91"/>
      <c r="AQ92" s="92" t="s">
        <v>58</v>
      </c>
      <c r="AR92" s="38"/>
      <c r="AS92" s="93" t="s">
        <v>59</v>
      </c>
      <c r="AT92" s="94" t="s">
        <v>60</v>
      </c>
      <c r="AU92" s="94" t="s">
        <v>61</v>
      </c>
      <c r="AV92" s="94" t="s">
        <v>62</v>
      </c>
      <c r="AW92" s="94" t="s">
        <v>63</v>
      </c>
      <c r="AX92" s="94" t="s">
        <v>64</v>
      </c>
      <c r="AY92" s="94" t="s">
        <v>65</v>
      </c>
      <c r="AZ92" s="94" t="s">
        <v>66</v>
      </c>
      <c r="BA92" s="94" t="s">
        <v>67</v>
      </c>
      <c r="BB92" s="94" t="s">
        <v>68</v>
      </c>
      <c r="BC92" s="94" t="s">
        <v>69</v>
      </c>
      <c r="BD92" s="95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6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8"/>
      <c r="BE93" s="32"/>
    </row>
    <row r="94" s="6" customFormat="1" ht="32.4" customHeight="1">
      <c r="A94" s="6"/>
      <c r="B94" s="99"/>
      <c r="C94" s="100" t="s">
        <v>71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>
        <f>ROUND(AG95,2)</f>
        <v>1172569.21</v>
      </c>
      <c r="AH94" s="102"/>
      <c r="AI94" s="102"/>
      <c r="AJ94" s="102"/>
      <c r="AK94" s="102"/>
      <c r="AL94" s="102"/>
      <c r="AM94" s="102"/>
      <c r="AN94" s="103">
        <f>SUM(AG94,AT94)</f>
        <v>1348454.5899999999</v>
      </c>
      <c r="AO94" s="103"/>
      <c r="AP94" s="103"/>
      <c r="AQ94" s="104" t="s">
        <v>1</v>
      </c>
      <c r="AR94" s="105"/>
      <c r="AS94" s="106">
        <f>ROUND(AS95,2)</f>
        <v>0</v>
      </c>
      <c r="AT94" s="107">
        <f>ROUND(SUM(AV94:AW94),2)</f>
        <v>175885.38000000001</v>
      </c>
      <c r="AU94" s="108">
        <f>ROUND(AU95,5)</f>
        <v>900.33801000000005</v>
      </c>
      <c r="AV94" s="107">
        <f>ROUND(AZ94*L29,2)</f>
        <v>0</v>
      </c>
      <c r="AW94" s="107">
        <f>ROUND(BA94*L30,2)</f>
        <v>175885.38000000001</v>
      </c>
      <c r="AX94" s="107">
        <f>ROUND(BB94*L29,2)</f>
        <v>0</v>
      </c>
      <c r="AY94" s="107">
        <f>ROUND(BC94*L30,2)</f>
        <v>0</v>
      </c>
      <c r="AZ94" s="107">
        <f>ROUND(AZ95,2)</f>
        <v>0</v>
      </c>
      <c r="BA94" s="107">
        <f>ROUND(BA95,2)</f>
        <v>1172569.21</v>
      </c>
      <c r="BB94" s="107">
        <f>ROUND(BB95,2)</f>
        <v>0</v>
      </c>
      <c r="BC94" s="107">
        <f>ROUND(BC95,2)</f>
        <v>0</v>
      </c>
      <c r="BD94" s="109">
        <f>ROUND(BD95,2)</f>
        <v>0</v>
      </c>
      <c r="BE94" s="6"/>
      <c r="BS94" s="110" t="s">
        <v>72</v>
      </c>
      <c r="BT94" s="110" t="s">
        <v>73</v>
      </c>
      <c r="BU94" s="111" t="s">
        <v>74</v>
      </c>
      <c r="BV94" s="110" t="s">
        <v>75</v>
      </c>
      <c r="BW94" s="110" t="s">
        <v>5</v>
      </c>
      <c r="BX94" s="110" t="s">
        <v>76</v>
      </c>
      <c r="CL94" s="110" t="s">
        <v>1</v>
      </c>
    </row>
    <row r="95" s="7" customFormat="1" ht="24.75" customHeight="1">
      <c r="A95" s="112" t="s">
        <v>77</v>
      </c>
      <c r="B95" s="113"/>
      <c r="C95" s="114"/>
      <c r="D95" s="115" t="s">
        <v>78</v>
      </c>
      <c r="E95" s="115"/>
      <c r="F95" s="115"/>
      <c r="G95" s="115"/>
      <c r="H95" s="115"/>
      <c r="I95" s="116"/>
      <c r="J95" s="115" t="s">
        <v>79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'DOH0611 - SO 05  Místnost...'!J30</f>
        <v>1172569.21</v>
      </c>
      <c r="AH95" s="116"/>
      <c r="AI95" s="116"/>
      <c r="AJ95" s="116"/>
      <c r="AK95" s="116"/>
      <c r="AL95" s="116"/>
      <c r="AM95" s="116"/>
      <c r="AN95" s="117">
        <f>SUM(AG95,AT95)</f>
        <v>1348454.5899999999</v>
      </c>
      <c r="AO95" s="116"/>
      <c r="AP95" s="116"/>
      <c r="AQ95" s="118" t="s">
        <v>80</v>
      </c>
      <c r="AR95" s="119"/>
      <c r="AS95" s="120">
        <v>0</v>
      </c>
      <c r="AT95" s="121">
        <f>ROUND(SUM(AV95:AW95),2)</f>
        <v>175885.38000000001</v>
      </c>
      <c r="AU95" s="122">
        <f>'DOH0611 - SO 05  Místnost...'!P139</f>
        <v>900.33801000000005</v>
      </c>
      <c r="AV95" s="121">
        <f>'DOH0611 - SO 05  Místnost...'!J33</f>
        <v>0</v>
      </c>
      <c r="AW95" s="121">
        <f>'DOH0611 - SO 05  Místnost...'!J34</f>
        <v>175885.38000000001</v>
      </c>
      <c r="AX95" s="121">
        <f>'DOH0611 - SO 05  Místnost...'!J35</f>
        <v>0</v>
      </c>
      <c r="AY95" s="121">
        <f>'DOH0611 - SO 05  Místnost...'!J36</f>
        <v>0</v>
      </c>
      <c r="AZ95" s="121">
        <f>'DOH0611 - SO 05  Místnost...'!F33</f>
        <v>0</v>
      </c>
      <c r="BA95" s="121">
        <f>'DOH0611 - SO 05  Místnost...'!F34</f>
        <v>1172569.21</v>
      </c>
      <c r="BB95" s="121">
        <f>'DOH0611 - SO 05  Místnost...'!F35</f>
        <v>0</v>
      </c>
      <c r="BC95" s="121">
        <f>'DOH0611 - SO 05  Místnost...'!F36</f>
        <v>0</v>
      </c>
      <c r="BD95" s="123">
        <f>'DOH0611 - SO 05  Místnost...'!F37</f>
        <v>0</v>
      </c>
      <c r="BE95" s="7"/>
      <c r="BT95" s="124" t="s">
        <v>81</v>
      </c>
      <c r="BV95" s="124" t="s">
        <v>75</v>
      </c>
      <c r="BW95" s="124" t="s">
        <v>82</v>
      </c>
      <c r="BX95" s="124" t="s">
        <v>5</v>
      </c>
      <c r="CL95" s="124" t="s">
        <v>1</v>
      </c>
      <c r="CM95" s="124" t="s">
        <v>81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93MjOBkTDO+ZbE+vLOLBgKPv4ckJ2Y9FpeqP1H7Zx35PC8C7tmm6haAeI6atLNg4gOlF6nu0yl3BQkiU67XiIQ==" hashValue="44kbzKlAmOC8MJ9ORTqOW+jVK9kv02tLkS+w5/wEybGuQg+QVbtSwkPQFpb8XdHtJlgtyzgz/gaqzvNgaotXGQ==" algorithmName="SHA-512" password="CC35"/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OH0611 - SO 05  Místnos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2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0"/>
      <c r="AT3" s="17" t="s">
        <v>81</v>
      </c>
    </row>
    <row r="4" s="1" customFormat="1" ht="24.96" customHeight="1">
      <c r="B4" s="20"/>
      <c r="D4" s="127" t="s">
        <v>83</v>
      </c>
      <c r="L4" s="20"/>
      <c r="M4" s="128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29" t="s">
        <v>14</v>
      </c>
      <c r="L6" s="20"/>
    </row>
    <row r="7" s="1" customFormat="1" ht="16.5" customHeight="1">
      <c r="B7" s="20"/>
      <c r="E7" s="130" t="str">
        <f>'Rekapitulace stavby'!K6</f>
        <v xml:space="preserve">Oprava bytových jednotek  a spol. prostor budovy YD</v>
      </c>
      <c r="F7" s="129"/>
      <c r="G7" s="129"/>
      <c r="H7" s="129"/>
      <c r="L7" s="20"/>
    </row>
    <row r="8" s="2" customFormat="1" ht="12" customHeight="1">
      <c r="A8" s="32"/>
      <c r="B8" s="38"/>
      <c r="C8" s="32"/>
      <c r="D8" s="129" t="s">
        <v>84</v>
      </c>
      <c r="E8" s="32"/>
      <c r="F8" s="32"/>
      <c r="G8" s="32"/>
      <c r="H8" s="32"/>
      <c r="I8" s="32"/>
      <c r="J8" s="32"/>
      <c r="K8" s="32"/>
      <c r="L8" s="56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="2" customFormat="1" ht="16.5" customHeight="1">
      <c r="A9" s="32"/>
      <c r="B9" s="38"/>
      <c r="C9" s="32"/>
      <c r="D9" s="32"/>
      <c r="E9" s="131" t="s">
        <v>85</v>
      </c>
      <c r="F9" s="32"/>
      <c r="G9" s="32"/>
      <c r="H9" s="32"/>
      <c r="I9" s="32"/>
      <c r="J9" s="32"/>
      <c r="K9" s="32"/>
      <c r="L9" s="5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6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="2" customFormat="1" ht="12" customHeight="1">
      <c r="A11" s="32"/>
      <c r="B11" s="38"/>
      <c r="C11" s="32"/>
      <c r="D11" s="129" t="s">
        <v>16</v>
      </c>
      <c r="E11" s="32"/>
      <c r="F11" s="132" t="s">
        <v>1</v>
      </c>
      <c r="G11" s="32"/>
      <c r="H11" s="32"/>
      <c r="I11" s="129" t="s">
        <v>17</v>
      </c>
      <c r="J11" s="132" t="s">
        <v>1</v>
      </c>
      <c r="K11" s="32"/>
      <c r="L11" s="5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="2" customFormat="1" ht="12" customHeight="1">
      <c r="A12" s="32"/>
      <c r="B12" s="38"/>
      <c r="C12" s="32"/>
      <c r="D12" s="129" t="s">
        <v>18</v>
      </c>
      <c r="E12" s="32"/>
      <c r="F12" s="132" t="s">
        <v>19</v>
      </c>
      <c r="G12" s="32"/>
      <c r="H12" s="32"/>
      <c r="I12" s="129" t="s">
        <v>20</v>
      </c>
      <c r="J12" s="133" t="str">
        <f>'Rekapitulace stavby'!AN8</f>
        <v>9. 8. 2021</v>
      </c>
      <c r="K12" s="32"/>
      <c r="L12" s="5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="2" customFormat="1" ht="12" customHeight="1">
      <c r="A14" s="32"/>
      <c r="B14" s="38"/>
      <c r="C14" s="32"/>
      <c r="D14" s="129" t="s">
        <v>22</v>
      </c>
      <c r="E14" s="32"/>
      <c r="F14" s="32"/>
      <c r="G14" s="32"/>
      <c r="H14" s="32"/>
      <c r="I14" s="129" t="s">
        <v>23</v>
      </c>
      <c r="J14" s="132" t="s">
        <v>1</v>
      </c>
      <c r="K14" s="32"/>
      <c r="L14" s="5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="2" customFormat="1" ht="18" customHeight="1">
      <c r="A15" s="32"/>
      <c r="B15" s="38"/>
      <c r="C15" s="32"/>
      <c r="D15" s="32"/>
      <c r="E15" s="132" t="s">
        <v>24</v>
      </c>
      <c r="F15" s="32"/>
      <c r="G15" s="32"/>
      <c r="H15" s="32"/>
      <c r="I15" s="129" t="s">
        <v>25</v>
      </c>
      <c r="J15" s="132" t="s">
        <v>1</v>
      </c>
      <c r="K15" s="32"/>
      <c r="L15" s="5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="2" customFormat="1" ht="12" customHeight="1">
      <c r="A17" s="32"/>
      <c r="B17" s="38"/>
      <c r="C17" s="32"/>
      <c r="D17" s="129" t="s">
        <v>26</v>
      </c>
      <c r="E17" s="32"/>
      <c r="F17" s="32"/>
      <c r="G17" s="32"/>
      <c r="H17" s="32"/>
      <c r="I17" s="129" t="s">
        <v>23</v>
      </c>
      <c r="J17" s="132" t="str">
        <f>'Rekapitulace stavby'!AN13</f>
        <v/>
      </c>
      <c r="K17" s="32"/>
      <c r="L17" s="5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="2" customFormat="1" ht="18" customHeight="1">
      <c r="A18" s="32"/>
      <c r="B18" s="38"/>
      <c r="C18" s="32"/>
      <c r="D18" s="32"/>
      <c r="E18" s="132" t="str">
        <f>'Rekapitulace stavby'!E14</f>
        <v xml:space="preserve"> </v>
      </c>
      <c r="F18" s="132"/>
      <c r="G18" s="132"/>
      <c r="H18" s="132"/>
      <c r="I18" s="129" t="s">
        <v>25</v>
      </c>
      <c r="J18" s="132" t="str">
        <f>'Rekapitulace stavby'!AN14</f>
        <v/>
      </c>
      <c r="K18" s="32"/>
      <c r="L18" s="56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6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="2" customFormat="1" ht="12" customHeight="1">
      <c r="A20" s="32"/>
      <c r="B20" s="38"/>
      <c r="C20" s="32"/>
      <c r="D20" s="129" t="s">
        <v>28</v>
      </c>
      <c r="E20" s="32"/>
      <c r="F20" s="32"/>
      <c r="G20" s="32"/>
      <c r="H20" s="32"/>
      <c r="I20" s="129" t="s">
        <v>23</v>
      </c>
      <c r="J20" s="132" t="s">
        <v>1</v>
      </c>
      <c r="K20" s="32"/>
      <c r="L20" s="56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="2" customFormat="1" ht="18" customHeight="1">
      <c r="A21" s="32"/>
      <c r="B21" s="38"/>
      <c r="C21" s="32"/>
      <c r="D21" s="32"/>
      <c r="E21" s="132" t="s">
        <v>29</v>
      </c>
      <c r="F21" s="32"/>
      <c r="G21" s="32"/>
      <c r="H21" s="32"/>
      <c r="I21" s="129" t="s">
        <v>25</v>
      </c>
      <c r="J21" s="132" t="s">
        <v>1</v>
      </c>
      <c r="K21" s="32"/>
      <c r="L21" s="56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="2" customFormat="1" ht="12" customHeight="1">
      <c r="A23" s="32"/>
      <c r="B23" s="38"/>
      <c r="C23" s="32"/>
      <c r="D23" s="129" t="s">
        <v>31</v>
      </c>
      <c r="E23" s="32"/>
      <c r="F23" s="32"/>
      <c r="G23" s="32"/>
      <c r="H23" s="32"/>
      <c r="I23" s="129" t="s">
        <v>23</v>
      </c>
      <c r="J23" s="132" t="str">
        <f>IF('Rekapitulace stavby'!AN19="","",'Rekapitulace stavby'!AN19)</f>
        <v/>
      </c>
      <c r="K23" s="32"/>
      <c r="L23" s="5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="2" customFormat="1" ht="18" customHeight="1">
      <c r="A24" s="32"/>
      <c r="B24" s="38"/>
      <c r="C24" s="32"/>
      <c r="D24" s="32"/>
      <c r="E24" s="132" t="str">
        <f>IF('Rekapitulace stavby'!E20="","",'Rekapitulace stavby'!E20)</f>
        <v xml:space="preserve"> </v>
      </c>
      <c r="F24" s="32"/>
      <c r="G24" s="32"/>
      <c r="H24" s="32"/>
      <c r="I24" s="129" t="s">
        <v>25</v>
      </c>
      <c r="J24" s="132" t="str">
        <f>IF('Rekapitulace stavby'!AN20="","",'Rekapitulace stavby'!AN20)</f>
        <v/>
      </c>
      <c r="K24" s="32"/>
      <c r="L24" s="5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="2" customFormat="1" ht="12" customHeight="1">
      <c r="A26" s="32"/>
      <c r="B26" s="38"/>
      <c r="C26" s="32"/>
      <c r="D26" s="129" t="s">
        <v>32</v>
      </c>
      <c r="E26" s="32"/>
      <c r="F26" s="32"/>
      <c r="G26" s="32"/>
      <c r="H26" s="32"/>
      <c r="I26" s="32"/>
      <c r="J26" s="32"/>
      <c r="K26" s="32"/>
      <c r="L26" s="5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="8" customFormat="1" ht="16.5" customHeight="1">
      <c r="A27" s="134"/>
      <c r="B27" s="135"/>
      <c r="C27" s="134"/>
      <c r="D27" s="134"/>
      <c r="E27" s="136" t="s">
        <v>1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="2" customFormat="1" ht="6.96" customHeight="1">
      <c r="A29" s="32"/>
      <c r="B29" s="38"/>
      <c r="C29" s="32"/>
      <c r="D29" s="138"/>
      <c r="E29" s="138"/>
      <c r="F29" s="138"/>
      <c r="G29" s="138"/>
      <c r="H29" s="138"/>
      <c r="I29" s="138"/>
      <c r="J29" s="138"/>
      <c r="K29" s="138"/>
      <c r="L29" s="5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="2" customFormat="1" ht="25.44" customHeight="1">
      <c r="A30" s="32"/>
      <c r="B30" s="38"/>
      <c r="C30" s="32"/>
      <c r="D30" s="139" t="s">
        <v>33</v>
      </c>
      <c r="E30" s="32"/>
      <c r="F30" s="32"/>
      <c r="G30" s="32"/>
      <c r="H30" s="32"/>
      <c r="I30" s="32"/>
      <c r="J30" s="140">
        <f>ROUND(J139, 2)</f>
        <v>1172569.21</v>
      </c>
      <c r="K30" s="32"/>
      <c r="L30" s="56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="2" customFormat="1" ht="6.96" customHeight="1">
      <c r="A31" s="32"/>
      <c r="B31" s="38"/>
      <c r="C31" s="32"/>
      <c r="D31" s="138"/>
      <c r="E31" s="138"/>
      <c r="F31" s="138"/>
      <c r="G31" s="138"/>
      <c r="H31" s="138"/>
      <c r="I31" s="138"/>
      <c r="J31" s="138"/>
      <c r="K31" s="138"/>
      <c r="L31" s="56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="2" customFormat="1" ht="14.4" customHeight="1">
      <c r="A32" s="32"/>
      <c r="B32" s="38"/>
      <c r="C32" s="32"/>
      <c r="D32" s="32"/>
      <c r="E32" s="32"/>
      <c r="F32" s="141" t="s">
        <v>35</v>
      </c>
      <c r="G32" s="32"/>
      <c r="H32" s="32"/>
      <c r="I32" s="141" t="s">
        <v>34</v>
      </c>
      <c r="J32" s="141" t="s">
        <v>36</v>
      </c>
      <c r="K32" s="32"/>
      <c r="L32" s="56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="2" customFormat="1" ht="14.4" customHeight="1">
      <c r="A33" s="32"/>
      <c r="B33" s="38"/>
      <c r="C33" s="32"/>
      <c r="D33" s="142" t="s">
        <v>37</v>
      </c>
      <c r="E33" s="129" t="s">
        <v>38</v>
      </c>
      <c r="F33" s="143">
        <f>ROUND((SUM(BE139:BE388)),  2)</f>
        <v>0</v>
      </c>
      <c r="G33" s="32"/>
      <c r="H33" s="32"/>
      <c r="I33" s="144">
        <v>0.20999999999999999</v>
      </c>
      <c r="J33" s="143">
        <f>ROUND(((SUM(BE139:BE388))*I33),  2)</f>
        <v>0</v>
      </c>
      <c r="K33" s="32"/>
      <c r="L33" s="56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="2" customFormat="1" ht="14.4" customHeight="1">
      <c r="A34" s="32"/>
      <c r="B34" s="38"/>
      <c r="C34" s="32"/>
      <c r="D34" s="32"/>
      <c r="E34" s="129" t="s">
        <v>39</v>
      </c>
      <c r="F34" s="143">
        <f>ROUND((SUM(BF139:BF388)),  2)</f>
        <v>1172569.21</v>
      </c>
      <c r="G34" s="32"/>
      <c r="H34" s="32"/>
      <c r="I34" s="144">
        <v>0.14999999999999999</v>
      </c>
      <c r="J34" s="143">
        <f>ROUND(((SUM(BF139:BF388))*I34),  2)</f>
        <v>175885.38000000001</v>
      </c>
      <c r="K34" s="32"/>
      <c r="L34" s="5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29" t="s">
        <v>40</v>
      </c>
      <c r="F35" s="143">
        <f>ROUND((SUM(BG139:BG388)),  2)</f>
        <v>0</v>
      </c>
      <c r="G35" s="32"/>
      <c r="H35" s="32"/>
      <c r="I35" s="144">
        <v>0.20999999999999999</v>
      </c>
      <c r="J35" s="143">
        <f>0</f>
        <v>0</v>
      </c>
      <c r="K35" s="32"/>
      <c r="L35" s="56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29" t="s">
        <v>41</v>
      </c>
      <c r="F36" s="143">
        <f>ROUND((SUM(BH139:BH388)),  2)</f>
        <v>0</v>
      </c>
      <c r="G36" s="32"/>
      <c r="H36" s="32"/>
      <c r="I36" s="144">
        <v>0.14999999999999999</v>
      </c>
      <c r="J36" s="143">
        <f>0</f>
        <v>0</v>
      </c>
      <c r="K36" s="32"/>
      <c r="L36" s="5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29" t="s">
        <v>42</v>
      </c>
      <c r="F37" s="143">
        <f>ROUND((SUM(BI139:BI388)),  2)</f>
        <v>0</v>
      </c>
      <c r="G37" s="32"/>
      <c r="H37" s="32"/>
      <c r="I37" s="144">
        <v>0</v>
      </c>
      <c r="J37" s="143">
        <f>0</f>
        <v>0</v>
      </c>
      <c r="K37" s="32"/>
      <c r="L37" s="56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6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="2" customFormat="1" ht="25.44" customHeight="1">
      <c r="A39" s="32"/>
      <c r="B39" s="38"/>
      <c r="C39" s="145"/>
      <c r="D39" s="146" t="s">
        <v>43</v>
      </c>
      <c r="E39" s="147"/>
      <c r="F39" s="147"/>
      <c r="G39" s="148" t="s">
        <v>44</v>
      </c>
      <c r="H39" s="149" t="s">
        <v>45</v>
      </c>
      <c r="I39" s="147"/>
      <c r="J39" s="150">
        <f>SUM(J30:J37)</f>
        <v>1348454.5899999999</v>
      </c>
      <c r="K39" s="151"/>
      <c r="L39" s="56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6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6"/>
      <c r="D50" s="152" t="s">
        <v>46</v>
      </c>
      <c r="E50" s="153"/>
      <c r="F50" s="153"/>
      <c r="G50" s="152" t="s">
        <v>47</v>
      </c>
      <c r="H50" s="153"/>
      <c r="I50" s="153"/>
      <c r="J50" s="153"/>
      <c r="K50" s="153"/>
      <c r="L50" s="5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2"/>
      <c r="B61" s="38"/>
      <c r="C61" s="32"/>
      <c r="D61" s="154" t="s">
        <v>48</v>
      </c>
      <c r="E61" s="155"/>
      <c r="F61" s="156" t="s">
        <v>49</v>
      </c>
      <c r="G61" s="154" t="s">
        <v>48</v>
      </c>
      <c r="H61" s="155"/>
      <c r="I61" s="155"/>
      <c r="J61" s="157" t="s">
        <v>49</v>
      </c>
      <c r="K61" s="155"/>
      <c r="L61" s="5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2"/>
      <c r="B65" s="38"/>
      <c r="C65" s="32"/>
      <c r="D65" s="152" t="s">
        <v>50</v>
      </c>
      <c r="E65" s="158"/>
      <c r="F65" s="158"/>
      <c r="G65" s="152" t="s">
        <v>51</v>
      </c>
      <c r="H65" s="158"/>
      <c r="I65" s="158"/>
      <c r="J65" s="158"/>
      <c r="K65" s="158"/>
      <c r="L65" s="56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2"/>
      <c r="B76" s="38"/>
      <c r="C76" s="32"/>
      <c r="D76" s="154" t="s">
        <v>48</v>
      </c>
      <c r="E76" s="155"/>
      <c r="F76" s="156" t="s">
        <v>49</v>
      </c>
      <c r="G76" s="154" t="s">
        <v>48</v>
      </c>
      <c r="H76" s="155"/>
      <c r="I76" s="155"/>
      <c r="J76" s="157" t="s">
        <v>49</v>
      </c>
      <c r="K76" s="155"/>
      <c r="L76" s="56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="2" customFormat="1" ht="14.4" customHeight="1">
      <c r="A77" s="32"/>
      <c r="B77" s="159"/>
      <c r="C77" s="160"/>
      <c r="D77" s="160"/>
      <c r="E77" s="160"/>
      <c r="F77" s="160"/>
      <c r="G77" s="160"/>
      <c r="H77" s="160"/>
      <c r="I77" s="160"/>
      <c r="J77" s="160"/>
      <c r="K77" s="160"/>
      <c r="L77" s="56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="2" customFormat="1" ht="6.96" customHeight="1">
      <c r="A81" s="32"/>
      <c r="B81" s="161"/>
      <c r="C81" s="162"/>
      <c r="D81" s="162"/>
      <c r="E81" s="162"/>
      <c r="F81" s="162"/>
      <c r="G81" s="162"/>
      <c r="H81" s="162"/>
      <c r="I81" s="162"/>
      <c r="J81" s="162"/>
      <c r="K81" s="162"/>
      <c r="L81" s="56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="2" customFormat="1" ht="24.96" customHeight="1">
      <c r="A82" s="32"/>
      <c r="B82" s="33"/>
      <c r="C82" s="23" t="s">
        <v>86</v>
      </c>
      <c r="D82" s="34"/>
      <c r="E82" s="34"/>
      <c r="F82" s="34"/>
      <c r="G82" s="34"/>
      <c r="H82" s="34"/>
      <c r="I82" s="34"/>
      <c r="J82" s="34"/>
      <c r="K82" s="34"/>
      <c r="L82" s="56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="2" customFormat="1" ht="12" customHeight="1">
      <c r="A84" s="32"/>
      <c r="B84" s="33"/>
      <c r="C84" s="29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="2" customFormat="1" ht="16.5" customHeight="1">
      <c r="A85" s="32"/>
      <c r="B85" s="33"/>
      <c r="C85" s="34"/>
      <c r="D85" s="34"/>
      <c r="E85" s="163" t="str">
        <f>E7</f>
        <v xml:space="preserve">Oprava bytových jednotek  a spol. prostor budovy YD</v>
      </c>
      <c r="F85" s="29"/>
      <c r="G85" s="29"/>
      <c r="H85" s="29"/>
      <c r="I85" s="34"/>
      <c r="J85" s="34"/>
      <c r="K85" s="34"/>
      <c r="L85" s="56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="2" customFormat="1" ht="12" customHeight="1">
      <c r="A86" s="32"/>
      <c r="B86" s="33"/>
      <c r="C86" s="29" t="s">
        <v>84</v>
      </c>
      <c r="D86" s="34"/>
      <c r="E86" s="34"/>
      <c r="F86" s="34"/>
      <c r="G86" s="34"/>
      <c r="H86" s="34"/>
      <c r="I86" s="34"/>
      <c r="J86" s="34"/>
      <c r="K86" s="34"/>
      <c r="L86" s="56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="2" customFormat="1" ht="16.5" customHeight="1">
      <c r="A87" s="32"/>
      <c r="B87" s="33"/>
      <c r="C87" s="34"/>
      <c r="D87" s="34"/>
      <c r="E87" s="69" t="str">
        <f>E9</f>
        <v xml:space="preserve">DOH0611 - SO 05  Místnosti správce</v>
      </c>
      <c r="F87" s="34"/>
      <c r="G87" s="34"/>
      <c r="H87" s="34"/>
      <c r="I87" s="34"/>
      <c r="J87" s="34"/>
      <c r="K87" s="34"/>
      <c r="L87" s="56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="2" customFormat="1" ht="12" customHeight="1">
      <c r="A89" s="32"/>
      <c r="B89" s="33"/>
      <c r="C89" s="29" t="s">
        <v>18</v>
      </c>
      <c r="D89" s="34"/>
      <c r="E89" s="34"/>
      <c r="F89" s="26" t="str">
        <f>F12</f>
        <v>Olomouc</v>
      </c>
      <c r="G89" s="34"/>
      <c r="H89" s="34"/>
      <c r="I89" s="29" t="s">
        <v>20</v>
      </c>
      <c r="J89" s="72" t="str">
        <f>IF(J12="","",J12)</f>
        <v>9. 8. 2021</v>
      </c>
      <c r="K89" s="34"/>
      <c r="L89" s="56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="2" customFormat="1" ht="15.15" customHeight="1">
      <c r="A91" s="32"/>
      <c r="B91" s="33"/>
      <c r="C91" s="29" t="s">
        <v>22</v>
      </c>
      <c r="D91" s="34"/>
      <c r="E91" s="34"/>
      <c r="F91" s="26" t="str">
        <f>E15</f>
        <v>FNOL, I.P.Pavlova 6, Olomouc</v>
      </c>
      <c r="G91" s="34"/>
      <c r="H91" s="34"/>
      <c r="I91" s="29" t="s">
        <v>28</v>
      </c>
      <c r="J91" s="30" t="str">
        <f>E21</f>
        <v>Ing. arch. Jan Dohnal</v>
      </c>
      <c r="K91" s="34"/>
      <c r="L91" s="56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="2" customFormat="1" ht="15.15" customHeight="1">
      <c r="A92" s="32"/>
      <c r="B92" s="33"/>
      <c r="C92" s="29" t="s">
        <v>26</v>
      </c>
      <c r="D92" s="34"/>
      <c r="E92" s="34"/>
      <c r="F92" s="26" t="str">
        <f>IF(E18="","",E18)</f>
        <v xml:space="preserve"> </v>
      </c>
      <c r="G92" s="34"/>
      <c r="H92" s="34"/>
      <c r="I92" s="29" t="s">
        <v>31</v>
      </c>
      <c r="J92" s="30" t="str">
        <f>E24</f>
        <v xml:space="preserve"> </v>
      </c>
      <c r="K92" s="34"/>
      <c r="L92" s="56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="2" customFormat="1" ht="29.28" customHeight="1">
      <c r="A94" s="32"/>
      <c r="B94" s="33"/>
      <c r="C94" s="164" t="s">
        <v>87</v>
      </c>
      <c r="D94" s="165"/>
      <c r="E94" s="165"/>
      <c r="F94" s="165"/>
      <c r="G94" s="165"/>
      <c r="H94" s="165"/>
      <c r="I94" s="165"/>
      <c r="J94" s="166" t="s">
        <v>88</v>
      </c>
      <c r="K94" s="165"/>
      <c r="L94" s="5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="2" customFormat="1" ht="22.8" customHeight="1">
      <c r="A96" s="32"/>
      <c r="B96" s="33"/>
      <c r="C96" s="167" t="s">
        <v>89</v>
      </c>
      <c r="D96" s="34"/>
      <c r="E96" s="34"/>
      <c r="F96" s="34"/>
      <c r="G96" s="34"/>
      <c r="H96" s="34"/>
      <c r="I96" s="34"/>
      <c r="J96" s="103">
        <f>J139</f>
        <v>1172569.21</v>
      </c>
      <c r="K96" s="34"/>
      <c r="L96" s="5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90</v>
      </c>
    </row>
    <row r="97" s="9" customFormat="1" ht="24.96" customHeight="1">
      <c r="A97" s="9"/>
      <c r="B97" s="168"/>
      <c r="C97" s="169"/>
      <c r="D97" s="170" t="s">
        <v>91</v>
      </c>
      <c r="E97" s="171"/>
      <c r="F97" s="171"/>
      <c r="G97" s="171"/>
      <c r="H97" s="171"/>
      <c r="I97" s="171"/>
      <c r="J97" s="172">
        <f>J140</f>
        <v>377287.53000000003</v>
      </c>
      <c r="K97" s="169"/>
      <c r="L97" s="17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4"/>
      <c r="C98" s="175"/>
      <c r="D98" s="176" t="s">
        <v>92</v>
      </c>
      <c r="E98" s="177"/>
      <c r="F98" s="177"/>
      <c r="G98" s="177"/>
      <c r="H98" s="177"/>
      <c r="I98" s="177"/>
      <c r="J98" s="178">
        <f>J141</f>
        <v>30762.760000000002</v>
      </c>
      <c r="K98" s="175"/>
      <c r="L98" s="17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4"/>
      <c r="C99" s="175"/>
      <c r="D99" s="176" t="s">
        <v>93</v>
      </c>
      <c r="E99" s="177"/>
      <c r="F99" s="177"/>
      <c r="G99" s="177"/>
      <c r="H99" s="177"/>
      <c r="I99" s="177"/>
      <c r="J99" s="178">
        <f>J163</f>
        <v>127061.20000000001</v>
      </c>
      <c r="K99" s="175"/>
      <c r="L99" s="17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4"/>
      <c r="C100" s="175"/>
      <c r="D100" s="176" t="s">
        <v>94</v>
      </c>
      <c r="E100" s="177"/>
      <c r="F100" s="177"/>
      <c r="G100" s="177"/>
      <c r="H100" s="177"/>
      <c r="I100" s="177"/>
      <c r="J100" s="178">
        <f>J196</f>
        <v>119935.56</v>
      </c>
      <c r="K100" s="175"/>
      <c r="L100" s="17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4"/>
      <c r="C101" s="175"/>
      <c r="D101" s="176" t="s">
        <v>95</v>
      </c>
      <c r="E101" s="177"/>
      <c r="F101" s="177"/>
      <c r="G101" s="177"/>
      <c r="H101" s="177"/>
      <c r="I101" s="177"/>
      <c r="J101" s="178">
        <f>J235</f>
        <v>85966.809999999998</v>
      </c>
      <c r="K101" s="175"/>
      <c r="L101" s="17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4"/>
      <c r="C102" s="175"/>
      <c r="D102" s="176" t="s">
        <v>96</v>
      </c>
      <c r="E102" s="177"/>
      <c r="F102" s="177"/>
      <c r="G102" s="177"/>
      <c r="H102" s="177"/>
      <c r="I102" s="177"/>
      <c r="J102" s="178">
        <f>J241</f>
        <v>13561.200000000001</v>
      </c>
      <c r="K102" s="175"/>
      <c r="L102" s="17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68"/>
      <c r="C103" s="169"/>
      <c r="D103" s="170" t="s">
        <v>97</v>
      </c>
      <c r="E103" s="171"/>
      <c r="F103" s="171"/>
      <c r="G103" s="171"/>
      <c r="H103" s="171"/>
      <c r="I103" s="171"/>
      <c r="J103" s="172">
        <f>J243</f>
        <v>782281.68000000005</v>
      </c>
      <c r="K103" s="169"/>
      <c r="L103" s="17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4"/>
      <c r="C104" s="175"/>
      <c r="D104" s="176" t="s">
        <v>98</v>
      </c>
      <c r="E104" s="177"/>
      <c r="F104" s="177"/>
      <c r="G104" s="177"/>
      <c r="H104" s="177"/>
      <c r="I104" s="177"/>
      <c r="J104" s="178">
        <f>J244</f>
        <v>181000</v>
      </c>
      <c r="K104" s="175"/>
      <c r="L104" s="17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4"/>
      <c r="C105" s="175"/>
      <c r="D105" s="176" t="s">
        <v>99</v>
      </c>
      <c r="E105" s="177"/>
      <c r="F105" s="177"/>
      <c r="G105" s="177"/>
      <c r="H105" s="177"/>
      <c r="I105" s="177"/>
      <c r="J105" s="178">
        <f>J246</f>
        <v>2673.4099999999999</v>
      </c>
      <c r="K105" s="175"/>
      <c r="L105" s="17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4"/>
      <c r="C106" s="175"/>
      <c r="D106" s="176" t="s">
        <v>100</v>
      </c>
      <c r="E106" s="177"/>
      <c r="F106" s="177"/>
      <c r="G106" s="177"/>
      <c r="H106" s="177"/>
      <c r="I106" s="177"/>
      <c r="J106" s="178">
        <f>J251</f>
        <v>2000.5199999999998</v>
      </c>
      <c r="K106" s="175"/>
      <c r="L106" s="17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4"/>
      <c r="C107" s="175"/>
      <c r="D107" s="176" t="s">
        <v>101</v>
      </c>
      <c r="E107" s="177"/>
      <c r="F107" s="177"/>
      <c r="G107" s="177"/>
      <c r="H107" s="177"/>
      <c r="I107" s="177"/>
      <c r="J107" s="178">
        <f>J269</f>
        <v>123953</v>
      </c>
      <c r="K107" s="175"/>
      <c r="L107" s="17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4"/>
      <c r="C108" s="175"/>
      <c r="D108" s="176" t="s">
        <v>102</v>
      </c>
      <c r="E108" s="177"/>
      <c r="F108" s="177"/>
      <c r="G108" s="177"/>
      <c r="H108" s="177"/>
      <c r="I108" s="177"/>
      <c r="J108" s="178">
        <f>J271</f>
        <v>1639.4399999999998</v>
      </c>
      <c r="K108" s="175"/>
      <c r="L108" s="17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4"/>
      <c r="C109" s="175"/>
      <c r="D109" s="176" t="s">
        <v>103</v>
      </c>
      <c r="E109" s="177"/>
      <c r="F109" s="177"/>
      <c r="G109" s="177"/>
      <c r="H109" s="177"/>
      <c r="I109" s="177"/>
      <c r="J109" s="178">
        <f>J275</f>
        <v>1793.46</v>
      </c>
      <c r="K109" s="175"/>
      <c r="L109" s="17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4"/>
      <c r="C110" s="175"/>
      <c r="D110" s="176" t="s">
        <v>104</v>
      </c>
      <c r="E110" s="177"/>
      <c r="F110" s="177"/>
      <c r="G110" s="177"/>
      <c r="H110" s="177"/>
      <c r="I110" s="177"/>
      <c r="J110" s="178">
        <f>J280</f>
        <v>1190.4100000000001</v>
      </c>
      <c r="K110" s="175"/>
      <c r="L110" s="17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4"/>
      <c r="C111" s="175"/>
      <c r="D111" s="176" t="s">
        <v>105</v>
      </c>
      <c r="E111" s="177"/>
      <c r="F111" s="177"/>
      <c r="G111" s="177"/>
      <c r="H111" s="177"/>
      <c r="I111" s="177"/>
      <c r="J111" s="178">
        <f>J288</f>
        <v>7817.9000000000005</v>
      </c>
      <c r="K111" s="175"/>
      <c r="L111" s="17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4"/>
      <c r="C112" s="175"/>
      <c r="D112" s="176" t="s">
        <v>106</v>
      </c>
      <c r="E112" s="177"/>
      <c r="F112" s="177"/>
      <c r="G112" s="177"/>
      <c r="H112" s="177"/>
      <c r="I112" s="177"/>
      <c r="J112" s="178">
        <f>J292</f>
        <v>16909.310000000001</v>
      </c>
      <c r="K112" s="175"/>
      <c r="L112" s="17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4"/>
      <c r="C113" s="175"/>
      <c r="D113" s="176" t="s">
        <v>107</v>
      </c>
      <c r="E113" s="177"/>
      <c r="F113" s="177"/>
      <c r="G113" s="177"/>
      <c r="H113" s="177"/>
      <c r="I113" s="177"/>
      <c r="J113" s="178">
        <f>J300</f>
        <v>101100</v>
      </c>
      <c r="K113" s="175"/>
      <c r="L113" s="17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4"/>
      <c r="C114" s="175"/>
      <c r="D114" s="176" t="s">
        <v>108</v>
      </c>
      <c r="E114" s="177"/>
      <c r="F114" s="177"/>
      <c r="G114" s="177"/>
      <c r="H114" s="177"/>
      <c r="I114" s="177"/>
      <c r="J114" s="178">
        <f>J307</f>
        <v>18558.079999999998</v>
      </c>
      <c r="K114" s="175"/>
      <c r="L114" s="17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74"/>
      <c r="C115" s="175"/>
      <c r="D115" s="176" t="s">
        <v>109</v>
      </c>
      <c r="E115" s="177"/>
      <c r="F115" s="177"/>
      <c r="G115" s="177"/>
      <c r="H115" s="177"/>
      <c r="I115" s="177"/>
      <c r="J115" s="178">
        <f>J327</f>
        <v>179841.77000000002</v>
      </c>
      <c r="K115" s="175"/>
      <c r="L115" s="17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74"/>
      <c r="C116" s="175"/>
      <c r="D116" s="176" t="s">
        <v>110</v>
      </c>
      <c r="E116" s="177"/>
      <c r="F116" s="177"/>
      <c r="G116" s="177"/>
      <c r="H116" s="177"/>
      <c r="I116" s="177"/>
      <c r="J116" s="178">
        <f>J347</f>
        <v>80022.550000000003</v>
      </c>
      <c r="K116" s="175"/>
      <c r="L116" s="179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9.92" customHeight="1">
      <c r="A117" s="10"/>
      <c r="B117" s="174"/>
      <c r="C117" s="175"/>
      <c r="D117" s="176" t="s">
        <v>111</v>
      </c>
      <c r="E117" s="177"/>
      <c r="F117" s="177"/>
      <c r="G117" s="177"/>
      <c r="H117" s="177"/>
      <c r="I117" s="177"/>
      <c r="J117" s="178">
        <f>J364</f>
        <v>25073.599999999999</v>
      </c>
      <c r="K117" s="175"/>
      <c r="L117" s="179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74"/>
      <c r="C118" s="175"/>
      <c r="D118" s="176" t="s">
        <v>112</v>
      </c>
      <c r="E118" s="177"/>
      <c r="F118" s="177"/>
      <c r="G118" s="177"/>
      <c r="H118" s="177"/>
      <c r="I118" s="177"/>
      <c r="J118" s="178">
        <f>J372</f>
        <v>38708.229999999996</v>
      </c>
      <c r="K118" s="175"/>
      <c r="L118" s="179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9" customFormat="1" ht="24.96" customHeight="1">
      <c r="A119" s="9"/>
      <c r="B119" s="168"/>
      <c r="C119" s="169"/>
      <c r="D119" s="170" t="s">
        <v>113</v>
      </c>
      <c r="E119" s="171"/>
      <c r="F119" s="171"/>
      <c r="G119" s="171"/>
      <c r="H119" s="171"/>
      <c r="I119" s="171"/>
      <c r="J119" s="172">
        <f>J385</f>
        <v>13000</v>
      </c>
      <c r="K119" s="169"/>
      <c r="L119" s="173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2"/>
      <c r="B120" s="33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="2" customFormat="1" ht="6.96" customHeight="1">
      <c r="A121" s="32"/>
      <c r="B121" s="59"/>
      <c r="C121" s="60"/>
      <c r="D121" s="60"/>
      <c r="E121" s="60"/>
      <c r="F121" s="60"/>
      <c r="G121" s="60"/>
      <c r="H121" s="60"/>
      <c r="I121" s="60"/>
      <c r="J121" s="60"/>
      <c r="K121" s="60"/>
      <c r="L121" s="5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5" s="2" customFormat="1" ht="6.96" customHeight="1">
      <c r="A125" s="32"/>
      <c r="B125" s="61"/>
      <c r="C125" s="62"/>
      <c r="D125" s="62"/>
      <c r="E125" s="62"/>
      <c r="F125" s="62"/>
      <c r="G125" s="62"/>
      <c r="H125" s="62"/>
      <c r="I125" s="62"/>
      <c r="J125" s="62"/>
      <c r="K125" s="62"/>
      <c r="L125" s="5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="2" customFormat="1" ht="24.96" customHeight="1">
      <c r="A126" s="32"/>
      <c r="B126" s="33"/>
      <c r="C126" s="23" t="s">
        <v>114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="2" customFormat="1" ht="6.96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="2" customFormat="1" ht="12" customHeight="1">
      <c r="A128" s="32"/>
      <c r="B128" s="33"/>
      <c r="C128" s="29" t="s">
        <v>14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="2" customFormat="1" ht="16.5" customHeight="1">
      <c r="A129" s="32"/>
      <c r="B129" s="33"/>
      <c r="C129" s="34"/>
      <c r="D129" s="34"/>
      <c r="E129" s="163" t="str">
        <f>E7</f>
        <v xml:space="preserve">Oprava bytových jednotek  a spol. prostor budovy YD</v>
      </c>
      <c r="F129" s="29"/>
      <c r="G129" s="29"/>
      <c r="H129" s="29"/>
      <c r="I129" s="34"/>
      <c r="J129" s="34"/>
      <c r="K129" s="34"/>
      <c r="L129" s="56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="2" customFormat="1" ht="12" customHeight="1">
      <c r="A130" s="32"/>
      <c r="B130" s="33"/>
      <c r="C130" s="29" t="s">
        <v>84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="2" customFormat="1" ht="16.5" customHeight="1">
      <c r="A131" s="32"/>
      <c r="B131" s="33"/>
      <c r="C131" s="34"/>
      <c r="D131" s="34"/>
      <c r="E131" s="69" t="str">
        <f>E9</f>
        <v xml:space="preserve">DOH0611 - SO 05  Místnosti správce</v>
      </c>
      <c r="F131" s="34"/>
      <c r="G131" s="34"/>
      <c r="H131" s="34"/>
      <c r="I131" s="34"/>
      <c r="J131" s="34"/>
      <c r="K131" s="34"/>
      <c r="L131" s="56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="2" customFormat="1" ht="6.96" customHeight="1">
      <c r="A132" s="32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="2" customFormat="1" ht="12" customHeight="1">
      <c r="A133" s="32"/>
      <c r="B133" s="33"/>
      <c r="C133" s="29" t="s">
        <v>18</v>
      </c>
      <c r="D133" s="34"/>
      <c r="E133" s="34"/>
      <c r="F133" s="26" t="str">
        <f>F12</f>
        <v>Olomouc</v>
      </c>
      <c r="G133" s="34"/>
      <c r="H133" s="34"/>
      <c r="I133" s="29" t="s">
        <v>20</v>
      </c>
      <c r="J133" s="72" t="str">
        <f>IF(J12="","",J12)</f>
        <v>9. 8. 2021</v>
      </c>
      <c r="K133" s="34"/>
      <c r="L133" s="56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="2" customFormat="1" ht="6.96" customHeight="1">
      <c r="A134" s="32"/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="2" customFormat="1" ht="15.15" customHeight="1">
      <c r="A135" s="32"/>
      <c r="B135" s="33"/>
      <c r="C135" s="29" t="s">
        <v>22</v>
      </c>
      <c r="D135" s="34"/>
      <c r="E135" s="34"/>
      <c r="F135" s="26" t="str">
        <f>E15</f>
        <v>FNOL, I.P.Pavlova 6, Olomouc</v>
      </c>
      <c r="G135" s="34"/>
      <c r="H135" s="34"/>
      <c r="I135" s="29" t="s">
        <v>28</v>
      </c>
      <c r="J135" s="30" t="str">
        <f>E21</f>
        <v>Ing. arch. Jan Dohnal</v>
      </c>
      <c r="K135" s="34"/>
      <c r="L135" s="56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="2" customFormat="1" ht="15.15" customHeight="1">
      <c r="A136" s="32"/>
      <c r="B136" s="33"/>
      <c r="C136" s="29" t="s">
        <v>26</v>
      </c>
      <c r="D136" s="34"/>
      <c r="E136" s="34"/>
      <c r="F136" s="26" t="str">
        <f>IF(E18="","",E18)</f>
        <v xml:space="preserve"> </v>
      </c>
      <c r="G136" s="34"/>
      <c r="H136" s="34"/>
      <c r="I136" s="29" t="s">
        <v>31</v>
      </c>
      <c r="J136" s="30" t="str">
        <f>E24</f>
        <v xml:space="preserve"> </v>
      </c>
      <c r="K136" s="34"/>
      <c r="L136" s="56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="2" customFormat="1" ht="10.32" customHeight="1">
      <c r="A137" s="32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56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="11" customFormat="1" ht="29.28" customHeight="1">
      <c r="A138" s="180"/>
      <c r="B138" s="181"/>
      <c r="C138" s="182" t="s">
        <v>115</v>
      </c>
      <c r="D138" s="183" t="s">
        <v>58</v>
      </c>
      <c r="E138" s="183" t="s">
        <v>54</v>
      </c>
      <c r="F138" s="183" t="s">
        <v>55</v>
      </c>
      <c r="G138" s="183" t="s">
        <v>116</v>
      </c>
      <c r="H138" s="183" t="s">
        <v>117</v>
      </c>
      <c r="I138" s="183" t="s">
        <v>118</v>
      </c>
      <c r="J138" s="184" t="s">
        <v>88</v>
      </c>
      <c r="K138" s="185" t="s">
        <v>119</v>
      </c>
      <c r="L138" s="186"/>
      <c r="M138" s="93" t="s">
        <v>1</v>
      </c>
      <c r="N138" s="94" t="s">
        <v>37</v>
      </c>
      <c r="O138" s="94" t="s">
        <v>120</v>
      </c>
      <c r="P138" s="94" t="s">
        <v>121</v>
      </c>
      <c r="Q138" s="94" t="s">
        <v>122</v>
      </c>
      <c r="R138" s="94" t="s">
        <v>123</v>
      </c>
      <c r="S138" s="94" t="s">
        <v>124</v>
      </c>
      <c r="T138" s="95" t="s">
        <v>125</v>
      </c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</row>
    <row r="139" s="2" customFormat="1" ht="22.8" customHeight="1">
      <c r="A139" s="32"/>
      <c r="B139" s="33"/>
      <c r="C139" s="100" t="s">
        <v>126</v>
      </c>
      <c r="D139" s="34"/>
      <c r="E139" s="34"/>
      <c r="F139" s="34"/>
      <c r="G139" s="34"/>
      <c r="H139" s="34"/>
      <c r="I139" s="34"/>
      <c r="J139" s="187">
        <f>BK139</f>
        <v>1172569.21</v>
      </c>
      <c r="K139" s="34"/>
      <c r="L139" s="38"/>
      <c r="M139" s="96"/>
      <c r="N139" s="188"/>
      <c r="O139" s="97"/>
      <c r="P139" s="189">
        <f>P140+P243+P385</f>
        <v>900.33801000000005</v>
      </c>
      <c r="Q139" s="97"/>
      <c r="R139" s="189">
        <f>R140+R243+R385</f>
        <v>9.2570535399999994</v>
      </c>
      <c r="S139" s="97"/>
      <c r="T139" s="190">
        <f>T140+T243+T385</f>
        <v>15.134870599999999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T139" s="17" t="s">
        <v>72</v>
      </c>
      <c r="AU139" s="17" t="s">
        <v>90</v>
      </c>
      <c r="BK139" s="191">
        <f>BK140+BK243+BK385</f>
        <v>1172569.21</v>
      </c>
    </row>
    <row r="140" s="12" customFormat="1" ht="25.92" customHeight="1">
      <c r="A140" s="12"/>
      <c r="B140" s="192"/>
      <c r="C140" s="193"/>
      <c r="D140" s="194" t="s">
        <v>72</v>
      </c>
      <c r="E140" s="195" t="s">
        <v>127</v>
      </c>
      <c r="F140" s="195" t="s">
        <v>128</v>
      </c>
      <c r="G140" s="193"/>
      <c r="H140" s="193"/>
      <c r="I140" s="193"/>
      <c r="J140" s="196">
        <f>BK140</f>
        <v>377287.53000000003</v>
      </c>
      <c r="K140" s="193"/>
      <c r="L140" s="197"/>
      <c r="M140" s="198"/>
      <c r="N140" s="199"/>
      <c r="O140" s="199"/>
      <c r="P140" s="200">
        <f>P141+P163+P196+P235+P241</f>
        <v>604.01127400000007</v>
      </c>
      <c r="Q140" s="199"/>
      <c r="R140" s="200">
        <f>R141+R163+R196+R235+R241</f>
        <v>7.5335549799999999</v>
      </c>
      <c r="S140" s="199"/>
      <c r="T140" s="201">
        <f>T141+T163+T196+T235+T241</f>
        <v>14.207184999999999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81</v>
      </c>
      <c r="AT140" s="203" t="s">
        <v>72</v>
      </c>
      <c r="AU140" s="203" t="s">
        <v>73</v>
      </c>
      <c r="AY140" s="202" t="s">
        <v>129</v>
      </c>
      <c r="BK140" s="204">
        <f>BK141+BK163+BK196+BK235+BK241</f>
        <v>377287.53000000003</v>
      </c>
    </row>
    <row r="141" s="12" customFormat="1" ht="22.8" customHeight="1">
      <c r="A141" s="12"/>
      <c r="B141" s="192"/>
      <c r="C141" s="193"/>
      <c r="D141" s="194" t="s">
        <v>72</v>
      </c>
      <c r="E141" s="205" t="s">
        <v>130</v>
      </c>
      <c r="F141" s="205" t="s">
        <v>131</v>
      </c>
      <c r="G141" s="193"/>
      <c r="H141" s="193"/>
      <c r="I141" s="193"/>
      <c r="J141" s="206">
        <f>BK141</f>
        <v>30762.760000000002</v>
      </c>
      <c r="K141" s="193"/>
      <c r="L141" s="197"/>
      <c r="M141" s="198"/>
      <c r="N141" s="199"/>
      <c r="O141" s="199"/>
      <c r="P141" s="200">
        <f>SUM(P142:P162)</f>
        <v>25.857510000000001</v>
      </c>
      <c r="Q141" s="199"/>
      <c r="R141" s="200">
        <f>SUM(R142:R162)</f>
        <v>2.9493099000000003</v>
      </c>
      <c r="S141" s="199"/>
      <c r="T141" s="201">
        <f>SUM(T142:T162)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2" t="s">
        <v>81</v>
      </c>
      <c r="AT141" s="203" t="s">
        <v>72</v>
      </c>
      <c r="AU141" s="203" t="s">
        <v>81</v>
      </c>
      <c r="AY141" s="202" t="s">
        <v>129</v>
      </c>
      <c r="BK141" s="204">
        <f>SUM(BK142:BK162)</f>
        <v>30762.760000000002</v>
      </c>
    </row>
    <row r="142" s="2" customFormat="1" ht="33" customHeight="1">
      <c r="A142" s="32"/>
      <c r="B142" s="33"/>
      <c r="C142" s="207" t="s">
        <v>81</v>
      </c>
      <c r="D142" s="207" t="s">
        <v>132</v>
      </c>
      <c r="E142" s="208" t="s">
        <v>133</v>
      </c>
      <c r="F142" s="209" t="s">
        <v>134</v>
      </c>
      <c r="G142" s="210" t="s">
        <v>135</v>
      </c>
      <c r="H142" s="211">
        <v>1</v>
      </c>
      <c r="I142" s="212">
        <v>373</v>
      </c>
      <c r="J142" s="212">
        <f>ROUND(I142*H142,2)</f>
        <v>373</v>
      </c>
      <c r="K142" s="213"/>
      <c r="L142" s="38"/>
      <c r="M142" s="214" t="s">
        <v>1</v>
      </c>
      <c r="N142" s="215" t="s">
        <v>39</v>
      </c>
      <c r="O142" s="216">
        <v>0.19</v>
      </c>
      <c r="P142" s="216">
        <f>O142*H142</f>
        <v>0.19</v>
      </c>
      <c r="Q142" s="216">
        <v>0.022280000000000001</v>
      </c>
      <c r="R142" s="216">
        <f>Q142*H142</f>
        <v>0.022280000000000001</v>
      </c>
      <c r="S142" s="216">
        <v>0</v>
      </c>
      <c r="T142" s="217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8" t="s">
        <v>136</v>
      </c>
      <c r="AT142" s="218" t="s">
        <v>132</v>
      </c>
      <c r="AU142" s="218" t="s">
        <v>137</v>
      </c>
      <c r="AY142" s="17" t="s">
        <v>129</v>
      </c>
      <c r="BE142" s="219">
        <f>IF(N142="základní",J142,0)</f>
        <v>0</v>
      </c>
      <c r="BF142" s="219">
        <f>IF(N142="snížená",J142,0)</f>
        <v>373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7" t="s">
        <v>137</v>
      </c>
      <c r="BK142" s="219">
        <f>ROUND(I142*H142,2)</f>
        <v>373</v>
      </c>
      <c r="BL142" s="17" t="s">
        <v>136</v>
      </c>
      <c r="BM142" s="218" t="s">
        <v>138</v>
      </c>
    </row>
    <row r="143" s="2" customFormat="1" ht="33" customHeight="1">
      <c r="A143" s="32"/>
      <c r="B143" s="33"/>
      <c r="C143" s="207" t="s">
        <v>137</v>
      </c>
      <c r="D143" s="207" t="s">
        <v>132</v>
      </c>
      <c r="E143" s="208" t="s">
        <v>139</v>
      </c>
      <c r="F143" s="209" t="s">
        <v>140</v>
      </c>
      <c r="G143" s="210" t="s">
        <v>135</v>
      </c>
      <c r="H143" s="211">
        <v>1</v>
      </c>
      <c r="I143" s="212">
        <v>547</v>
      </c>
      <c r="J143" s="212">
        <f>ROUND(I143*H143,2)</f>
        <v>547</v>
      </c>
      <c r="K143" s="213"/>
      <c r="L143" s="38"/>
      <c r="M143" s="214" t="s">
        <v>1</v>
      </c>
      <c r="N143" s="215" t="s">
        <v>39</v>
      </c>
      <c r="O143" s="216">
        <v>0.192</v>
      </c>
      <c r="P143" s="216">
        <f>O143*H143</f>
        <v>0.192</v>
      </c>
      <c r="Q143" s="216">
        <v>0.026280000000000001</v>
      </c>
      <c r="R143" s="216">
        <f>Q143*H143</f>
        <v>0.026280000000000001</v>
      </c>
      <c r="S143" s="216">
        <v>0</v>
      </c>
      <c r="T143" s="217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8" t="s">
        <v>136</v>
      </c>
      <c r="AT143" s="218" t="s">
        <v>132</v>
      </c>
      <c r="AU143" s="218" t="s">
        <v>137</v>
      </c>
      <c r="AY143" s="17" t="s">
        <v>129</v>
      </c>
      <c r="BE143" s="219">
        <f>IF(N143="základní",J143,0)</f>
        <v>0</v>
      </c>
      <c r="BF143" s="219">
        <f>IF(N143="snížená",J143,0)</f>
        <v>547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7" t="s">
        <v>137</v>
      </c>
      <c r="BK143" s="219">
        <f>ROUND(I143*H143,2)</f>
        <v>547</v>
      </c>
      <c r="BL143" s="17" t="s">
        <v>136</v>
      </c>
      <c r="BM143" s="218" t="s">
        <v>141</v>
      </c>
    </row>
    <row r="144" s="2" customFormat="1" ht="24.15" customHeight="1">
      <c r="A144" s="32"/>
      <c r="B144" s="33"/>
      <c r="C144" s="207" t="s">
        <v>130</v>
      </c>
      <c r="D144" s="207" t="s">
        <v>132</v>
      </c>
      <c r="E144" s="208" t="s">
        <v>142</v>
      </c>
      <c r="F144" s="209" t="s">
        <v>143</v>
      </c>
      <c r="G144" s="210" t="s">
        <v>144</v>
      </c>
      <c r="H144" s="211">
        <v>45.390000000000001</v>
      </c>
      <c r="I144" s="212">
        <v>604</v>
      </c>
      <c r="J144" s="212">
        <f>ROUND(I144*H144,2)</f>
        <v>27415.560000000001</v>
      </c>
      <c r="K144" s="213"/>
      <c r="L144" s="38"/>
      <c r="M144" s="214" t="s">
        <v>1</v>
      </c>
      <c r="N144" s="215" t="s">
        <v>39</v>
      </c>
      <c r="O144" s="216">
        <v>0.52500000000000002</v>
      </c>
      <c r="P144" s="216">
        <f>O144*H144</f>
        <v>23.829750000000001</v>
      </c>
      <c r="Q144" s="216">
        <v>0.058970000000000002</v>
      </c>
      <c r="R144" s="216">
        <f>Q144*H144</f>
        <v>2.6766483000000001</v>
      </c>
      <c r="S144" s="216">
        <v>0</v>
      </c>
      <c r="T144" s="217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8" t="s">
        <v>136</v>
      </c>
      <c r="AT144" s="218" t="s">
        <v>132</v>
      </c>
      <c r="AU144" s="218" t="s">
        <v>137</v>
      </c>
      <c r="AY144" s="17" t="s">
        <v>129</v>
      </c>
      <c r="BE144" s="219">
        <f>IF(N144="základní",J144,0)</f>
        <v>0</v>
      </c>
      <c r="BF144" s="219">
        <f>IF(N144="snížená",J144,0)</f>
        <v>27415.560000000001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7" t="s">
        <v>137</v>
      </c>
      <c r="BK144" s="219">
        <f>ROUND(I144*H144,2)</f>
        <v>27415.560000000001</v>
      </c>
      <c r="BL144" s="17" t="s">
        <v>136</v>
      </c>
      <c r="BM144" s="218" t="s">
        <v>145</v>
      </c>
    </row>
    <row r="145" s="13" customFormat="1">
      <c r="A145" s="13"/>
      <c r="B145" s="220"/>
      <c r="C145" s="221"/>
      <c r="D145" s="222" t="s">
        <v>146</v>
      </c>
      <c r="E145" s="223" t="s">
        <v>1</v>
      </c>
      <c r="F145" s="224" t="s">
        <v>147</v>
      </c>
      <c r="G145" s="221"/>
      <c r="H145" s="223" t="s">
        <v>1</v>
      </c>
      <c r="I145" s="221"/>
      <c r="J145" s="221"/>
      <c r="K145" s="221"/>
      <c r="L145" s="225"/>
      <c r="M145" s="226"/>
      <c r="N145" s="227"/>
      <c r="O145" s="227"/>
      <c r="P145" s="227"/>
      <c r="Q145" s="227"/>
      <c r="R145" s="227"/>
      <c r="S145" s="227"/>
      <c r="T145" s="22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29" t="s">
        <v>146</v>
      </c>
      <c r="AU145" s="229" t="s">
        <v>137</v>
      </c>
      <c r="AV145" s="13" t="s">
        <v>81</v>
      </c>
      <c r="AW145" s="13" t="s">
        <v>30</v>
      </c>
      <c r="AX145" s="13" t="s">
        <v>73</v>
      </c>
      <c r="AY145" s="229" t="s">
        <v>129</v>
      </c>
    </row>
    <row r="146" s="14" customFormat="1">
      <c r="A146" s="14"/>
      <c r="B146" s="230"/>
      <c r="C146" s="231"/>
      <c r="D146" s="222" t="s">
        <v>146</v>
      </c>
      <c r="E146" s="232" t="s">
        <v>1</v>
      </c>
      <c r="F146" s="233" t="s">
        <v>148</v>
      </c>
      <c r="G146" s="231"/>
      <c r="H146" s="234">
        <v>3.8300000000000001</v>
      </c>
      <c r="I146" s="231"/>
      <c r="J146" s="231"/>
      <c r="K146" s="231"/>
      <c r="L146" s="235"/>
      <c r="M146" s="236"/>
      <c r="N146" s="237"/>
      <c r="O146" s="237"/>
      <c r="P146" s="237"/>
      <c r="Q146" s="237"/>
      <c r="R146" s="237"/>
      <c r="S146" s="237"/>
      <c r="T146" s="23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39" t="s">
        <v>146</v>
      </c>
      <c r="AU146" s="239" t="s">
        <v>137</v>
      </c>
      <c r="AV146" s="14" t="s">
        <v>137</v>
      </c>
      <c r="AW146" s="14" t="s">
        <v>30</v>
      </c>
      <c r="AX146" s="14" t="s">
        <v>73</v>
      </c>
      <c r="AY146" s="239" t="s">
        <v>129</v>
      </c>
    </row>
    <row r="147" s="13" customFormat="1">
      <c r="A147" s="13"/>
      <c r="B147" s="220"/>
      <c r="C147" s="221"/>
      <c r="D147" s="222" t="s">
        <v>146</v>
      </c>
      <c r="E147" s="223" t="s">
        <v>1</v>
      </c>
      <c r="F147" s="224" t="s">
        <v>149</v>
      </c>
      <c r="G147" s="221"/>
      <c r="H147" s="223" t="s">
        <v>1</v>
      </c>
      <c r="I147" s="221"/>
      <c r="J147" s="221"/>
      <c r="K147" s="221"/>
      <c r="L147" s="225"/>
      <c r="M147" s="226"/>
      <c r="N147" s="227"/>
      <c r="O147" s="227"/>
      <c r="P147" s="227"/>
      <c r="Q147" s="227"/>
      <c r="R147" s="227"/>
      <c r="S147" s="227"/>
      <c r="T147" s="22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29" t="s">
        <v>146</v>
      </c>
      <c r="AU147" s="229" t="s">
        <v>137</v>
      </c>
      <c r="AV147" s="13" t="s">
        <v>81</v>
      </c>
      <c r="AW147" s="13" t="s">
        <v>30</v>
      </c>
      <c r="AX147" s="13" t="s">
        <v>73</v>
      </c>
      <c r="AY147" s="229" t="s">
        <v>129</v>
      </c>
    </row>
    <row r="148" s="14" customFormat="1">
      <c r="A148" s="14"/>
      <c r="B148" s="230"/>
      <c r="C148" s="231"/>
      <c r="D148" s="222" t="s">
        <v>146</v>
      </c>
      <c r="E148" s="232" t="s">
        <v>1</v>
      </c>
      <c r="F148" s="233" t="s">
        <v>150</v>
      </c>
      <c r="G148" s="231"/>
      <c r="H148" s="234">
        <v>31.920000000000002</v>
      </c>
      <c r="I148" s="231"/>
      <c r="J148" s="231"/>
      <c r="K148" s="231"/>
      <c r="L148" s="235"/>
      <c r="M148" s="236"/>
      <c r="N148" s="237"/>
      <c r="O148" s="237"/>
      <c r="P148" s="237"/>
      <c r="Q148" s="237"/>
      <c r="R148" s="237"/>
      <c r="S148" s="237"/>
      <c r="T148" s="23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39" t="s">
        <v>146</v>
      </c>
      <c r="AU148" s="239" t="s">
        <v>137</v>
      </c>
      <c r="AV148" s="14" t="s">
        <v>137</v>
      </c>
      <c r="AW148" s="14" t="s">
        <v>30</v>
      </c>
      <c r="AX148" s="14" t="s">
        <v>73</v>
      </c>
      <c r="AY148" s="239" t="s">
        <v>129</v>
      </c>
    </row>
    <row r="149" s="14" customFormat="1">
      <c r="A149" s="14"/>
      <c r="B149" s="230"/>
      <c r="C149" s="231"/>
      <c r="D149" s="222" t="s">
        <v>146</v>
      </c>
      <c r="E149" s="232" t="s">
        <v>1</v>
      </c>
      <c r="F149" s="233" t="s">
        <v>151</v>
      </c>
      <c r="G149" s="231"/>
      <c r="H149" s="234">
        <v>-0.32000000000000001</v>
      </c>
      <c r="I149" s="231"/>
      <c r="J149" s="231"/>
      <c r="K149" s="231"/>
      <c r="L149" s="235"/>
      <c r="M149" s="236"/>
      <c r="N149" s="237"/>
      <c r="O149" s="237"/>
      <c r="P149" s="237"/>
      <c r="Q149" s="237"/>
      <c r="R149" s="237"/>
      <c r="S149" s="237"/>
      <c r="T149" s="23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39" t="s">
        <v>146</v>
      </c>
      <c r="AU149" s="239" t="s">
        <v>137</v>
      </c>
      <c r="AV149" s="14" t="s">
        <v>137</v>
      </c>
      <c r="AW149" s="14" t="s">
        <v>30</v>
      </c>
      <c r="AX149" s="14" t="s">
        <v>73</v>
      </c>
      <c r="AY149" s="239" t="s">
        <v>129</v>
      </c>
    </row>
    <row r="150" s="14" customFormat="1">
      <c r="A150" s="14"/>
      <c r="B150" s="230"/>
      <c r="C150" s="231"/>
      <c r="D150" s="222" t="s">
        <v>146</v>
      </c>
      <c r="E150" s="232" t="s">
        <v>1</v>
      </c>
      <c r="F150" s="233" t="s">
        <v>152</v>
      </c>
      <c r="G150" s="231"/>
      <c r="H150" s="234">
        <v>-1.2</v>
      </c>
      <c r="I150" s="231"/>
      <c r="J150" s="231"/>
      <c r="K150" s="231"/>
      <c r="L150" s="235"/>
      <c r="M150" s="236"/>
      <c r="N150" s="237"/>
      <c r="O150" s="237"/>
      <c r="P150" s="237"/>
      <c r="Q150" s="237"/>
      <c r="R150" s="237"/>
      <c r="S150" s="237"/>
      <c r="T150" s="23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39" t="s">
        <v>146</v>
      </c>
      <c r="AU150" s="239" t="s">
        <v>137</v>
      </c>
      <c r="AV150" s="14" t="s">
        <v>137</v>
      </c>
      <c r="AW150" s="14" t="s">
        <v>30</v>
      </c>
      <c r="AX150" s="14" t="s">
        <v>73</v>
      </c>
      <c r="AY150" s="239" t="s">
        <v>129</v>
      </c>
    </row>
    <row r="151" s="14" customFormat="1">
      <c r="A151" s="14"/>
      <c r="B151" s="230"/>
      <c r="C151" s="231"/>
      <c r="D151" s="222" t="s">
        <v>146</v>
      </c>
      <c r="E151" s="232" t="s">
        <v>1</v>
      </c>
      <c r="F151" s="233" t="s">
        <v>153</v>
      </c>
      <c r="G151" s="231"/>
      <c r="H151" s="234">
        <v>-1.6000000000000001</v>
      </c>
      <c r="I151" s="231"/>
      <c r="J151" s="231"/>
      <c r="K151" s="231"/>
      <c r="L151" s="235"/>
      <c r="M151" s="236"/>
      <c r="N151" s="237"/>
      <c r="O151" s="237"/>
      <c r="P151" s="237"/>
      <c r="Q151" s="237"/>
      <c r="R151" s="237"/>
      <c r="S151" s="237"/>
      <c r="T151" s="2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9" t="s">
        <v>146</v>
      </c>
      <c r="AU151" s="239" t="s">
        <v>137</v>
      </c>
      <c r="AV151" s="14" t="s">
        <v>137</v>
      </c>
      <c r="AW151" s="14" t="s">
        <v>30</v>
      </c>
      <c r="AX151" s="14" t="s">
        <v>73</v>
      </c>
      <c r="AY151" s="239" t="s">
        <v>129</v>
      </c>
    </row>
    <row r="152" s="13" customFormat="1">
      <c r="A152" s="13"/>
      <c r="B152" s="220"/>
      <c r="C152" s="221"/>
      <c r="D152" s="222" t="s">
        <v>146</v>
      </c>
      <c r="E152" s="223" t="s">
        <v>1</v>
      </c>
      <c r="F152" s="224" t="s">
        <v>154</v>
      </c>
      <c r="G152" s="221"/>
      <c r="H152" s="223" t="s">
        <v>1</v>
      </c>
      <c r="I152" s="221"/>
      <c r="J152" s="221"/>
      <c r="K152" s="221"/>
      <c r="L152" s="225"/>
      <c r="M152" s="226"/>
      <c r="N152" s="227"/>
      <c r="O152" s="227"/>
      <c r="P152" s="227"/>
      <c r="Q152" s="227"/>
      <c r="R152" s="227"/>
      <c r="S152" s="227"/>
      <c r="T152" s="22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29" t="s">
        <v>146</v>
      </c>
      <c r="AU152" s="229" t="s">
        <v>137</v>
      </c>
      <c r="AV152" s="13" t="s">
        <v>81</v>
      </c>
      <c r="AW152" s="13" t="s">
        <v>30</v>
      </c>
      <c r="AX152" s="13" t="s">
        <v>73</v>
      </c>
      <c r="AY152" s="229" t="s">
        <v>129</v>
      </c>
    </row>
    <row r="153" s="14" customFormat="1">
      <c r="A153" s="14"/>
      <c r="B153" s="230"/>
      <c r="C153" s="231"/>
      <c r="D153" s="222" t="s">
        <v>146</v>
      </c>
      <c r="E153" s="232" t="s">
        <v>1</v>
      </c>
      <c r="F153" s="233" t="s">
        <v>155</v>
      </c>
      <c r="G153" s="231"/>
      <c r="H153" s="234">
        <v>12.475</v>
      </c>
      <c r="I153" s="231"/>
      <c r="J153" s="231"/>
      <c r="K153" s="231"/>
      <c r="L153" s="235"/>
      <c r="M153" s="236"/>
      <c r="N153" s="237"/>
      <c r="O153" s="237"/>
      <c r="P153" s="237"/>
      <c r="Q153" s="237"/>
      <c r="R153" s="237"/>
      <c r="S153" s="237"/>
      <c r="T153" s="23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39" t="s">
        <v>146</v>
      </c>
      <c r="AU153" s="239" t="s">
        <v>137</v>
      </c>
      <c r="AV153" s="14" t="s">
        <v>137</v>
      </c>
      <c r="AW153" s="14" t="s">
        <v>30</v>
      </c>
      <c r="AX153" s="14" t="s">
        <v>73</v>
      </c>
      <c r="AY153" s="239" t="s">
        <v>129</v>
      </c>
    </row>
    <row r="154" s="14" customFormat="1">
      <c r="A154" s="14"/>
      <c r="B154" s="230"/>
      <c r="C154" s="231"/>
      <c r="D154" s="222" t="s">
        <v>146</v>
      </c>
      <c r="E154" s="232" t="s">
        <v>1</v>
      </c>
      <c r="F154" s="233" t="s">
        <v>156</v>
      </c>
      <c r="G154" s="231"/>
      <c r="H154" s="234">
        <v>0.28499999999999998</v>
      </c>
      <c r="I154" s="231"/>
      <c r="J154" s="231"/>
      <c r="K154" s="231"/>
      <c r="L154" s="235"/>
      <c r="M154" s="236"/>
      <c r="N154" s="237"/>
      <c r="O154" s="237"/>
      <c r="P154" s="237"/>
      <c r="Q154" s="237"/>
      <c r="R154" s="237"/>
      <c r="S154" s="237"/>
      <c r="T154" s="23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39" t="s">
        <v>146</v>
      </c>
      <c r="AU154" s="239" t="s">
        <v>137</v>
      </c>
      <c r="AV154" s="14" t="s">
        <v>137</v>
      </c>
      <c r="AW154" s="14" t="s">
        <v>30</v>
      </c>
      <c r="AX154" s="14" t="s">
        <v>73</v>
      </c>
      <c r="AY154" s="239" t="s">
        <v>129</v>
      </c>
    </row>
    <row r="155" s="15" customFormat="1">
      <c r="A155" s="15"/>
      <c r="B155" s="240"/>
      <c r="C155" s="241"/>
      <c r="D155" s="222" t="s">
        <v>146</v>
      </c>
      <c r="E155" s="242" t="s">
        <v>1</v>
      </c>
      <c r="F155" s="243" t="s">
        <v>157</v>
      </c>
      <c r="G155" s="241"/>
      <c r="H155" s="244">
        <v>45.389999999999993</v>
      </c>
      <c r="I155" s="241"/>
      <c r="J155" s="241"/>
      <c r="K155" s="241"/>
      <c r="L155" s="245"/>
      <c r="M155" s="246"/>
      <c r="N155" s="247"/>
      <c r="O155" s="247"/>
      <c r="P155" s="247"/>
      <c r="Q155" s="247"/>
      <c r="R155" s="247"/>
      <c r="S155" s="247"/>
      <c r="T155" s="248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49" t="s">
        <v>146</v>
      </c>
      <c r="AU155" s="249" t="s">
        <v>137</v>
      </c>
      <c r="AV155" s="15" t="s">
        <v>136</v>
      </c>
      <c r="AW155" s="15" t="s">
        <v>30</v>
      </c>
      <c r="AX155" s="15" t="s">
        <v>81</v>
      </c>
      <c r="AY155" s="249" t="s">
        <v>129</v>
      </c>
    </row>
    <row r="156" s="2" customFormat="1" ht="24.15" customHeight="1">
      <c r="A156" s="32"/>
      <c r="B156" s="33"/>
      <c r="C156" s="207" t="s">
        <v>136</v>
      </c>
      <c r="D156" s="207" t="s">
        <v>132</v>
      </c>
      <c r="E156" s="208" t="s">
        <v>158</v>
      </c>
      <c r="F156" s="209" t="s">
        <v>159</v>
      </c>
      <c r="G156" s="210" t="s">
        <v>144</v>
      </c>
      <c r="H156" s="211">
        <v>2.96</v>
      </c>
      <c r="I156" s="212">
        <v>820</v>
      </c>
      <c r="J156" s="212">
        <f>ROUND(I156*H156,2)</f>
        <v>2427.1999999999998</v>
      </c>
      <c r="K156" s="213"/>
      <c r="L156" s="38"/>
      <c r="M156" s="214" t="s">
        <v>1</v>
      </c>
      <c r="N156" s="215" t="s">
        <v>39</v>
      </c>
      <c r="O156" s="216">
        <v>0.55600000000000005</v>
      </c>
      <c r="P156" s="216">
        <f>O156*H156</f>
        <v>1.6457600000000001</v>
      </c>
      <c r="Q156" s="216">
        <v>0.07571</v>
      </c>
      <c r="R156" s="216">
        <f>Q156*H156</f>
        <v>0.22410159999999998</v>
      </c>
      <c r="S156" s="216">
        <v>0</v>
      </c>
      <c r="T156" s="217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18" t="s">
        <v>136</v>
      </c>
      <c r="AT156" s="218" t="s">
        <v>132</v>
      </c>
      <c r="AU156" s="218" t="s">
        <v>137</v>
      </c>
      <c r="AY156" s="17" t="s">
        <v>129</v>
      </c>
      <c r="BE156" s="219">
        <f>IF(N156="základní",J156,0)</f>
        <v>0</v>
      </c>
      <c r="BF156" s="219">
        <f>IF(N156="snížená",J156,0)</f>
        <v>2427.1999999999998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7" t="s">
        <v>137</v>
      </c>
      <c r="BK156" s="219">
        <f>ROUND(I156*H156,2)</f>
        <v>2427.1999999999998</v>
      </c>
      <c r="BL156" s="17" t="s">
        <v>136</v>
      </c>
      <c r="BM156" s="218" t="s">
        <v>160</v>
      </c>
    </row>
    <row r="157" s="13" customFormat="1">
      <c r="A157" s="13"/>
      <c r="B157" s="220"/>
      <c r="C157" s="221"/>
      <c r="D157" s="222" t="s">
        <v>146</v>
      </c>
      <c r="E157" s="223" t="s">
        <v>1</v>
      </c>
      <c r="F157" s="224" t="s">
        <v>161</v>
      </c>
      <c r="G157" s="221"/>
      <c r="H157" s="223" t="s">
        <v>1</v>
      </c>
      <c r="I157" s="221"/>
      <c r="J157" s="221"/>
      <c r="K157" s="221"/>
      <c r="L157" s="225"/>
      <c r="M157" s="226"/>
      <c r="N157" s="227"/>
      <c r="O157" s="227"/>
      <c r="P157" s="227"/>
      <c r="Q157" s="227"/>
      <c r="R157" s="227"/>
      <c r="S157" s="227"/>
      <c r="T157" s="22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29" t="s">
        <v>146</v>
      </c>
      <c r="AU157" s="229" t="s">
        <v>137</v>
      </c>
      <c r="AV157" s="13" t="s">
        <v>81</v>
      </c>
      <c r="AW157" s="13" t="s">
        <v>30</v>
      </c>
      <c r="AX157" s="13" t="s">
        <v>73</v>
      </c>
      <c r="AY157" s="229" t="s">
        <v>129</v>
      </c>
    </row>
    <row r="158" s="14" customFormat="1">
      <c r="A158" s="14"/>
      <c r="B158" s="230"/>
      <c r="C158" s="231"/>
      <c r="D158" s="222" t="s">
        <v>146</v>
      </c>
      <c r="E158" s="232" t="s">
        <v>1</v>
      </c>
      <c r="F158" s="233" t="s">
        <v>162</v>
      </c>
      <c r="G158" s="231"/>
      <c r="H158" s="234">
        <v>1.3200000000000001</v>
      </c>
      <c r="I158" s="231"/>
      <c r="J158" s="231"/>
      <c r="K158" s="231"/>
      <c r="L158" s="235"/>
      <c r="M158" s="236"/>
      <c r="N158" s="237"/>
      <c r="O158" s="237"/>
      <c r="P158" s="237"/>
      <c r="Q158" s="237"/>
      <c r="R158" s="237"/>
      <c r="S158" s="237"/>
      <c r="T158" s="23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39" t="s">
        <v>146</v>
      </c>
      <c r="AU158" s="239" t="s">
        <v>137</v>
      </c>
      <c r="AV158" s="14" t="s">
        <v>137</v>
      </c>
      <c r="AW158" s="14" t="s">
        <v>30</v>
      </c>
      <c r="AX158" s="14" t="s">
        <v>73</v>
      </c>
      <c r="AY158" s="239" t="s">
        <v>129</v>
      </c>
    </row>
    <row r="159" s="14" customFormat="1">
      <c r="A159" s="14"/>
      <c r="B159" s="230"/>
      <c r="C159" s="231"/>
      <c r="D159" s="222" t="s">
        <v>146</v>
      </c>
      <c r="E159" s="232" t="s">
        <v>1</v>
      </c>
      <c r="F159" s="233" t="s">
        <v>163</v>
      </c>
      <c r="G159" s="231"/>
      <c r="H159" s="234">
        <v>1.44</v>
      </c>
      <c r="I159" s="231"/>
      <c r="J159" s="231"/>
      <c r="K159" s="231"/>
      <c r="L159" s="235"/>
      <c r="M159" s="236"/>
      <c r="N159" s="237"/>
      <c r="O159" s="237"/>
      <c r="P159" s="237"/>
      <c r="Q159" s="237"/>
      <c r="R159" s="237"/>
      <c r="S159" s="237"/>
      <c r="T159" s="23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39" t="s">
        <v>146</v>
      </c>
      <c r="AU159" s="239" t="s">
        <v>137</v>
      </c>
      <c r="AV159" s="14" t="s">
        <v>137</v>
      </c>
      <c r="AW159" s="14" t="s">
        <v>30</v>
      </c>
      <c r="AX159" s="14" t="s">
        <v>73</v>
      </c>
      <c r="AY159" s="239" t="s">
        <v>129</v>
      </c>
    </row>
    <row r="160" s="13" customFormat="1">
      <c r="A160" s="13"/>
      <c r="B160" s="220"/>
      <c r="C160" s="221"/>
      <c r="D160" s="222" t="s">
        <v>146</v>
      </c>
      <c r="E160" s="223" t="s">
        <v>1</v>
      </c>
      <c r="F160" s="224" t="s">
        <v>164</v>
      </c>
      <c r="G160" s="221"/>
      <c r="H160" s="223" t="s">
        <v>1</v>
      </c>
      <c r="I160" s="221"/>
      <c r="J160" s="221"/>
      <c r="K160" s="221"/>
      <c r="L160" s="225"/>
      <c r="M160" s="226"/>
      <c r="N160" s="227"/>
      <c r="O160" s="227"/>
      <c r="P160" s="227"/>
      <c r="Q160" s="227"/>
      <c r="R160" s="227"/>
      <c r="S160" s="227"/>
      <c r="T160" s="22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29" t="s">
        <v>146</v>
      </c>
      <c r="AU160" s="229" t="s">
        <v>137</v>
      </c>
      <c r="AV160" s="13" t="s">
        <v>81</v>
      </c>
      <c r="AW160" s="13" t="s">
        <v>30</v>
      </c>
      <c r="AX160" s="13" t="s">
        <v>73</v>
      </c>
      <c r="AY160" s="229" t="s">
        <v>129</v>
      </c>
    </row>
    <row r="161" s="14" customFormat="1">
      <c r="A161" s="14"/>
      <c r="B161" s="230"/>
      <c r="C161" s="231"/>
      <c r="D161" s="222" t="s">
        <v>146</v>
      </c>
      <c r="E161" s="232" t="s">
        <v>1</v>
      </c>
      <c r="F161" s="233" t="s">
        <v>165</v>
      </c>
      <c r="G161" s="231"/>
      <c r="H161" s="234">
        <v>0.20000000000000001</v>
      </c>
      <c r="I161" s="231"/>
      <c r="J161" s="231"/>
      <c r="K161" s="231"/>
      <c r="L161" s="235"/>
      <c r="M161" s="236"/>
      <c r="N161" s="237"/>
      <c r="O161" s="237"/>
      <c r="P161" s="237"/>
      <c r="Q161" s="237"/>
      <c r="R161" s="237"/>
      <c r="S161" s="237"/>
      <c r="T161" s="23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39" t="s">
        <v>146</v>
      </c>
      <c r="AU161" s="239" t="s">
        <v>137</v>
      </c>
      <c r="AV161" s="14" t="s">
        <v>137</v>
      </c>
      <c r="AW161" s="14" t="s">
        <v>30</v>
      </c>
      <c r="AX161" s="14" t="s">
        <v>73</v>
      </c>
      <c r="AY161" s="239" t="s">
        <v>129</v>
      </c>
    </row>
    <row r="162" s="15" customFormat="1">
      <c r="A162" s="15"/>
      <c r="B162" s="240"/>
      <c r="C162" s="241"/>
      <c r="D162" s="222" t="s">
        <v>146</v>
      </c>
      <c r="E162" s="242" t="s">
        <v>1</v>
      </c>
      <c r="F162" s="243" t="s">
        <v>157</v>
      </c>
      <c r="G162" s="241"/>
      <c r="H162" s="244">
        <v>2.96</v>
      </c>
      <c r="I162" s="241"/>
      <c r="J162" s="241"/>
      <c r="K162" s="241"/>
      <c r="L162" s="245"/>
      <c r="M162" s="246"/>
      <c r="N162" s="247"/>
      <c r="O162" s="247"/>
      <c r="P162" s="247"/>
      <c r="Q162" s="247"/>
      <c r="R162" s="247"/>
      <c r="S162" s="247"/>
      <c r="T162" s="248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49" t="s">
        <v>146</v>
      </c>
      <c r="AU162" s="249" t="s">
        <v>137</v>
      </c>
      <c r="AV162" s="15" t="s">
        <v>136</v>
      </c>
      <c r="AW162" s="15" t="s">
        <v>30</v>
      </c>
      <c r="AX162" s="15" t="s">
        <v>81</v>
      </c>
      <c r="AY162" s="249" t="s">
        <v>129</v>
      </c>
    </row>
    <row r="163" s="12" customFormat="1" ht="22.8" customHeight="1">
      <c r="A163" s="12"/>
      <c r="B163" s="192"/>
      <c r="C163" s="193"/>
      <c r="D163" s="194" t="s">
        <v>72</v>
      </c>
      <c r="E163" s="205" t="s">
        <v>166</v>
      </c>
      <c r="F163" s="205" t="s">
        <v>167</v>
      </c>
      <c r="G163" s="193"/>
      <c r="H163" s="193"/>
      <c r="I163" s="193"/>
      <c r="J163" s="206">
        <f>BK163</f>
        <v>127061.20000000001</v>
      </c>
      <c r="K163" s="193"/>
      <c r="L163" s="197"/>
      <c r="M163" s="198"/>
      <c r="N163" s="199"/>
      <c r="O163" s="199"/>
      <c r="P163" s="200">
        <f>SUM(P164:P195)</f>
        <v>222.83480400000002</v>
      </c>
      <c r="Q163" s="199"/>
      <c r="R163" s="200">
        <f>SUM(R164:R195)</f>
        <v>4.5551980799999994</v>
      </c>
      <c r="S163" s="199"/>
      <c r="T163" s="201">
        <f>SUM(T164:T195)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2" t="s">
        <v>81</v>
      </c>
      <c r="AT163" s="203" t="s">
        <v>72</v>
      </c>
      <c r="AU163" s="203" t="s">
        <v>81</v>
      </c>
      <c r="AY163" s="202" t="s">
        <v>129</v>
      </c>
      <c r="BK163" s="204">
        <f>SUM(BK164:BK195)</f>
        <v>127061.20000000001</v>
      </c>
    </row>
    <row r="164" s="2" customFormat="1" ht="24.15" customHeight="1">
      <c r="A164" s="32"/>
      <c r="B164" s="33"/>
      <c r="C164" s="207" t="s">
        <v>168</v>
      </c>
      <c r="D164" s="207" t="s">
        <v>132</v>
      </c>
      <c r="E164" s="208" t="s">
        <v>169</v>
      </c>
      <c r="F164" s="209" t="s">
        <v>170</v>
      </c>
      <c r="G164" s="210" t="s">
        <v>144</v>
      </c>
      <c r="H164" s="211">
        <v>91.599999999999994</v>
      </c>
      <c r="I164" s="212">
        <v>186</v>
      </c>
      <c r="J164" s="212">
        <f>ROUND(I164*H164,2)</f>
        <v>17037.599999999999</v>
      </c>
      <c r="K164" s="213"/>
      <c r="L164" s="38"/>
      <c r="M164" s="214" t="s">
        <v>1</v>
      </c>
      <c r="N164" s="215" t="s">
        <v>39</v>
      </c>
      <c r="O164" s="216">
        <v>0.35799999999999998</v>
      </c>
      <c r="P164" s="216">
        <f>O164*H164</f>
        <v>32.7928</v>
      </c>
      <c r="Q164" s="216">
        <v>0.0030000000000000001</v>
      </c>
      <c r="R164" s="216">
        <f>Q164*H164</f>
        <v>0.27479999999999999</v>
      </c>
      <c r="S164" s="216">
        <v>0</v>
      </c>
      <c r="T164" s="217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18" t="s">
        <v>136</v>
      </c>
      <c r="AT164" s="218" t="s">
        <v>132</v>
      </c>
      <c r="AU164" s="218" t="s">
        <v>137</v>
      </c>
      <c r="AY164" s="17" t="s">
        <v>129</v>
      </c>
      <c r="BE164" s="219">
        <f>IF(N164="základní",J164,0)</f>
        <v>0</v>
      </c>
      <c r="BF164" s="219">
        <f>IF(N164="snížená",J164,0)</f>
        <v>17037.599999999999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7" t="s">
        <v>137</v>
      </c>
      <c r="BK164" s="219">
        <f>ROUND(I164*H164,2)</f>
        <v>17037.599999999999</v>
      </c>
      <c r="BL164" s="17" t="s">
        <v>136</v>
      </c>
      <c r="BM164" s="218" t="s">
        <v>171</v>
      </c>
    </row>
    <row r="165" s="13" customFormat="1">
      <c r="A165" s="13"/>
      <c r="B165" s="220"/>
      <c r="C165" s="221"/>
      <c r="D165" s="222" t="s">
        <v>146</v>
      </c>
      <c r="E165" s="223" t="s">
        <v>1</v>
      </c>
      <c r="F165" s="224" t="s">
        <v>172</v>
      </c>
      <c r="G165" s="221"/>
      <c r="H165" s="223" t="s">
        <v>1</v>
      </c>
      <c r="I165" s="221"/>
      <c r="J165" s="221"/>
      <c r="K165" s="221"/>
      <c r="L165" s="225"/>
      <c r="M165" s="226"/>
      <c r="N165" s="227"/>
      <c r="O165" s="227"/>
      <c r="P165" s="227"/>
      <c r="Q165" s="227"/>
      <c r="R165" s="227"/>
      <c r="S165" s="227"/>
      <c r="T165" s="22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29" t="s">
        <v>146</v>
      </c>
      <c r="AU165" s="229" t="s">
        <v>137</v>
      </c>
      <c r="AV165" s="13" t="s">
        <v>81</v>
      </c>
      <c r="AW165" s="13" t="s">
        <v>30</v>
      </c>
      <c r="AX165" s="13" t="s">
        <v>73</v>
      </c>
      <c r="AY165" s="229" t="s">
        <v>129</v>
      </c>
    </row>
    <row r="166" s="14" customFormat="1">
      <c r="A166" s="14"/>
      <c r="B166" s="230"/>
      <c r="C166" s="231"/>
      <c r="D166" s="222" t="s">
        <v>146</v>
      </c>
      <c r="E166" s="232" t="s">
        <v>1</v>
      </c>
      <c r="F166" s="233" t="s">
        <v>173</v>
      </c>
      <c r="G166" s="231"/>
      <c r="H166" s="234">
        <v>91.599999999999994</v>
      </c>
      <c r="I166" s="231"/>
      <c r="J166" s="231"/>
      <c r="K166" s="231"/>
      <c r="L166" s="235"/>
      <c r="M166" s="236"/>
      <c r="N166" s="237"/>
      <c r="O166" s="237"/>
      <c r="P166" s="237"/>
      <c r="Q166" s="237"/>
      <c r="R166" s="237"/>
      <c r="S166" s="237"/>
      <c r="T166" s="23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39" t="s">
        <v>146</v>
      </c>
      <c r="AU166" s="239" t="s">
        <v>137</v>
      </c>
      <c r="AV166" s="14" t="s">
        <v>137</v>
      </c>
      <c r="AW166" s="14" t="s">
        <v>30</v>
      </c>
      <c r="AX166" s="14" t="s">
        <v>81</v>
      </c>
      <c r="AY166" s="239" t="s">
        <v>129</v>
      </c>
    </row>
    <row r="167" s="2" customFormat="1" ht="24.15" customHeight="1">
      <c r="A167" s="32"/>
      <c r="B167" s="33"/>
      <c r="C167" s="207" t="s">
        <v>166</v>
      </c>
      <c r="D167" s="207" t="s">
        <v>132</v>
      </c>
      <c r="E167" s="208" t="s">
        <v>174</v>
      </c>
      <c r="F167" s="209" t="s">
        <v>175</v>
      </c>
      <c r="G167" s="210" t="s">
        <v>144</v>
      </c>
      <c r="H167" s="211">
        <v>104.7</v>
      </c>
      <c r="I167" s="212">
        <v>120</v>
      </c>
      <c r="J167" s="212">
        <f>ROUND(I167*H167,2)</f>
        <v>12564</v>
      </c>
      <c r="K167" s="213"/>
      <c r="L167" s="38"/>
      <c r="M167" s="214" t="s">
        <v>1</v>
      </c>
      <c r="N167" s="215" t="s">
        <v>39</v>
      </c>
      <c r="O167" s="216">
        <v>0.219</v>
      </c>
      <c r="P167" s="216">
        <f>O167*H167</f>
        <v>22.929300000000001</v>
      </c>
      <c r="Q167" s="216">
        <v>0.0051000000000000004</v>
      </c>
      <c r="R167" s="216">
        <f>Q167*H167</f>
        <v>0.53397000000000006</v>
      </c>
      <c r="S167" s="216">
        <v>0</v>
      </c>
      <c r="T167" s="217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18" t="s">
        <v>136</v>
      </c>
      <c r="AT167" s="218" t="s">
        <v>132</v>
      </c>
      <c r="AU167" s="218" t="s">
        <v>137</v>
      </c>
      <c r="AY167" s="17" t="s">
        <v>129</v>
      </c>
      <c r="BE167" s="219">
        <f>IF(N167="základní",J167,0)</f>
        <v>0</v>
      </c>
      <c r="BF167" s="219">
        <f>IF(N167="snížená",J167,0)</f>
        <v>12564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7" t="s">
        <v>137</v>
      </c>
      <c r="BK167" s="219">
        <f>ROUND(I167*H167,2)</f>
        <v>12564</v>
      </c>
      <c r="BL167" s="17" t="s">
        <v>136</v>
      </c>
      <c r="BM167" s="218" t="s">
        <v>176</v>
      </c>
    </row>
    <row r="168" s="2" customFormat="1" ht="24.15" customHeight="1">
      <c r="A168" s="32"/>
      <c r="B168" s="33"/>
      <c r="C168" s="207" t="s">
        <v>177</v>
      </c>
      <c r="D168" s="207" t="s">
        <v>132</v>
      </c>
      <c r="E168" s="208" t="s">
        <v>178</v>
      </c>
      <c r="F168" s="209" t="s">
        <v>179</v>
      </c>
      <c r="G168" s="210" t="s">
        <v>144</v>
      </c>
      <c r="H168" s="211">
        <v>90.209999999999994</v>
      </c>
      <c r="I168" s="212">
        <v>236</v>
      </c>
      <c r="J168" s="212">
        <f>ROUND(I168*H168,2)</f>
        <v>21289.560000000001</v>
      </c>
      <c r="K168" s="213"/>
      <c r="L168" s="38"/>
      <c r="M168" s="214" t="s">
        <v>1</v>
      </c>
      <c r="N168" s="215" t="s">
        <v>39</v>
      </c>
      <c r="O168" s="216">
        <v>0.35999999999999999</v>
      </c>
      <c r="P168" s="216">
        <f>O168*H168</f>
        <v>32.4756</v>
      </c>
      <c r="Q168" s="216">
        <v>0.0043800000000000002</v>
      </c>
      <c r="R168" s="216">
        <f>Q168*H168</f>
        <v>0.39511979999999997</v>
      </c>
      <c r="S168" s="216">
        <v>0</v>
      </c>
      <c r="T168" s="217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218" t="s">
        <v>136</v>
      </c>
      <c r="AT168" s="218" t="s">
        <v>132</v>
      </c>
      <c r="AU168" s="218" t="s">
        <v>137</v>
      </c>
      <c r="AY168" s="17" t="s">
        <v>129</v>
      </c>
      <c r="BE168" s="219">
        <f>IF(N168="základní",J168,0)</f>
        <v>0</v>
      </c>
      <c r="BF168" s="219">
        <f>IF(N168="snížená",J168,0)</f>
        <v>21289.560000000001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7" t="s">
        <v>137</v>
      </c>
      <c r="BK168" s="219">
        <f>ROUND(I168*H168,2)</f>
        <v>21289.560000000001</v>
      </c>
      <c r="BL168" s="17" t="s">
        <v>136</v>
      </c>
      <c r="BM168" s="218" t="s">
        <v>180</v>
      </c>
    </row>
    <row r="169" s="13" customFormat="1">
      <c r="A169" s="13"/>
      <c r="B169" s="220"/>
      <c r="C169" s="221"/>
      <c r="D169" s="222" t="s">
        <v>146</v>
      </c>
      <c r="E169" s="223" t="s">
        <v>1</v>
      </c>
      <c r="F169" s="224" t="s">
        <v>181</v>
      </c>
      <c r="G169" s="221"/>
      <c r="H169" s="223" t="s">
        <v>1</v>
      </c>
      <c r="I169" s="221"/>
      <c r="J169" s="221"/>
      <c r="K169" s="221"/>
      <c r="L169" s="225"/>
      <c r="M169" s="226"/>
      <c r="N169" s="227"/>
      <c r="O169" s="227"/>
      <c r="P169" s="227"/>
      <c r="Q169" s="227"/>
      <c r="R169" s="227"/>
      <c r="S169" s="227"/>
      <c r="T169" s="22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9" t="s">
        <v>146</v>
      </c>
      <c r="AU169" s="229" t="s">
        <v>137</v>
      </c>
      <c r="AV169" s="13" t="s">
        <v>81</v>
      </c>
      <c r="AW169" s="13" t="s">
        <v>30</v>
      </c>
      <c r="AX169" s="13" t="s">
        <v>73</v>
      </c>
      <c r="AY169" s="229" t="s">
        <v>129</v>
      </c>
    </row>
    <row r="170" s="14" customFormat="1">
      <c r="A170" s="14"/>
      <c r="B170" s="230"/>
      <c r="C170" s="231"/>
      <c r="D170" s="222" t="s">
        <v>146</v>
      </c>
      <c r="E170" s="232" t="s">
        <v>1</v>
      </c>
      <c r="F170" s="233" t="s">
        <v>182</v>
      </c>
      <c r="G170" s="231"/>
      <c r="H170" s="234">
        <v>90.209999999999994</v>
      </c>
      <c r="I170" s="231"/>
      <c r="J170" s="231"/>
      <c r="K170" s="231"/>
      <c r="L170" s="235"/>
      <c r="M170" s="236"/>
      <c r="N170" s="237"/>
      <c r="O170" s="237"/>
      <c r="P170" s="237"/>
      <c r="Q170" s="237"/>
      <c r="R170" s="237"/>
      <c r="S170" s="237"/>
      <c r="T170" s="23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39" t="s">
        <v>146</v>
      </c>
      <c r="AU170" s="239" t="s">
        <v>137</v>
      </c>
      <c r="AV170" s="14" t="s">
        <v>137</v>
      </c>
      <c r="AW170" s="14" t="s">
        <v>30</v>
      </c>
      <c r="AX170" s="14" t="s">
        <v>73</v>
      </c>
      <c r="AY170" s="239" t="s">
        <v>129</v>
      </c>
    </row>
    <row r="171" s="15" customFormat="1">
      <c r="A171" s="15"/>
      <c r="B171" s="240"/>
      <c r="C171" s="241"/>
      <c r="D171" s="222" t="s">
        <v>146</v>
      </c>
      <c r="E171" s="242" t="s">
        <v>1</v>
      </c>
      <c r="F171" s="243" t="s">
        <v>157</v>
      </c>
      <c r="G171" s="241"/>
      <c r="H171" s="244">
        <v>90.209999999999994</v>
      </c>
      <c r="I171" s="241"/>
      <c r="J171" s="241"/>
      <c r="K171" s="241"/>
      <c r="L171" s="245"/>
      <c r="M171" s="246"/>
      <c r="N171" s="247"/>
      <c r="O171" s="247"/>
      <c r="P171" s="247"/>
      <c r="Q171" s="247"/>
      <c r="R171" s="247"/>
      <c r="S171" s="247"/>
      <c r="T171" s="248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49" t="s">
        <v>146</v>
      </c>
      <c r="AU171" s="249" t="s">
        <v>137</v>
      </c>
      <c r="AV171" s="15" t="s">
        <v>136</v>
      </c>
      <c r="AW171" s="15" t="s">
        <v>30</v>
      </c>
      <c r="AX171" s="15" t="s">
        <v>81</v>
      </c>
      <c r="AY171" s="249" t="s">
        <v>129</v>
      </c>
    </row>
    <row r="172" s="2" customFormat="1" ht="24.15" customHeight="1">
      <c r="A172" s="32"/>
      <c r="B172" s="33"/>
      <c r="C172" s="207" t="s">
        <v>183</v>
      </c>
      <c r="D172" s="207" t="s">
        <v>132</v>
      </c>
      <c r="E172" s="208" t="s">
        <v>184</v>
      </c>
      <c r="F172" s="209" t="s">
        <v>185</v>
      </c>
      <c r="G172" s="210" t="s">
        <v>144</v>
      </c>
      <c r="H172" s="211">
        <v>325.65600000000001</v>
      </c>
      <c r="I172" s="212">
        <v>145</v>
      </c>
      <c r="J172" s="212">
        <f>ROUND(I172*H172,2)</f>
        <v>47220.120000000003</v>
      </c>
      <c r="K172" s="213"/>
      <c r="L172" s="38"/>
      <c r="M172" s="214" t="s">
        <v>1</v>
      </c>
      <c r="N172" s="215" t="s">
        <v>39</v>
      </c>
      <c r="O172" s="216">
        <v>0.27200000000000002</v>
      </c>
      <c r="P172" s="216">
        <f>O172*H172</f>
        <v>88.578432000000006</v>
      </c>
      <c r="Q172" s="216">
        <v>0.0030000000000000001</v>
      </c>
      <c r="R172" s="216">
        <f>Q172*H172</f>
        <v>0.97696800000000006</v>
      </c>
      <c r="S172" s="216">
        <v>0</v>
      </c>
      <c r="T172" s="217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218" t="s">
        <v>136</v>
      </c>
      <c r="AT172" s="218" t="s">
        <v>132</v>
      </c>
      <c r="AU172" s="218" t="s">
        <v>137</v>
      </c>
      <c r="AY172" s="17" t="s">
        <v>129</v>
      </c>
      <c r="BE172" s="219">
        <f>IF(N172="základní",J172,0)</f>
        <v>0</v>
      </c>
      <c r="BF172" s="219">
        <f>IF(N172="snížená",J172,0)</f>
        <v>47220.120000000003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7" t="s">
        <v>137</v>
      </c>
      <c r="BK172" s="219">
        <f>ROUND(I172*H172,2)</f>
        <v>47220.120000000003</v>
      </c>
      <c r="BL172" s="17" t="s">
        <v>136</v>
      </c>
      <c r="BM172" s="218" t="s">
        <v>186</v>
      </c>
    </row>
    <row r="173" s="13" customFormat="1">
      <c r="A173" s="13"/>
      <c r="B173" s="220"/>
      <c r="C173" s="221"/>
      <c r="D173" s="222" t="s">
        <v>146</v>
      </c>
      <c r="E173" s="223" t="s">
        <v>1</v>
      </c>
      <c r="F173" s="224" t="s">
        <v>187</v>
      </c>
      <c r="G173" s="221"/>
      <c r="H173" s="223" t="s">
        <v>1</v>
      </c>
      <c r="I173" s="221"/>
      <c r="J173" s="221"/>
      <c r="K173" s="221"/>
      <c r="L173" s="225"/>
      <c r="M173" s="226"/>
      <c r="N173" s="227"/>
      <c r="O173" s="227"/>
      <c r="P173" s="227"/>
      <c r="Q173" s="227"/>
      <c r="R173" s="227"/>
      <c r="S173" s="227"/>
      <c r="T173" s="22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29" t="s">
        <v>146</v>
      </c>
      <c r="AU173" s="229" t="s">
        <v>137</v>
      </c>
      <c r="AV173" s="13" t="s">
        <v>81</v>
      </c>
      <c r="AW173" s="13" t="s">
        <v>30</v>
      </c>
      <c r="AX173" s="13" t="s">
        <v>73</v>
      </c>
      <c r="AY173" s="229" t="s">
        <v>129</v>
      </c>
    </row>
    <row r="174" s="14" customFormat="1">
      <c r="A174" s="14"/>
      <c r="B174" s="230"/>
      <c r="C174" s="231"/>
      <c r="D174" s="222" t="s">
        <v>146</v>
      </c>
      <c r="E174" s="232" t="s">
        <v>1</v>
      </c>
      <c r="F174" s="233" t="s">
        <v>188</v>
      </c>
      <c r="G174" s="231"/>
      <c r="H174" s="234">
        <v>90.780000000000001</v>
      </c>
      <c r="I174" s="231"/>
      <c r="J174" s="231"/>
      <c r="K174" s="231"/>
      <c r="L174" s="235"/>
      <c r="M174" s="236"/>
      <c r="N174" s="237"/>
      <c r="O174" s="237"/>
      <c r="P174" s="237"/>
      <c r="Q174" s="237"/>
      <c r="R174" s="237"/>
      <c r="S174" s="237"/>
      <c r="T174" s="23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39" t="s">
        <v>146</v>
      </c>
      <c r="AU174" s="239" t="s">
        <v>137</v>
      </c>
      <c r="AV174" s="14" t="s">
        <v>137</v>
      </c>
      <c r="AW174" s="14" t="s">
        <v>30</v>
      </c>
      <c r="AX174" s="14" t="s">
        <v>73</v>
      </c>
      <c r="AY174" s="239" t="s">
        <v>129</v>
      </c>
    </row>
    <row r="175" s="13" customFormat="1">
      <c r="A175" s="13"/>
      <c r="B175" s="220"/>
      <c r="C175" s="221"/>
      <c r="D175" s="222" t="s">
        <v>146</v>
      </c>
      <c r="E175" s="223" t="s">
        <v>1</v>
      </c>
      <c r="F175" s="224" t="s">
        <v>189</v>
      </c>
      <c r="G175" s="221"/>
      <c r="H175" s="223" t="s">
        <v>1</v>
      </c>
      <c r="I175" s="221"/>
      <c r="J175" s="221"/>
      <c r="K175" s="221"/>
      <c r="L175" s="225"/>
      <c r="M175" s="226"/>
      <c r="N175" s="227"/>
      <c r="O175" s="227"/>
      <c r="P175" s="227"/>
      <c r="Q175" s="227"/>
      <c r="R175" s="227"/>
      <c r="S175" s="227"/>
      <c r="T175" s="228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29" t="s">
        <v>146</v>
      </c>
      <c r="AU175" s="229" t="s">
        <v>137</v>
      </c>
      <c r="AV175" s="13" t="s">
        <v>81</v>
      </c>
      <c r="AW175" s="13" t="s">
        <v>30</v>
      </c>
      <c r="AX175" s="13" t="s">
        <v>73</v>
      </c>
      <c r="AY175" s="229" t="s">
        <v>129</v>
      </c>
    </row>
    <row r="176" s="14" customFormat="1">
      <c r="A176" s="14"/>
      <c r="B176" s="230"/>
      <c r="C176" s="231"/>
      <c r="D176" s="222" t="s">
        <v>146</v>
      </c>
      <c r="E176" s="232" t="s">
        <v>1</v>
      </c>
      <c r="F176" s="233" t="s">
        <v>190</v>
      </c>
      <c r="G176" s="231"/>
      <c r="H176" s="234">
        <v>-20.5</v>
      </c>
      <c r="I176" s="231"/>
      <c r="J176" s="231"/>
      <c r="K176" s="231"/>
      <c r="L176" s="235"/>
      <c r="M176" s="236"/>
      <c r="N176" s="237"/>
      <c r="O176" s="237"/>
      <c r="P176" s="237"/>
      <c r="Q176" s="237"/>
      <c r="R176" s="237"/>
      <c r="S176" s="237"/>
      <c r="T176" s="23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39" t="s">
        <v>146</v>
      </c>
      <c r="AU176" s="239" t="s">
        <v>137</v>
      </c>
      <c r="AV176" s="14" t="s">
        <v>137</v>
      </c>
      <c r="AW176" s="14" t="s">
        <v>30</v>
      </c>
      <c r="AX176" s="14" t="s">
        <v>73</v>
      </c>
      <c r="AY176" s="239" t="s">
        <v>129</v>
      </c>
    </row>
    <row r="177" s="14" customFormat="1">
      <c r="A177" s="14"/>
      <c r="B177" s="230"/>
      <c r="C177" s="231"/>
      <c r="D177" s="222" t="s">
        <v>146</v>
      </c>
      <c r="E177" s="232" t="s">
        <v>1</v>
      </c>
      <c r="F177" s="233" t="s">
        <v>191</v>
      </c>
      <c r="G177" s="231"/>
      <c r="H177" s="234">
        <v>1.2</v>
      </c>
      <c r="I177" s="231"/>
      <c r="J177" s="231"/>
      <c r="K177" s="231"/>
      <c r="L177" s="235"/>
      <c r="M177" s="236"/>
      <c r="N177" s="237"/>
      <c r="O177" s="237"/>
      <c r="P177" s="237"/>
      <c r="Q177" s="237"/>
      <c r="R177" s="237"/>
      <c r="S177" s="237"/>
      <c r="T177" s="23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39" t="s">
        <v>146</v>
      </c>
      <c r="AU177" s="239" t="s">
        <v>137</v>
      </c>
      <c r="AV177" s="14" t="s">
        <v>137</v>
      </c>
      <c r="AW177" s="14" t="s">
        <v>30</v>
      </c>
      <c r="AX177" s="14" t="s">
        <v>73</v>
      </c>
      <c r="AY177" s="239" t="s">
        <v>129</v>
      </c>
    </row>
    <row r="178" s="13" customFormat="1">
      <c r="A178" s="13"/>
      <c r="B178" s="220"/>
      <c r="C178" s="221"/>
      <c r="D178" s="222" t="s">
        <v>146</v>
      </c>
      <c r="E178" s="223" t="s">
        <v>1</v>
      </c>
      <c r="F178" s="224" t="s">
        <v>192</v>
      </c>
      <c r="G178" s="221"/>
      <c r="H178" s="223" t="s">
        <v>1</v>
      </c>
      <c r="I178" s="221"/>
      <c r="J178" s="221"/>
      <c r="K178" s="221"/>
      <c r="L178" s="225"/>
      <c r="M178" s="226"/>
      <c r="N178" s="227"/>
      <c r="O178" s="227"/>
      <c r="P178" s="227"/>
      <c r="Q178" s="227"/>
      <c r="R178" s="227"/>
      <c r="S178" s="227"/>
      <c r="T178" s="22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29" t="s">
        <v>146</v>
      </c>
      <c r="AU178" s="229" t="s">
        <v>137</v>
      </c>
      <c r="AV178" s="13" t="s">
        <v>81</v>
      </c>
      <c r="AW178" s="13" t="s">
        <v>30</v>
      </c>
      <c r="AX178" s="13" t="s">
        <v>73</v>
      </c>
      <c r="AY178" s="229" t="s">
        <v>129</v>
      </c>
    </row>
    <row r="179" s="14" customFormat="1">
      <c r="A179" s="14"/>
      <c r="B179" s="230"/>
      <c r="C179" s="231"/>
      <c r="D179" s="222" t="s">
        <v>146</v>
      </c>
      <c r="E179" s="232" t="s">
        <v>1</v>
      </c>
      <c r="F179" s="233" t="s">
        <v>193</v>
      </c>
      <c r="G179" s="231"/>
      <c r="H179" s="234">
        <v>254.17599999999999</v>
      </c>
      <c r="I179" s="231"/>
      <c r="J179" s="231"/>
      <c r="K179" s="231"/>
      <c r="L179" s="235"/>
      <c r="M179" s="236"/>
      <c r="N179" s="237"/>
      <c r="O179" s="237"/>
      <c r="P179" s="237"/>
      <c r="Q179" s="237"/>
      <c r="R179" s="237"/>
      <c r="S179" s="237"/>
      <c r="T179" s="23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39" t="s">
        <v>146</v>
      </c>
      <c r="AU179" s="239" t="s">
        <v>137</v>
      </c>
      <c r="AV179" s="14" t="s">
        <v>137</v>
      </c>
      <c r="AW179" s="14" t="s">
        <v>30</v>
      </c>
      <c r="AX179" s="14" t="s">
        <v>73</v>
      </c>
      <c r="AY179" s="239" t="s">
        <v>129</v>
      </c>
    </row>
    <row r="180" s="15" customFormat="1">
      <c r="A180" s="15"/>
      <c r="B180" s="240"/>
      <c r="C180" s="241"/>
      <c r="D180" s="222" t="s">
        <v>146</v>
      </c>
      <c r="E180" s="242" t="s">
        <v>1</v>
      </c>
      <c r="F180" s="243" t="s">
        <v>157</v>
      </c>
      <c r="G180" s="241"/>
      <c r="H180" s="244">
        <v>325.65600000000001</v>
      </c>
      <c r="I180" s="241"/>
      <c r="J180" s="241"/>
      <c r="K180" s="241"/>
      <c r="L180" s="245"/>
      <c r="M180" s="246"/>
      <c r="N180" s="247"/>
      <c r="O180" s="247"/>
      <c r="P180" s="247"/>
      <c r="Q180" s="247"/>
      <c r="R180" s="247"/>
      <c r="S180" s="247"/>
      <c r="T180" s="24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49" t="s">
        <v>146</v>
      </c>
      <c r="AU180" s="249" t="s">
        <v>137</v>
      </c>
      <c r="AV180" s="15" t="s">
        <v>136</v>
      </c>
      <c r="AW180" s="15" t="s">
        <v>30</v>
      </c>
      <c r="AX180" s="15" t="s">
        <v>81</v>
      </c>
      <c r="AY180" s="249" t="s">
        <v>129</v>
      </c>
    </row>
    <row r="181" s="2" customFormat="1" ht="24.15" customHeight="1">
      <c r="A181" s="32"/>
      <c r="B181" s="33"/>
      <c r="C181" s="207" t="s">
        <v>194</v>
      </c>
      <c r="D181" s="207" t="s">
        <v>132</v>
      </c>
      <c r="E181" s="208" t="s">
        <v>195</v>
      </c>
      <c r="F181" s="209" t="s">
        <v>196</v>
      </c>
      <c r="G181" s="210" t="s">
        <v>144</v>
      </c>
      <c r="H181" s="211">
        <v>254.17599999999999</v>
      </c>
      <c r="I181" s="212">
        <v>94.400000000000006</v>
      </c>
      <c r="J181" s="212">
        <f>ROUND(I181*H181,2)</f>
        <v>23994.209999999999</v>
      </c>
      <c r="K181" s="213"/>
      <c r="L181" s="38"/>
      <c r="M181" s="214" t="s">
        <v>1</v>
      </c>
      <c r="N181" s="215" t="s">
        <v>39</v>
      </c>
      <c r="O181" s="216">
        <v>0.16400000000000001</v>
      </c>
      <c r="P181" s="216">
        <f>O181*H181</f>
        <v>41.684863999999997</v>
      </c>
      <c r="Q181" s="216">
        <v>0.0051999999999999998</v>
      </c>
      <c r="R181" s="216">
        <f>Q181*H181</f>
        <v>1.3217151999999999</v>
      </c>
      <c r="S181" s="216">
        <v>0</v>
      </c>
      <c r="T181" s="217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18" t="s">
        <v>136</v>
      </c>
      <c r="AT181" s="218" t="s">
        <v>132</v>
      </c>
      <c r="AU181" s="218" t="s">
        <v>137</v>
      </c>
      <c r="AY181" s="17" t="s">
        <v>129</v>
      </c>
      <c r="BE181" s="219">
        <f>IF(N181="základní",J181,0)</f>
        <v>0</v>
      </c>
      <c r="BF181" s="219">
        <f>IF(N181="snížená",J181,0)</f>
        <v>23994.209999999999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7" t="s">
        <v>137</v>
      </c>
      <c r="BK181" s="219">
        <f>ROUND(I181*H181,2)</f>
        <v>23994.209999999999</v>
      </c>
      <c r="BL181" s="17" t="s">
        <v>136</v>
      </c>
      <c r="BM181" s="218" t="s">
        <v>197</v>
      </c>
    </row>
    <row r="182" s="13" customFormat="1">
      <c r="A182" s="13"/>
      <c r="B182" s="220"/>
      <c r="C182" s="221"/>
      <c r="D182" s="222" t="s">
        <v>146</v>
      </c>
      <c r="E182" s="223" t="s">
        <v>1</v>
      </c>
      <c r="F182" s="224" t="s">
        <v>192</v>
      </c>
      <c r="G182" s="221"/>
      <c r="H182" s="223" t="s">
        <v>1</v>
      </c>
      <c r="I182" s="221"/>
      <c r="J182" s="221"/>
      <c r="K182" s="221"/>
      <c r="L182" s="225"/>
      <c r="M182" s="226"/>
      <c r="N182" s="227"/>
      <c r="O182" s="227"/>
      <c r="P182" s="227"/>
      <c r="Q182" s="227"/>
      <c r="R182" s="227"/>
      <c r="S182" s="227"/>
      <c r="T182" s="22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29" t="s">
        <v>146</v>
      </c>
      <c r="AU182" s="229" t="s">
        <v>137</v>
      </c>
      <c r="AV182" s="13" t="s">
        <v>81</v>
      </c>
      <c r="AW182" s="13" t="s">
        <v>30</v>
      </c>
      <c r="AX182" s="13" t="s">
        <v>73</v>
      </c>
      <c r="AY182" s="229" t="s">
        <v>129</v>
      </c>
    </row>
    <row r="183" s="14" customFormat="1">
      <c r="A183" s="14"/>
      <c r="B183" s="230"/>
      <c r="C183" s="231"/>
      <c r="D183" s="222" t="s">
        <v>146</v>
      </c>
      <c r="E183" s="232" t="s">
        <v>1</v>
      </c>
      <c r="F183" s="233" t="s">
        <v>193</v>
      </c>
      <c r="G183" s="231"/>
      <c r="H183" s="234">
        <v>254.17599999999999</v>
      </c>
      <c r="I183" s="231"/>
      <c r="J183" s="231"/>
      <c r="K183" s="231"/>
      <c r="L183" s="235"/>
      <c r="M183" s="236"/>
      <c r="N183" s="237"/>
      <c r="O183" s="237"/>
      <c r="P183" s="237"/>
      <c r="Q183" s="237"/>
      <c r="R183" s="237"/>
      <c r="S183" s="237"/>
      <c r="T183" s="23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39" t="s">
        <v>146</v>
      </c>
      <c r="AU183" s="239" t="s">
        <v>137</v>
      </c>
      <c r="AV183" s="14" t="s">
        <v>137</v>
      </c>
      <c r="AW183" s="14" t="s">
        <v>30</v>
      </c>
      <c r="AX183" s="14" t="s">
        <v>81</v>
      </c>
      <c r="AY183" s="239" t="s">
        <v>129</v>
      </c>
    </row>
    <row r="184" s="2" customFormat="1" ht="24.15" customHeight="1">
      <c r="A184" s="32"/>
      <c r="B184" s="33"/>
      <c r="C184" s="207" t="s">
        <v>198</v>
      </c>
      <c r="D184" s="207" t="s">
        <v>132</v>
      </c>
      <c r="E184" s="208" t="s">
        <v>199</v>
      </c>
      <c r="F184" s="209" t="s">
        <v>200</v>
      </c>
      <c r="G184" s="210" t="s">
        <v>201</v>
      </c>
      <c r="H184" s="211">
        <v>0.053999999999999999</v>
      </c>
      <c r="I184" s="212">
        <v>4270</v>
      </c>
      <c r="J184" s="212">
        <f>ROUND(I184*H184,2)</f>
        <v>230.58000000000001</v>
      </c>
      <c r="K184" s="213"/>
      <c r="L184" s="38"/>
      <c r="M184" s="214" t="s">
        <v>1</v>
      </c>
      <c r="N184" s="215" t="s">
        <v>39</v>
      </c>
      <c r="O184" s="216">
        <v>3.2130000000000001</v>
      </c>
      <c r="P184" s="216">
        <f>O184*H184</f>
        <v>0.17350199999999999</v>
      </c>
      <c r="Q184" s="216">
        <v>2.45329</v>
      </c>
      <c r="R184" s="216">
        <f>Q184*H184</f>
        <v>0.13247766</v>
      </c>
      <c r="S184" s="216">
        <v>0</v>
      </c>
      <c r="T184" s="217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18" t="s">
        <v>136</v>
      </c>
      <c r="AT184" s="218" t="s">
        <v>132</v>
      </c>
      <c r="AU184" s="218" t="s">
        <v>137</v>
      </c>
      <c r="AY184" s="17" t="s">
        <v>129</v>
      </c>
      <c r="BE184" s="219">
        <f>IF(N184="základní",J184,0)</f>
        <v>0</v>
      </c>
      <c r="BF184" s="219">
        <f>IF(N184="snížená",J184,0)</f>
        <v>230.58000000000001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7" t="s">
        <v>137</v>
      </c>
      <c r="BK184" s="219">
        <f>ROUND(I184*H184,2)</f>
        <v>230.58000000000001</v>
      </c>
      <c r="BL184" s="17" t="s">
        <v>136</v>
      </c>
      <c r="BM184" s="218" t="s">
        <v>202</v>
      </c>
    </row>
    <row r="185" s="13" customFormat="1">
      <c r="A185" s="13"/>
      <c r="B185" s="220"/>
      <c r="C185" s="221"/>
      <c r="D185" s="222" t="s">
        <v>146</v>
      </c>
      <c r="E185" s="223" t="s">
        <v>1</v>
      </c>
      <c r="F185" s="224" t="s">
        <v>203</v>
      </c>
      <c r="G185" s="221"/>
      <c r="H185" s="223" t="s">
        <v>1</v>
      </c>
      <c r="I185" s="221"/>
      <c r="J185" s="221"/>
      <c r="K185" s="221"/>
      <c r="L185" s="225"/>
      <c r="M185" s="226"/>
      <c r="N185" s="227"/>
      <c r="O185" s="227"/>
      <c r="P185" s="227"/>
      <c r="Q185" s="227"/>
      <c r="R185" s="227"/>
      <c r="S185" s="227"/>
      <c r="T185" s="22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29" t="s">
        <v>146</v>
      </c>
      <c r="AU185" s="229" t="s">
        <v>137</v>
      </c>
      <c r="AV185" s="13" t="s">
        <v>81</v>
      </c>
      <c r="AW185" s="13" t="s">
        <v>30</v>
      </c>
      <c r="AX185" s="13" t="s">
        <v>73</v>
      </c>
      <c r="AY185" s="229" t="s">
        <v>129</v>
      </c>
    </row>
    <row r="186" s="14" customFormat="1">
      <c r="A186" s="14"/>
      <c r="B186" s="230"/>
      <c r="C186" s="231"/>
      <c r="D186" s="222" t="s">
        <v>146</v>
      </c>
      <c r="E186" s="232" t="s">
        <v>1</v>
      </c>
      <c r="F186" s="233" t="s">
        <v>204</v>
      </c>
      <c r="G186" s="231"/>
      <c r="H186" s="234">
        <v>0.053999999999999999</v>
      </c>
      <c r="I186" s="231"/>
      <c r="J186" s="231"/>
      <c r="K186" s="231"/>
      <c r="L186" s="235"/>
      <c r="M186" s="236"/>
      <c r="N186" s="237"/>
      <c r="O186" s="237"/>
      <c r="P186" s="237"/>
      <c r="Q186" s="237"/>
      <c r="R186" s="237"/>
      <c r="S186" s="237"/>
      <c r="T186" s="23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39" t="s">
        <v>146</v>
      </c>
      <c r="AU186" s="239" t="s">
        <v>137</v>
      </c>
      <c r="AV186" s="14" t="s">
        <v>137</v>
      </c>
      <c r="AW186" s="14" t="s">
        <v>30</v>
      </c>
      <c r="AX186" s="14" t="s">
        <v>81</v>
      </c>
      <c r="AY186" s="239" t="s">
        <v>129</v>
      </c>
    </row>
    <row r="187" s="2" customFormat="1" ht="24.15" customHeight="1">
      <c r="A187" s="32"/>
      <c r="B187" s="33"/>
      <c r="C187" s="207" t="s">
        <v>205</v>
      </c>
      <c r="D187" s="207" t="s">
        <v>132</v>
      </c>
      <c r="E187" s="208" t="s">
        <v>206</v>
      </c>
      <c r="F187" s="209" t="s">
        <v>207</v>
      </c>
      <c r="G187" s="210" t="s">
        <v>201</v>
      </c>
      <c r="H187" s="211">
        <v>0.053999999999999999</v>
      </c>
      <c r="I187" s="212">
        <v>332</v>
      </c>
      <c r="J187" s="212">
        <f>ROUND(I187*H187,2)</f>
        <v>17.93</v>
      </c>
      <c r="K187" s="213"/>
      <c r="L187" s="38"/>
      <c r="M187" s="214" t="s">
        <v>1</v>
      </c>
      <c r="N187" s="215" t="s">
        <v>39</v>
      </c>
      <c r="O187" s="216">
        <v>0.81999999999999995</v>
      </c>
      <c r="P187" s="216">
        <f>O187*H187</f>
        <v>0.04428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218" t="s">
        <v>136</v>
      </c>
      <c r="AT187" s="218" t="s">
        <v>132</v>
      </c>
      <c r="AU187" s="218" t="s">
        <v>137</v>
      </c>
      <c r="AY187" s="17" t="s">
        <v>129</v>
      </c>
      <c r="BE187" s="219">
        <f>IF(N187="základní",J187,0)</f>
        <v>0</v>
      </c>
      <c r="BF187" s="219">
        <f>IF(N187="snížená",J187,0)</f>
        <v>17.93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7" t="s">
        <v>137</v>
      </c>
      <c r="BK187" s="219">
        <f>ROUND(I187*H187,2)</f>
        <v>17.93</v>
      </c>
      <c r="BL187" s="17" t="s">
        <v>136</v>
      </c>
      <c r="BM187" s="218" t="s">
        <v>208</v>
      </c>
    </row>
    <row r="188" s="2" customFormat="1" ht="16.5" customHeight="1">
      <c r="A188" s="32"/>
      <c r="B188" s="33"/>
      <c r="C188" s="207" t="s">
        <v>209</v>
      </c>
      <c r="D188" s="207" t="s">
        <v>132</v>
      </c>
      <c r="E188" s="208" t="s">
        <v>210</v>
      </c>
      <c r="F188" s="209" t="s">
        <v>211</v>
      </c>
      <c r="G188" s="210" t="s">
        <v>212</v>
      </c>
      <c r="H188" s="211">
        <v>0.045999999999999999</v>
      </c>
      <c r="I188" s="212">
        <v>47900</v>
      </c>
      <c r="J188" s="212">
        <f>ROUND(I188*H188,2)</f>
        <v>2203.4000000000001</v>
      </c>
      <c r="K188" s="213"/>
      <c r="L188" s="38"/>
      <c r="M188" s="214" t="s">
        <v>1</v>
      </c>
      <c r="N188" s="215" t="s">
        <v>39</v>
      </c>
      <c r="O188" s="216">
        <v>15.231</v>
      </c>
      <c r="P188" s="216">
        <f>O188*H188</f>
        <v>0.70062599999999997</v>
      </c>
      <c r="Q188" s="216">
        <v>1.06277</v>
      </c>
      <c r="R188" s="216">
        <f>Q188*H188</f>
        <v>0.048887420000000001</v>
      </c>
      <c r="S188" s="216">
        <v>0</v>
      </c>
      <c r="T188" s="217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18" t="s">
        <v>136</v>
      </c>
      <c r="AT188" s="218" t="s">
        <v>132</v>
      </c>
      <c r="AU188" s="218" t="s">
        <v>137</v>
      </c>
      <c r="AY188" s="17" t="s">
        <v>129</v>
      </c>
      <c r="BE188" s="219">
        <f>IF(N188="základní",J188,0)</f>
        <v>0</v>
      </c>
      <c r="BF188" s="219">
        <f>IF(N188="snížená",J188,0)</f>
        <v>2203.4000000000001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7" t="s">
        <v>137</v>
      </c>
      <c r="BK188" s="219">
        <f>ROUND(I188*H188,2)</f>
        <v>2203.4000000000001</v>
      </c>
      <c r="BL188" s="17" t="s">
        <v>136</v>
      </c>
      <c r="BM188" s="218" t="s">
        <v>213</v>
      </c>
    </row>
    <row r="189" s="14" customFormat="1">
      <c r="A189" s="14"/>
      <c r="B189" s="230"/>
      <c r="C189" s="231"/>
      <c r="D189" s="222" t="s">
        <v>146</v>
      </c>
      <c r="E189" s="232" t="s">
        <v>1</v>
      </c>
      <c r="F189" s="233" t="s">
        <v>214</v>
      </c>
      <c r="G189" s="231"/>
      <c r="H189" s="234">
        <v>0.045999999999999999</v>
      </c>
      <c r="I189" s="231"/>
      <c r="J189" s="231"/>
      <c r="K189" s="231"/>
      <c r="L189" s="235"/>
      <c r="M189" s="236"/>
      <c r="N189" s="237"/>
      <c r="O189" s="237"/>
      <c r="P189" s="237"/>
      <c r="Q189" s="237"/>
      <c r="R189" s="237"/>
      <c r="S189" s="237"/>
      <c r="T189" s="23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39" t="s">
        <v>146</v>
      </c>
      <c r="AU189" s="239" t="s">
        <v>137</v>
      </c>
      <c r="AV189" s="14" t="s">
        <v>137</v>
      </c>
      <c r="AW189" s="14" t="s">
        <v>30</v>
      </c>
      <c r="AX189" s="14" t="s">
        <v>81</v>
      </c>
      <c r="AY189" s="239" t="s">
        <v>129</v>
      </c>
    </row>
    <row r="190" s="2" customFormat="1" ht="21.75" customHeight="1">
      <c r="A190" s="32"/>
      <c r="B190" s="33"/>
      <c r="C190" s="207" t="s">
        <v>215</v>
      </c>
      <c r="D190" s="207" t="s">
        <v>132</v>
      </c>
      <c r="E190" s="208" t="s">
        <v>216</v>
      </c>
      <c r="F190" s="209" t="s">
        <v>217</v>
      </c>
      <c r="G190" s="210" t="s">
        <v>144</v>
      </c>
      <c r="H190" s="211">
        <v>7.7999999999999998</v>
      </c>
      <c r="I190" s="212">
        <v>321</v>
      </c>
      <c r="J190" s="212">
        <f>ROUND(I190*H190,2)</f>
        <v>2503.8000000000002</v>
      </c>
      <c r="K190" s="213"/>
      <c r="L190" s="38"/>
      <c r="M190" s="214" t="s">
        <v>1</v>
      </c>
      <c r="N190" s="215" t="s">
        <v>39</v>
      </c>
      <c r="O190" s="216">
        <v>0.443</v>
      </c>
      <c r="P190" s="216">
        <f>O190*H190</f>
        <v>3.4554</v>
      </c>
      <c r="Q190" s="216">
        <v>0.11169999999999999</v>
      </c>
      <c r="R190" s="216">
        <f>Q190*H190</f>
        <v>0.87125999999999992</v>
      </c>
      <c r="S190" s="216">
        <v>0</v>
      </c>
      <c r="T190" s="217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218" t="s">
        <v>136</v>
      </c>
      <c r="AT190" s="218" t="s">
        <v>132</v>
      </c>
      <c r="AU190" s="218" t="s">
        <v>137</v>
      </c>
      <c r="AY190" s="17" t="s">
        <v>129</v>
      </c>
      <c r="BE190" s="219">
        <f>IF(N190="základní",J190,0)</f>
        <v>0</v>
      </c>
      <c r="BF190" s="219">
        <f>IF(N190="snížená",J190,0)</f>
        <v>2503.8000000000002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7" t="s">
        <v>137</v>
      </c>
      <c r="BK190" s="219">
        <f>ROUND(I190*H190,2)</f>
        <v>2503.8000000000002</v>
      </c>
      <c r="BL190" s="17" t="s">
        <v>136</v>
      </c>
      <c r="BM190" s="218" t="s">
        <v>218</v>
      </c>
    </row>
    <row r="191" s="13" customFormat="1">
      <c r="A191" s="13"/>
      <c r="B191" s="220"/>
      <c r="C191" s="221"/>
      <c r="D191" s="222" t="s">
        <v>146</v>
      </c>
      <c r="E191" s="223" t="s">
        <v>1</v>
      </c>
      <c r="F191" s="224" t="s">
        <v>219</v>
      </c>
      <c r="G191" s="221"/>
      <c r="H191" s="223" t="s">
        <v>1</v>
      </c>
      <c r="I191" s="221"/>
      <c r="J191" s="221"/>
      <c r="K191" s="221"/>
      <c r="L191" s="225"/>
      <c r="M191" s="226"/>
      <c r="N191" s="227"/>
      <c r="O191" s="227"/>
      <c r="P191" s="227"/>
      <c r="Q191" s="227"/>
      <c r="R191" s="227"/>
      <c r="S191" s="227"/>
      <c r="T191" s="22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29" t="s">
        <v>146</v>
      </c>
      <c r="AU191" s="229" t="s">
        <v>137</v>
      </c>
      <c r="AV191" s="13" t="s">
        <v>81</v>
      </c>
      <c r="AW191" s="13" t="s">
        <v>30</v>
      </c>
      <c r="AX191" s="13" t="s">
        <v>73</v>
      </c>
      <c r="AY191" s="229" t="s">
        <v>129</v>
      </c>
    </row>
    <row r="192" s="14" customFormat="1">
      <c r="A192" s="14"/>
      <c r="B192" s="230"/>
      <c r="C192" s="231"/>
      <c r="D192" s="222" t="s">
        <v>146</v>
      </c>
      <c r="E192" s="232" t="s">
        <v>1</v>
      </c>
      <c r="F192" s="233" t="s">
        <v>220</v>
      </c>
      <c r="G192" s="231"/>
      <c r="H192" s="234">
        <v>8.6999999999999993</v>
      </c>
      <c r="I192" s="231"/>
      <c r="J192" s="231"/>
      <c r="K192" s="231"/>
      <c r="L192" s="235"/>
      <c r="M192" s="236"/>
      <c r="N192" s="237"/>
      <c r="O192" s="237"/>
      <c r="P192" s="237"/>
      <c r="Q192" s="237"/>
      <c r="R192" s="237"/>
      <c r="S192" s="237"/>
      <c r="T192" s="23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39" t="s">
        <v>146</v>
      </c>
      <c r="AU192" s="239" t="s">
        <v>137</v>
      </c>
      <c r="AV192" s="14" t="s">
        <v>137</v>
      </c>
      <c r="AW192" s="14" t="s">
        <v>30</v>
      </c>
      <c r="AX192" s="14" t="s">
        <v>73</v>
      </c>
      <c r="AY192" s="239" t="s">
        <v>129</v>
      </c>
    </row>
    <row r="193" s="13" customFormat="1">
      <c r="A193" s="13"/>
      <c r="B193" s="220"/>
      <c r="C193" s="221"/>
      <c r="D193" s="222" t="s">
        <v>146</v>
      </c>
      <c r="E193" s="223" t="s">
        <v>1</v>
      </c>
      <c r="F193" s="224" t="s">
        <v>221</v>
      </c>
      <c r="G193" s="221"/>
      <c r="H193" s="223" t="s">
        <v>1</v>
      </c>
      <c r="I193" s="221"/>
      <c r="J193" s="221"/>
      <c r="K193" s="221"/>
      <c r="L193" s="225"/>
      <c r="M193" s="226"/>
      <c r="N193" s="227"/>
      <c r="O193" s="227"/>
      <c r="P193" s="227"/>
      <c r="Q193" s="227"/>
      <c r="R193" s="227"/>
      <c r="S193" s="227"/>
      <c r="T193" s="22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29" t="s">
        <v>146</v>
      </c>
      <c r="AU193" s="229" t="s">
        <v>137</v>
      </c>
      <c r="AV193" s="13" t="s">
        <v>81</v>
      </c>
      <c r="AW193" s="13" t="s">
        <v>30</v>
      </c>
      <c r="AX193" s="13" t="s">
        <v>73</v>
      </c>
      <c r="AY193" s="229" t="s">
        <v>129</v>
      </c>
    </row>
    <row r="194" s="14" customFormat="1">
      <c r="A194" s="14"/>
      <c r="B194" s="230"/>
      <c r="C194" s="231"/>
      <c r="D194" s="222" t="s">
        <v>146</v>
      </c>
      <c r="E194" s="232" t="s">
        <v>1</v>
      </c>
      <c r="F194" s="233" t="s">
        <v>222</v>
      </c>
      <c r="G194" s="231"/>
      <c r="H194" s="234">
        <v>-0.90000000000000002</v>
      </c>
      <c r="I194" s="231"/>
      <c r="J194" s="231"/>
      <c r="K194" s="231"/>
      <c r="L194" s="235"/>
      <c r="M194" s="236"/>
      <c r="N194" s="237"/>
      <c r="O194" s="237"/>
      <c r="P194" s="237"/>
      <c r="Q194" s="237"/>
      <c r="R194" s="237"/>
      <c r="S194" s="237"/>
      <c r="T194" s="23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39" t="s">
        <v>146</v>
      </c>
      <c r="AU194" s="239" t="s">
        <v>137</v>
      </c>
      <c r="AV194" s="14" t="s">
        <v>137</v>
      </c>
      <c r="AW194" s="14" t="s">
        <v>30</v>
      </c>
      <c r="AX194" s="14" t="s">
        <v>73</v>
      </c>
      <c r="AY194" s="239" t="s">
        <v>129</v>
      </c>
    </row>
    <row r="195" s="15" customFormat="1">
      <c r="A195" s="15"/>
      <c r="B195" s="240"/>
      <c r="C195" s="241"/>
      <c r="D195" s="222" t="s">
        <v>146</v>
      </c>
      <c r="E195" s="242" t="s">
        <v>1</v>
      </c>
      <c r="F195" s="243" t="s">
        <v>157</v>
      </c>
      <c r="G195" s="241"/>
      <c r="H195" s="244">
        <v>7.7999999999999998</v>
      </c>
      <c r="I195" s="241"/>
      <c r="J195" s="241"/>
      <c r="K195" s="241"/>
      <c r="L195" s="245"/>
      <c r="M195" s="246"/>
      <c r="N195" s="247"/>
      <c r="O195" s="247"/>
      <c r="P195" s="247"/>
      <c r="Q195" s="247"/>
      <c r="R195" s="247"/>
      <c r="S195" s="247"/>
      <c r="T195" s="248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49" t="s">
        <v>146</v>
      </c>
      <c r="AU195" s="249" t="s">
        <v>137</v>
      </c>
      <c r="AV195" s="15" t="s">
        <v>136</v>
      </c>
      <c r="AW195" s="15" t="s">
        <v>30</v>
      </c>
      <c r="AX195" s="15" t="s">
        <v>81</v>
      </c>
      <c r="AY195" s="249" t="s">
        <v>129</v>
      </c>
    </row>
    <row r="196" s="12" customFormat="1" ht="22.8" customHeight="1">
      <c r="A196" s="12"/>
      <c r="B196" s="192"/>
      <c r="C196" s="193"/>
      <c r="D196" s="194" t="s">
        <v>72</v>
      </c>
      <c r="E196" s="205" t="s">
        <v>194</v>
      </c>
      <c r="F196" s="205" t="s">
        <v>223</v>
      </c>
      <c r="G196" s="193"/>
      <c r="H196" s="193"/>
      <c r="I196" s="193"/>
      <c r="J196" s="206">
        <f>BK196</f>
        <v>119935.56</v>
      </c>
      <c r="K196" s="193"/>
      <c r="L196" s="197"/>
      <c r="M196" s="198"/>
      <c r="N196" s="199"/>
      <c r="O196" s="199"/>
      <c r="P196" s="200">
        <f>SUM(P197:P234)</f>
        <v>158.668575</v>
      </c>
      <c r="Q196" s="199"/>
      <c r="R196" s="200">
        <f>SUM(R197:R234)</f>
        <v>0.029047000000000003</v>
      </c>
      <c r="S196" s="199"/>
      <c r="T196" s="201">
        <f>SUM(T197:T234)</f>
        <v>14.207184999999999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2" t="s">
        <v>81</v>
      </c>
      <c r="AT196" s="203" t="s">
        <v>72</v>
      </c>
      <c r="AU196" s="203" t="s">
        <v>81</v>
      </c>
      <c r="AY196" s="202" t="s">
        <v>129</v>
      </c>
      <c r="BK196" s="204">
        <f>SUM(BK197:BK234)</f>
        <v>119935.56</v>
      </c>
    </row>
    <row r="197" s="2" customFormat="1" ht="24.15" customHeight="1">
      <c r="A197" s="32"/>
      <c r="B197" s="33"/>
      <c r="C197" s="207" t="s">
        <v>224</v>
      </c>
      <c r="D197" s="207" t="s">
        <v>132</v>
      </c>
      <c r="E197" s="208" t="s">
        <v>225</v>
      </c>
      <c r="F197" s="209" t="s">
        <v>226</v>
      </c>
      <c r="G197" s="210" t="s">
        <v>227</v>
      </c>
      <c r="H197" s="211">
        <v>3</v>
      </c>
      <c r="I197" s="212">
        <v>4000</v>
      </c>
      <c r="J197" s="212">
        <f>ROUND(I197*H197,2)</f>
        <v>12000</v>
      </c>
      <c r="K197" s="213"/>
      <c r="L197" s="38"/>
      <c r="M197" s="214" t="s">
        <v>1</v>
      </c>
      <c r="N197" s="215" t="s">
        <v>39</v>
      </c>
      <c r="O197" s="216">
        <v>0</v>
      </c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18" t="s">
        <v>136</v>
      </c>
      <c r="AT197" s="218" t="s">
        <v>132</v>
      </c>
      <c r="AU197" s="218" t="s">
        <v>137</v>
      </c>
      <c r="AY197" s="17" t="s">
        <v>129</v>
      </c>
      <c r="BE197" s="219">
        <f>IF(N197="základní",J197,0)</f>
        <v>0</v>
      </c>
      <c r="BF197" s="219">
        <f>IF(N197="snížená",J197,0)</f>
        <v>12000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7" t="s">
        <v>137</v>
      </c>
      <c r="BK197" s="219">
        <f>ROUND(I197*H197,2)</f>
        <v>12000</v>
      </c>
      <c r="BL197" s="17" t="s">
        <v>136</v>
      </c>
      <c r="BM197" s="218" t="s">
        <v>228</v>
      </c>
    </row>
    <row r="198" s="2" customFormat="1" ht="24.15" customHeight="1">
      <c r="A198" s="32"/>
      <c r="B198" s="33"/>
      <c r="C198" s="207" t="s">
        <v>8</v>
      </c>
      <c r="D198" s="207" t="s">
        <v>132</v>
      </c>
      <c r="E198" s="208" t="s">
        <v>229</v>
      </c>
      <c r="F198" s="209" t="s">
        <v>230</v>
      </c>
      <c r="G198" s="210" t="s">
        <v>227</v>
      </c>
      <c r="H198" s="211">
        <v>1</v>
      </c>
      <c r="I198" s="212">
        <v>11000</v>
      </c>
      <c r="J198" s="212">
        <f>ROUND(I198*H198,2)</f>
        <v>11000</v>
      </c>
      <c r="K198" s="213"/>
      <c r="L198" s="38"/>
      <c r="M198" s="214" t="s">
        <v>1</v>
      </c>
      <c r="N198" s="215" t="s">
        <v>39</v>
      </c>
      <c r="O198" s="216">
        <v>0</v>
      </c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18" t="s">
        <v>136</v>
      </c>
      <c r="AT198" s="218" t="s">
        <v>132</v>
      </c>
      <c r="AU198" s="218" t="s">
        <v>137</v>
      </c>
      <c r="AY198" s="17" t="s">
        <v>129</v>
      </c>
      <c r="BE198" s="219">
        <f>IF(N198="základní",J198,0)</f>
        <v>0</v>
      </c>
      <c r="BF198" s="219">
        <f>IF(N198="snížená",J198,0)</f>
        <v>11000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7" t="s">
        <v>137</v>
      </c>
      <c r="BK198" s="219">
        <f>ROUND(I198*H198,2)</f>
        <v>11000</v>
      </c>
      <c r="BL198" s="17" t="s">
        <v>136</v>
      </c>
      <c r="BM198" s="218" t="s">
        <v>231</v>
      </c>
    </row>
    <row r="199" s="2" customFormat="1" ht="24.15" customHeight="1">
      <c r="A199" s="32"/>
      <c r="B199" s="33"/>
      <c r="C199" s="207" t="s">
        <v>232</v>
      </c>
      <c r="D199" s="207" t="s">
        <v>132</v>
      </c>
      <c r="E199" s="208" t="s">
        <v>233</v>
      </c>
      <c r="F199" s="209" t="s">
        <v>234</v>
      </c>
      <c r="G199" s="210" t="s">
        <v>227</v>
      </c>
      <c r="H199" s="211">
        <v>1</v>
      </c>
      <c r="I199" s="212">
        <v>6000</v>
      </c>
      <c r="J199" s="212">
        <f>ROUND(I199*H199,2)</f>
        <v>6000</v>
      </c>
      <c r="K199" s="213"/>
      <c r="L199" s="38"/>
      <c r="M199" s="214" t="s">
        <v>1</v>
      </c>
      <c r="N199" s="215" t="s">
        <v>39</v>
      </c>
      <c r="O199" s="216">
        <v>0</v>
      </c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8" t="s">
        <v>136</v>
      </c>
      <c r="AT199" s="218" t="s">
        <v>132</v>
      </c>
      <c r="AU199" s="218" t="s">
        <v>137</v>
      </c>
      <c r="AY199" s="17" t="s">
        <v>129</v>
      </c>
      <c r="BE199" s="219">
        <f>IF(N199="základní",J199,0)</f>
        <v>0</v>
      </c>
      <c r="BF199" s="219">
        <f>IF(N199="snížená",J199,0)</f>
        <v>6000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7" t="s">
        <v>137</v>
      </c>
      <c r="BK199" s="219">
        <f>ROUND(I199*H199,2)</f>
        <v>6000</v>
      </c>
      <c r="BL199" s="17" t="s">
        <v>136</v>
      </c>
      <c r="BM199" s="218" t="s">
        <v>235</v>
      </c>
    </row>
    <row r="200" s="2" customFormat="1" ht="24.15" customHeight="1">
      <c r="A200" s="32"/>
      <c r="B200" s="33"/>
      <c r="C200" s="207" t="s">
        <v>236</v>
      </c>
      <c r="D200" s="207" t="s">
        <v>132</v>
      </c>
      <c r="E200" s="208" t="s">
        <v>237</v>
      </c>
      <c r="F200" s="209" t="s">
        <v>238</v>
      </c>
      <c r="G200" s="210" t="s">
        <v>227</v>
      </c>
      <c r="H200" s="211">
        <v>2</v>
      </c>
      <c r="I200" s="212">
        <v>1200</v>
      </c>
      <c r="J200" s="212">
        <f>ROUND(I200*H200,2)</f>
        <v>2400</v>
      </c>
      <c r="K200" s="213"/>
      <c r="L200" s="38"/>
      <c r="M200" s="214" t="s">
        <v>1</v>
      </c>
      <c r="N200" s="215" t="s">
        <v>39</v>
      </c>
      <c r="O200" s="216">
        <v>0</v>
      </c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18" t="s">
        <v>136</v>
      </c>
      <c r="AT200" s="218" t="s">
        <v>132</v>
      </c>
      <c r="AU200" s="218" t="s">
        <v>137</v>
      </c>
      <c r="AY200" s="17" t="s">
        <v>129</v>
      </c>
      <c r="BE200" s="219">
        <f>IF(N200="základní",J200,0)</f>
        <v>0</v>
      </c>
      <c r="BF200" s="219">
        <f>IF(N200="snížená",J200,0)</f>
        <v>2400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7" t="s">
        <v>137</v>
      </c>
      <c r="BK200" s="219">
        <f>ROUND(I200*H200,2)</f>
        <v>2400</v>
      </c>
      <c r="BL200" s="17" t="s">
        <v>136</v>
      </c>
      <c r="BM200" s="218" t="s">
        <v>239</v>
      </c>
    </row>
    <row r="201" s="2" customFormat="1" ht="24.15" customHeight="1">
      <c r="A201" s="32"/>
      <c r="B201" s="33"/>
      <c r="C201" s="207" t="s">
        <v>240</v>
      </c>
      <c r="D201" s="207" t="s">
        <v>132</v>
      </c>
      <c r="E201" s="208" t="s">
        <v>241</v>
      </c>
      <c r="F201" s="209" t="s">
        <v>242</v>
      </c>
      <c r="G201" s="210" t="s">
        <v>227</v>
      </c>
      <c r="H201" s="211">
        <v>1</v>
      </c>
      <c r="I201" s="212">
        <v>400</v>
      </c>
      <c r="J201" s="212">
        <f>ROUND(I201*H201,2)</f>
        <v>400</v>
      </c>
      <c r="K201" s="213"/>
      <c r="L201" s="38"/>
      <c r="M201" s="214" t="s">
        <v>1</v>
      </c>
      <c r="N201" s="215" t="s">
        <v>39</v>
      </c>
      <c r="O201" s="216">
        <v>0</v>
      </c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8" t="s">
        <v>136</v>
      </c>
      <c r="AT201" s="218" t="s">
        <v>132</v>
      </c>
      <c r="AU201" s="218" t="s">
        <v>137</v>
      </c>
      <c r="AY201" s="17" t="s">
        <v>129</v>
      </c>
      <c r="BE201" s="219">
        <f>IF(N201="základní",J201,0)</f>
        <v>0</v>
      </c>
      <c r="BF201" s="219">
        <f>IF(N201="snížená",J201,0)</f>
        <v>400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7" t="s">
        <v>137</v>
      </c>
      <c r="BK201" s="219">
        <f>ROUND(I201*H201,2)</f>
        <v>400</v>
      </c>
      <c r="BL201" s="17" t="s">
        <v>136</v>
      </c>
      <c r="BM201" s="218" t="s">
        <v>243</v>
      </c>
    </row>
    <row r="202" s="2" customFormat="1" ht="21.75" customHeight="1">
      <c r="A202" s="32"/>
      <c r="B202" s="33"/>
      <c r="C202" s="207" t="s">
        <v>244</v>
      </c>
      <c r="D202" s="207" t="s">
        <v>132</v>
      </c>
      <c r="E202" s="208" t="s">
        <v>245</v>
      </c>
      <c r="F202" s="209" t="s">
        <v>246</v>
      </c>
      <c r="G202" s="210" t="s">
        <v>227</v>
      </c>
      <c r="H202" s="211">
        <v>2</v>
      </c>
      <c r="I202" s="212">
        <v>1100</v>
      </c>
      <c r="J202" s="212">
        <f>ROUND(I202*H202,2)</f>
        <v>2200</v>
      </c>
      <c r="K202" s="213"/>
      <c r="L202" s="38"/>
      <c r="M202" s="214" t="s">
        <v>1</v>
      </c>
      <c r="N202" s="215" t="s">
        <v>39</v>
      </c>
      <c r="O202" s="216">
        <v>0</v>
      </c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8" t="s">
        <v>136</v>
      </c>
      <c r="AT202" s="218" t="s">
        <v>132</v>
      </c>
      <c r="AU202" s="218" t="s">
        <v>137</v>
      </c>
      <c r="AY202" s="17" t="s">
        <v>129</v>
      </c>
      <c r="BE202" s="219">
        <f>IF(N202="základní",J202,0)</f>
        <v>0</v>
      </c>
      <c r="BF202" s="219">
        <f>IF(N202="snížená",J202,0)</f>
        <v>2200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7" t="s">
        <v>137</v>
      </c>
      <c r="BK202" s="219">
        <f>ROUND(I202*H202,2)</f>
        <v>2200</v>
      </c>
      <c r="BL202" s="17" t="s">
        <v>136</v>
      </c>
      <c r="BM202" s="218" t="s">
        <v>247</v>
      </c>
    </row>
    <row r="203" s="2" customFormat="1" ht="16.5" customHeight="1">
      <c r="A203" s="32"/>
      <c r="B203" s="33"/>
      <c r="C203" s="207" t="s">
        <v>248</v>
      </c>
      <c r="D203" s="207" t="s">
        <v>132</v>
      </c>
      <c r="E203" s="208" t="s">
        <v>249</v>
      </c>
      <c r="F203" s="209" t="s">
        <v>250</v>
      </c>
      <c r="G203" s="210" t="s">
        <v>227</v>
      </c>
      <c r="H203" s="211">
        <v>6</v>
      </c>
      <c r="I203" s="212">
        <v>230</v>
      </c>
      <c r="J203" s="212">
        <f>ROUND(I203*H203,2)</f>
        <v>1380</v>
      </c>
      <c r="K203" s="213"/>
      <c r="L203" s="38"/>
      <c r="M203" s="214" t="s">
        <v>1</v>
      </c>
      <c r="N203" s="215" t="s">
        <v>39</v>
      </c>
      <c r="O203" s="216">
        <v>0</v>
      </c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8" t="s">
        <v>136</v>
      </c>
      <c r="AT203" s="218" t="s">
        <v>132</v>
      </c>
      <c r="AU203" s="218" t="s">
        <v>137</v>
      </c>
      <c r="AY203" s="17" t="s">
        <v>129</v>
      </c>
      <c r="BE203" s="219">
        <f>IF(N203="základní",J203,0)</f>
        <v>0</v>
      </c>
      <c r="BF203" s="219">
        <f>IF(N203="snížená",J203,0)</f>
        <v>1380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7" t="s">
        <v>137</v>
      </c>
      <c r="BK203" s="219">
        <f>ROUND(I203*H203,2)</f>
        <v>1380</v>
      </c>
      <c r="BL203" s="17" t="s">
        <v>136</v>
      </c>
      <c r="BM203" s="218" t="s">
        <v>251</v>
      </c>
    </row>
    <row r="204" s="14" customFormat="1">
      <c r="A204" s="14"/>
      <c r="B204" s="230"/>
      <c r="C204" s="231"/>
      <c r="D204" s="222" t="s">
        <v>146</v>
      </c>
      <c r="E204" s="232" t="s">
        <v>1</v>
      </c>
      <c r="F204" s="233" t="s">
        <v>252</v>
      </c>
      <c r="G204" s="231"/>
      <c r="H204" s="234">
        <v>6</v>
      </c>
      <c r="I204" s="231"/>
      <c r="J204" s="231"/>
      <c r="K204" s="231"/>
      <c r="L204" s="235"/>
      <c r="M204" s="236"/>
      <c r="N204" s="237"/>
      <c r="O204" s="237"/>
      <c r="P204" s="237"/>
      <c r="Q204" s="237"/>
      <c r="R204" s="237"/>
      <c r="S204" s="237"/>
      <c r="T204" s="23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39" t="s">
        <v>146</v>
      </c>
      <c r="AU204" s="239" t="s">
        <v>137</v>
      </c>
      <c r="AV204" s="14" t="s">
        <v>137</v>
      </c>
      <c r="AW204" s="14" t="s">
        <v>30</v>
      </c>
      <c r="AX204" s="14" t="s">
        <v>81</v>
      </c>
      <c r="AY204" s="239" t="s">
        <v>129</v>
      </c>
    </row>
    <row r="205" s="2" customFormat="1" ht="21.75" customHeight="1">
      <c r="A205" s="32"/>
      <c r="B205" s="33"/>
      <c r="C205" s="207" t="s">
        <v>7</v>
      </c>
      <c r="D205" s="207" t="s">
        <v>132</v>
      </c>
      <c r="E205" s="208" t="s">
        <v>253</v>
      </c>
      <c r="F205" s="209" t="s">
        <v>254</v>
      </c>
      <c r="G205" s="210" t="s">
        <v>227</v>
      </c>
      <c r="H205" s="211">
        <v>4</v>
      </c>
      <c r="I205" s="212">
        <v>300</v>
      </c>
      <c r="J205" s="212">
        <f>ROUND(I205*H205,2)</f>
        <v>1200</v>
      </c>
      <c r="K205" s="213"/>
      <c r="L205" s="38"/>
      <c r="M205" s="214" t="s">
        <v>1</v>
      </c>
      <c r="N205" s="215" t="s">
        <v>39</v>
      </c>
      <c r="O205" s="216">
        <v>0</v>
      </c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18" t="s">
        <v>136</v>
      </c>
      <c r="AT205" s="218" t="s">
        <v>132</v>
      </c>
      <c r="AU205" s="218" t="s">
        <v>137</v>
      </c>
      <c r="AY205" s="17" t="s">
        <v>129</v>
      </c>
      <c r="BE205" s="219">
        <f>IF(N205="základní",J205,0)</f>
        <v>0</v>
      </c>
      <c r="BF205" s="219">
        <f>IF(N205="snížená",J205,0)</f>
        <v>1200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7" t="s">
        <v>137</v>
      </c>
      <c r="BK205" s="219">
        <f>ROUND(I205*H205,2)</f>
        <v>1200</v>
      </c>
      <c r="BL205" s="17" t="s">
        <v>136</v>
      </c>
      <c r="BM205" s="218" t="s">
        <v>255</v>
      </c>
    </row>
    <row r="206" s="2" customFormat="1" ht="33" customHeight="1">
      <c r="A206" s="32"/>
      <c r="B206" s="33"/>
      <c r="C206" s="207" t="s">
        <v>256</v>
      </c>
      <c r="D206" s="207" t="s">
        <v>132</v>
      </c>
      <c r="E206" s="208" t="s">
        <v>257</v>
      </c>
      <c r="F206" s="209" t="s">
        <v>258</v>
      </c>
      <c r="G206" s="210" t="s">
        <v>144</v>
      </c>
      <c r="H206" s="211">
        <v>104.7</v>
      </c>
      <c r="I206" s="212">
        <v>54.5</v>
      </c>
      <c r="J206" s="212">
        <f>ROUND(I206*H206,2)</f>
        <v>5706.1499999999996</v>
      </c>
      <c r="K206" s="213"/>
      <c r="L206" s="38"/>
      <c r="M206" s="214" t="s">
        <v>1</v>
      </c>
      <c r="N206" s="215" t="s">
        <v>39</v>
      </c>
      <c r="O206" s="216">
        <v>0.105</v>
      </c>
      <c r="P206" s="216">
        <f>O206*H206</f>
        <v>10.993499999999999</v>
      </c>
      <c r="Q206" s="216">
        <v>0.00012999999999999999</v>
      </c>
      <c r="R206" s="216">
        <f>Q206*H206</f>
        <v>0.013611</v>
      </c>
      <c r="S206" s="216">
        <v>0</v>
      </c>
      <c r="T206" s="217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18" t="s">
        <v>136</v>
      </c>
      <c r="AT206" s="218" t="s">
        <v>132</v>
      </c>
      <c r="AU206" s="218" t="s">
        <v>137</v>
      </c>
      <c r="AY206" s="17" t="s">
        <v>129</v>
      </c>
      <c r="BE206" s="219">
        <f>IF(N206="základní",J206,0)</f>
        <v>0</v>
      </c>
      <c r="BF206" s="219">
        <f>IF(N206="snížená",J206,0)</f>
        <v>5706.1499999999996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7" t="s">
        <v>137</v>
      </c>
      <c r="BK206" s="219">
        <f>ROUND(I206*H206,2)</f>
        <v>5706.1499999999996</v>
      </c>
      <c r="BL206" s="17" t="s">
        <v>136</v>
      </c>
      <c r="BM206" s="218" t="s">
        <v>259</v>
      </c>
    </row>
    <row r="207" s="2" customFormat="1" ht="24.15" customHeight="1">
      <c r="A207" s="32"/>
      <c r="B207" s="33"/>
      <c r="C207" s="207" t="s">
        <v>260</v>
      </c>
      <c r="D207" s="207" t="s">
        <v>132</v>
      </c>
      <c r="E207" s="208" t="s">
        <v>261</v>
      </c>
      <c r="F207" s="209" t="s">
        <v>262</v>
      </c>
      <c r="G207" s="210" t="s">
        <v>144</v>
      </c>
      <c r="H207" s="211">
        <v>104.7</v>
      </c>
      <c r="I207" s="212">
        <v>122</v>
      </c>
      <c r="J207" s="212">
        <f>ROUND(I207*H207,2)</f>
        <v>12773.4</v>
      </c>
      <c r="K207" s="213"/>
      <c r="L207" s="38"/>
      <c r="M207" s="214" t="s">
        <v>1</v>
      </c>
      <c r="N207" s="215" t="s">
        <v>39</v>
      </c>
      <c r="O207" s="216">
        <v>0.308</v>
      </c>
      <c r="P207" s="216">
        <f>O207*H207</f>
        <v>32.247599999999998</v>
      </c>
      <c r="Q207" s="216">
        <v>4.0000000000000003E-05</v>
      </c>
      <c r="R207" s="216">
        <f>Q207*H207</f>
        <v>0.0041880000000000008</v>
      </c>
      <c r="S207" s="216">
        <v>0</v>
      </c>
      <c r="T207" s="217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18" t="s">
        <v>136</v>
      </c>
      <c r="AT207" s="218" t="s">
        <v>132</v>
      </c>
      <c r="AU207" s="218" t="s">
        <v>137</v>
      </c>
      <c r="AY207" s="17" t="s">
        <v>129</v>
      </c>
      <c r="BE207" s="219">
        <f>IF(N207="základní",J207,0)</f>
        <v>0</v>
      </c>
      <c r="BF207" s="219">
        <f>IF(N207="snížená",J207,0)</f>
        <v>12773.4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7" t="s">
        <v>137</v>
      </c>
      <c r="BK207" s="219">
        <f>ROUND(I207*H207,2)</f>
        <v>12773.4</v>
      </c>
      <c r="BL207" s="17" t="s">
        <v>136</v>
      </c>
      <c r="BM207" s="218" t="s">
        <v>263</v>
      </c>
    </row>
    <row r="208" s="2" customFormat="1" ht="24.15" customHeight="1">
      <c r="A208" s="32"/>
      <c r="B208" s="33"/>
      <c r="C208" s="207" t="s">
        <v>264</v>
      </c>
      <c r="D208" s="207" t="s">
        <v>132</v>
      </c>
      <c r="E208" s="208" t="s">
        <v>265</v>
      </c>
      <c r="F208" s="209" t="s">
        <v>266</v>
      </c>
      <c r="G208" s="210" t="s">
        <v>144</v>
      </c>
      <c r="H208" s="211">
        <v>8.6999999999999993</v>
      </c>
      <c r="I208" s="212">
        <v>157</v>
      </c>
      <c r="J208" s="212">
        <f>ROUND(I208*H208,2)</f>
        <v>1365.9000000000001</v>
      </c>
      <c r="K208" s="213"/>
      <c r="L208" s="38"/>
      <c r="M208" s="214" t="s">
        <v>1</v>
      </c>
      <c r="N208" s="215" t="s">
        <v>39</v>
      </c>
      <c r="O208" s="216">
        <v>0.42999999999999999</v>
      </c>
      <c r="P208" s="216">
        <f>O208*H208</f>
        <v>3.7409999999999997</v>
      </c>
      <c r="Q208" s="216">
        <v>0</v>
      </c>
      <c r="R208" s="216">
        <f>Q208*H208</f>
        <v>0</v>
      </c>
      <c r="S208" s="216">
        <v>0.089999999999999997</v>
      </c>
      <c r="T208" s="217">
        <f>S208*H208</f>
        <v>0.78299999999999992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18" t="s">
        <v>136</v>
      </c>
      <c r="AT208" s="218" t="s">
        <v>132</v>
      </c>
      <c r="AU208" s="218" t="s">
        <v>137</v>
      </c>
      <c r="AY208" s="17" t="s">
        <v>129</v>
      </c>
      <c r="BE208" s="219">
        <f>IF(N208="základní",J208,0)</f>
        <v>0</v>
      </c>
      <c r="BF208" s="219">
        <f>IF(N208="snížená",J208,0)</f>
        <v>1365.9000000000001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7" t="s">
        <v>137</v>
      </c>
      <c r="BK208" s="219">
        <f>ROUND(I208*H208,2)</f>
        <v>1365.9000000000001</v>
      </c>
      <c r="BL208" s="17" t="s">
        <v>136</v>
      </c>
      <c r="BM208" s="218" t="s">
        <v>267</v>
      </c>
    </row>
    <row r="209" s="13" customFormat="1">
      <c r="A209" s="13"/>
      <c r="B209" s="220"/>
      <c r="C209" s="221"/>
      <c r="D209" s="222" t="s">
        <v>146</v>
      </c>
      <c r="E209" s="223" t="s">
        <v>1</v>
      </c>
      <c r="F209" s="224" t="s">
        <v>219</v>
      </c>
      <c r="G209" s="221"/>
      <c r="H209" s="223" t="s">
        <v>1</v>
      </c>
      <c r="I209" s="221"/>
      <c r="J209" s="221"/>
      <c r="K209" s="221"/>
      <c r="L209" s="225"/>
      <c r="M209" s="226"/>
      <c r="N209" s="227"/>
      <c r="O209" s="227"/>
      <c r="P209" s="227"/>
      <c r="Q209" s="227"/>
      <c r="R209" s="227"/>
      <c r="S209" s="227"/>
      <c r="T209" s="22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29" t="s">
        <v>146</v>
      </c>
      <c r="AU209" s="229" t="s">
        <v>137</v>
      </c>
      <c r="AV209" s="13" t="s">
        <v>81</v>
      </c>
      <c r="AW209" s="13" t="s">
        <v>30</v>
      </c>
      <c r="AX209" s="13" t="s">
        <v>73</v>
      </c>
      <c r="AY209" s="229" t="s">
        <v>129</v>
      </c>
    </row>
    <row r="210" s="14" customFormat="1">
      <c r="A210" s="14"/>
      <c r="B210" s="230"/>
      <c r="C210" s="231"/>
      <c r="D210" s="222" t="s">
        <v>146</v>
      </c>
      <c r="E210" s="232" t="s">
        <v>1</v>
      </c>
      <c r="F210" s="233" t="s">
        <v>220</v>
      </c>
      <c r="G210" s="231"/>
      <c r="H210" s="234">
        <v>8.6999999999999993</v>
      </c>
      <c r="I210" s="231"/>
      <c r="J210" s="231"/>
      <c r="K210" s="231"/>
      <c r="L210" s="235"/>
      <c r="M210" s="236"/>
      <c r="N210" s="237"/>
      <c r="O210" s="237"/>
      <c r="P210" s="237"/>
      <c r="Q210" s="237"/>
      <c r="R210" s="237"/>
      <c r="S210" s="237"/>
      <c r="T210" s="23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39" t="s">
        <v>146</v>
      </c>
      <c r="AU210" s="239" t="s">
        <v>137</v>
      </c>
      <c r="AV210" s="14" t="s">
        <v>137</v>
      </c>
      <c r="AW210" s="14" t="s">
        <v>30</v>
      </c>
      <c r="AX210" s="14" t="s">
        <v>81</v>
      </c>
      <c r="AY210" s="239" t="s">
        <v>129</v>
      </c>
    </row>
    <row r="211" s="2" customFormat="1" ht="24.15" customHeight="1">
      <c r="A211" s="32"/>
      <c r="B211" s="33"/>
      <c r="C211" s="207" t="s">
        <v>268</v>
      </c>
      <c r="D211" s="207" t="s">
        <v>132</v>
      </c>
      <c r="E211" s="208" t="s">
        <v>269</v>
      </c>
      <c r="F211" s="209" t="s">
        <v>270</v>
      </c>
      <c r="G211" s="210" t="s">
        <v>144</v>
      </c>
      <c r="H211" s="211">
        <v>5.0039999999999996</v>
      </c>
      <c r="I211" s="212">
        <v>73.400000000000006</v>
      </c>
      <c r="J211" s="212">
        <f>ROUND(I211*H211,2)</f>
        <v>367.29000000000002</v>
      </c>
      <c r="K211" s="213"/>
      <c r="L211" s="38"/>
      <c r="M211" s="214" t="s">
        <v>1</v>
      </c>
      <c r="N211" s="215" t="s">
        <v>39</v>
      </c>
      <c r="O211" s="216">
        <v>0.16200000000000001</v>
      </c>
      <c r="P211" s="216">
        <f>O211*H211</f>
        <v>0.81064799999999992</v>
      </c>
      <c r="Q211" s="216">
        <v>0</v>
      </c>
      <c r="R211" s="216">
        <f>Q211*H211</f>
        <v>0</v>
      </c>
      <c r="S211" s="216">
        <v>0.035000000000000003</v>
      </c>
      <c r="T211" s="217">
        <f>S211*H211</f>
        <v>0.17513999999999999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218" t="s">
        <v>136</v>
      </c>
      <c r="AT211" s="218" t="s">
        <v>132</v>
      </c>
      <c r="AU211" s="218" t="s">
        <v>137</v>
      </c>
      <c r="AY211" s="17" t="s">
        <v>129</v>
      </c>
      <c r="BE211" s="219">
        <f>IF(N211="základní",J211,0)</f>
        <v>0</v>
      </c>
      <c r="BF211" s="219">
        <f>IF(N211="snížená",J211,0)</f>
        <v>367.29000000000002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7" t="s">
        <v>137</v>
      </c>
      <c r="BK211" s="219">
        <f>ROUND(I211*H211,2)</f>
        <v>367.29000000000002</v>
      </c>
      <c r="BL211" s="17" t="s">
        <v>136</v>
      </c>
      <c r="BM211" s="218" t="s">
        <v>271</v>
      </c>
    </row>
    <row r="212" s="14" customFormat="1">
      <c r="A212" s="14"/>
      <c r="B212" s="230"/>
      <c r="C212" s="231"/>
      <c r="D212" s="222" t="s">
        <v>146</v>
      </c>
      <c r="E212" s="232" t="s">
        <v>1</v>
      </c>
      <c r="F212" s="233" t="s">
        <v>272</v>
      </c>
      <c r="G212" s="231"/>
      <c r="H212" s="234">
        <v>5.0039999999999996</v>
      </c>
      <c r="I212" s="231"/>
      <c r="J212" s="231"/>
      <c r="K212" s="231"/>
      <c r="L212" s="235"/>
      <c r="M212" s="236"/>
      <c r="N212" s="237"/>
      <c r="O212" s="237"/>
      <c r="P212" s="237"/>
      <c r="Q212" s="237"/>
      <c r="R212" s="237"/>
      <c r="S212" s="237"/>
      <c r="T212" s="238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39" t="s">
        <v>146</v>
      </c>
      <c r="AU212" s="239" t="s">
        <v>137</v>
      </c>
      <c r="AV212" s="14" t="s">
        <v>137</v>
      </c>
      <c r="AW212" s="14" t="s">
        <v>30</v>
      </c>
      <c r="AX212" s="14" t="s">
        <v>81</v>
      </c>
      <c r="AY212" s="239" t="s">
        <v>129</v>
      </c>
    </row>
    <row r="213" s="2" customFormat="1" ht="21.75" customHeight="1">
      <c r="A213" s="32"/>
      <c r="B213" s="33"/>
      <c r="C213" s="207" t="s">
        <v>273</v>
      </c>
      <c r="D213" s="207" t="s">
        <v>132</v>
      </c>
      <c r="E213" s="208" t="s">
        <v>274</v>
      </c>
      <c r="F213" s="209" t="s">
        <v>275</v>
      </c>
      <c r="G213" s="210" t="s">
        <v>144</v>
      </c>
      <c r="H213" s="211">
        <v>13.199999999999999</v>
      </c>
      <c r="I213" s="212">
        <v>342</v>
      </c>
      <c r="J213" s="212">
        <f>ROUND(I213*H213,2)</f>
        <v>4514.3999999999996</v>
      </c>
      <c r="K213" s="213"/>
      <c r="L213" s="38"/>
      <c r="M213" s="214" t="s">
        <v>1</v>
      </c>
      <c r="N213" s="215" t="s">
        <v>39</v>
      </c>
      <c r="O213" s="216">
        <v>0.93899999999999995</v>
      </c>
      <c r="P213" s="216">
        <f>O213*H213</f>
        <v>12.394799999999998</v>
      </c>
      <c r="Q213" s="216">
        <v>0</v>
      </c>
      <c r="R213" s="216">
        <f>Q213*H213</f>
        <v>0</v>
      </c>
      <c r="S213" s="216">
        <v>0.075999999999999998</v>
      </c>
      <c r="T213" s="217">
        <f>S213*H213</f>
        <v>1.0031999999999999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18" t="s">
        <v>136</v>
      </c>
      <c r="AT213" s="218" t="s">
        <v>132</v>
      </c>
      <c r="AU213" s="218" t="s">
        <v>137</v>
      </c>
      <c r="AY213" s="17" t="s">
        <v>129</v>
      </c>
      <c r="BE213" s="219">
        <f>IF(N213="základní",J213,0)</f>
        <v>0</v>
      </c>
      <c r="BF213" s="219">
        <f>IF(N213="snížená",J213,0)</f>
        <v>4514.3999999999996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17" t="s">
        <v>137</v>
      </c>
      <c r="BK213" s="219">
        <f>ROUND(I213*H213,2)</f>
        <v>4514.3999999999996</v>
      </c>
      <c r="BL213" s="17" t="s">
        <v>136</v>
      </c>
      <c r="BM213" s="218" t="s">
        <v>276</v>
      </c>
    </row>
    <row r="214" s="14" customFormat="1">
      <c r="A214" s="14"/>
      <c r="B214" s="230"/>
      <c r="C214" s="231"/>
      <c r="D214" s="222" t="s">
        <v>146</v>
      </c>
      <c r="E214" s="232" t="s">
        <v>1</v>
      </c>
      <c r="F214" s="233" t="s">
        <v>277</v>
      </c>
      <c r="G214" s="231"/>
      <c r="H214" s="234">
        <v>13.199999999999999</v>
      </c>
      <c r="I214" s="231"/>
      <c r="J214" s="231"/>
      <c r="K214" s="231"/>
      <c r="L214" s="235"/>
      <c r="M214" s="236"/>
      <c r="N214" s="237"/>
      <c r="O214" s="237"/>
      <c r="P214" s="237"/>
      <c r="Q214" s="237"/>
      <c r="R214" s="237"/>
      <c r="S214" s="237"/>
      <c r="T214" s="238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39" t="s">
        <v>146</v>
      </c>
      <c r="AU214" s="239" t="s">
        <v>137</v>
      </c>
      <c r="AV214" s="14" t="s">
        <v>137</v>
      </c>
      <c r="AW214" s="14" t="s">
        <v>30</v>
      </c>
      <c r="AX214" s="14" t="s">
        <v>81</v>
      </c>
      <c r="AY214" s="239" t="s">
        <v>129</v>
      </c>
    </row>
    <row r="215" s="2" customFormat="1" ht="24.15" customHeight="1">
      <c r="A215" s="32"/>
      <c r="B215" s="33"/>
      <c r="C215" s="207" t="s">
        <v>278</v>
      </c>
      <c r="D215" s="207" t="s">
        <v>132</v>
      </c>
      <c r="E215" s="208" t="s">
        <v>279</v>
      </c>
      <c r="F215" s="209" t="s">
        <v>280</v>
      </c>
      <c r="G215" s="210" t="s">
        <v>281</v>
      </c>
      <c r="H215" s="211">
        <v>10</v>
      </c>
      <c r="I215" s="212">
        <v>1420</v>
      </c>
      <c r="J215" s="212">
        <f>ROUND(I215*H215,2)</f>
        <v>14200</v>
      </c>
      <c r="K215" s="213"/>
      <c r="L215" s="38"/>
      <c r="M215" s="214" t="s">
        <v>1</v>
      </c>
      <c r="N215" s="215" t="s">
        <v>39</v>
      </c>
      <c r="O215" s="216">
        <v>2.4590000000000001</v>
      </c>
      <c r="P215" s="216">
        <f>O215*H215</f>
        <v>24.59</v>
      </c>
      <c r="Q215" s="216">
        <v>8.0000000000000007E-05</v>
      </c>
      <c r="R215" s="216">
        <f>Q215*H215</f>
        <v>0.00080000000000000004</v>
      </c>
      <c r="S215" s="216">
        <v>0</v>
      </c>
      <c r="T215" s="217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18" t="s">
        <v>136</v>
      </c>
      <c r="AT215" s="218" t="s">
        <v>132</v>
      </c>
      <c r="AU215" s="218" t="s">
        <v>137</v>
      </c>
      <c r="AY215" s="17" t="s">
        <v>129</v>
      </c>
      <c r="BE215" s="219">
        <f>IF(N215="základní",J215,0)</f>
        <v>0</v>
      </c>
      <c r="BF215" s="219">
        <f>IF(N215="snížená",J215,0)</f>
        <v>14200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7" t="s">
        <v>137</v>
      </c>
      <c r="BK215" s="219">
        <f>ROUND(I215*H215,2)</f>
        <v>14200</v>
      </c>
      <c r="BL215" s="17" t="s">
        <v>136</v>
      </c>
      <c r="BM215" s="218" t="s">
        <v>282</v>
      </c>
    </row>
    <row r="216" s="13" customFormat="1">
      <c r="A216" s="13"/>
      <c r="B216" s="220"/>
      <c r="C216" s="221"/>
      <c r="D216" s="222" t="s">
        <v>146</v>
      </c>
      <c r="E216" s="223" t="s">
        <v>1</v>
      </c>
      <c r="F216" s="224" t="s">
        <v>283</v>
      </c>
      <c r="G216" s="221"/>
      <c r="H216" s="223" t="s">
        <v>1</v>
      </c>
      <c r="I216" s="221"/>
      <c r="J216" s="221"/>
      <c r="K216" s="221"/>
      <c r="L216" s="225"/>
      <c r="M216" s="226"/>
      <c r="N216" s="227"/>
      <c r="O216" s="227"/>
      <c r="P216" s="227"/>
      <c r="Q216" s="227"/>
      <c r="R216" s="227"/>
      <c r="S216" s="227"/>
      <c r="T216" s="22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29" t="s">
        <v>146</v>
      </c>
      <c r="AU216" s="229" t="s">
        <v>137</v>
      </c>
      <c r="AV216" s="13" t="s">
        <v>81</v>
      </c>
      <c r="AW216" s="13" t="s">
        <v>30</v>
      </c>
      <c r="AX216" s="13" t="s">
        <v>73</v>
      </c>
      <c r="AY216" s="229" t="s">
        <v>129</v>
      </c>
    </row>
    <row r="217" s="14" customFormat="1">
      <c r="A217" s="14"/>
      <c r="B217" s="230"/>
      <c r="C217" s="231"/>
      <c r="D217" s="222" t="s">
        <v>146</v>
      </c>
      <c r="E217" s="232" t="s">
        <v>1</v>
      </c>
      <c r="F217" s="233" t="s">
        <v>284</v>
      </c>
      <c r="G217" s="231"/>
      <c r="H217" s="234">
        <v>10</v>
      </c>
      <c r="I217" s="231"/>
      <c r="J217" s="231"/>
      <c r="K217" s="231"/>
      <c r="L217" s="235"/>
      <c r="M217" s="236"/>
      <c r="N217" s="237"/>
      <c r="O217" s="237"/>
      <c r="P217" s="237"/>
      <c r="Q217" s="237"/>
      <c r="R217" s="237"/>
      <c r="S217" s="237"/>
      <c r="T217" s="23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39" t="s">
        <v>146</v>
      </c>
      <c r="AU217" s="239" t="s">
        <v>137</v>
      </c>
      <c r="AV217" s="14" t="s">
        <v>137</v>
      </c>
      <c r="AW217" s="14" t="s">
        <v>30</v>
      </c>
      <c r="AX217" s="14" t="s">
        <v>81</v>
      </c>
      <c r="AY217" s="239" t="s">
        <v>129</v>
      </c>
    </row>
    <row r="218" s="2" customFormat="1" ht="24.15" customHeight="1">
      <c r="A218" s="32"/>
      <c r="B218" s="33"/>
      <c r="C218" s="207" t="s">
        <v>285</v>
      </c>
      <c r="D218" s="207" t="s">
        <v>132</v>
      </c>
      <c r="E218" s="208" t="s">
        <v>286</v>
      </c>
      <c r="F218" s="209" t="s">
        <v>287</v>
      </c>
      <c r="G218" s="210" t="s">
        <v>144</v>
      </c>
      <c r="H218" s="211">
        <v>7</v>
      </c>
      <c r="I218" s="212">
        <v>109</v>
      </c>
      <c r="J218" s="212">
        <f>ROUND(I218*H218,2)</f>
        <v>763</v>
      </c>
      <c r="K218" s="213"/>
      <c r="L218" s="38"/>
      <c r="M218" s="214" t="s">
        <v>1</v>
      </c>
      <c r="N218" s="215" t="s">
        <v>39</v>
      </c>
      <c r="O218" s="216">
        <v>0.29999999999999999</v>
      </c>
      <c r="P218" s="216">
        <f>O218*H218</f>
        <v>2.1000000000000001</v>
      </c>
      <c r="Q218" s="216">
        <v>0</v>
      </c>
      <c r="R218" s="216">
        <f>Q218*H218</f>
        <v>0</v>
      </c>
      <c r="S218" s="216">
        <v>0.068000000000000005</v>
      </c>
      <c r="T218" s="217">
        <f>S218*H218</f>
        <v>0.47600000000000003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218" t="s">
        <v>136</v>
      </c>
      <c r="AT218" s="218" t="s">
        <v>132</v>
      </c>
      <c r="AU218" s="218" t="s">
        <v>137</v>
      </c>
      <c r="AY218" s="17" t="s">
        <v>129</v>
      </c>
      <c r="BE218" s="219">
        <f>IF(N218="základní",J218,0)</f>
        <v>0</v>
      </c>
      <c r="BF218" s="219">
        <f>IF(N218="snížená",J218,0)</f>
        <v>763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7" t="s">
        <v>137</v>
      </c>
      <c r="BK218" s="219">
        <f>ROUND(I218*H218,2)</f>
        <v>763</v>
      </c>
      <c r="BL218" s="17" t="s">
        <v>136</v>
      </c>
      <c r="BM218" s="218" t="s">
        <v>288</v>
      </c>
    </row>
    <row r="219" s="13" customFormat="1">
      <c r="A219" s="13"/>
      <c r="B219" s="220"/>
      <c r="C219" s="221"/>
      <c r="D219" s="222" t="s">
        <v>146</v>
      </c>
      <c r="E219" s="223" t="s">
        <v>1</v>
      </c>
      <c r="F219" s="224" t="s">
        <v>289</v>
      </c>
      <c r="G219" s="221"/>
      <c r="H219" s="223" t="s">
        <v>1</v>
      </c>
      <c r="I219" s="221"/>
      <c r="J219" s="221"/>
      <c r="K219" s="221"/>
      <c r="L219" s="225"/>
      <c r="M219" s="226"/>
      <c r="N219" s="227"/>
      <c r="O219" s="227"/>
      <c r="P219" s="227"/>
      <c r="Q219" s="227"/>
      <c r="R219" s="227"/>
      <c r="S219" s="227"/>
      <c r="T219" s="22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29" t="s">
        <v>146</v>
      </c>
      <c r="AU219" s="229" t="s">
        <v>137</v>
      </c>
      <c r="AV219" s="13" t="s">
        <v>81</v>
      </c>
      <c r="AW219" s="13" t="s">
        <v>30</v>
      </c>
      <c r="AX219" s="13" t="s">
        <v>73</v>
      </c>
      <c r="AY219" s="229" t="s">
        <v>129</v>
      </c>
    </row>
    <row r="220" s="14" customFormat="1">
      <c r="A220" s="14"/>
      <c r="B220" s="230"/>
      <c r="C220" s="231"/>
      <c r="D220" s="222" t="s">
        <v>146</v>
      </c>
      <c r="E220" s="232" t="s">
        <v>1</v>
      </c>
      <c r="F220" s="233" t="s">
        <v>290</v>
      </c>
      <c r="G220" s="231"/>
      <c r="H220" s="234">
        <v>7</v>
      </c>
      <c r="I220" s="231"/>
      <c r="J220" s="231"/>
      <c r="K220" s="231"/>
      <c r="L220" s="235"/>
      <c r="M220" s="236"/>
      <c r="N220" s="237"/>
      <c r="O220" s="237"/>
      <c r="P220" s="237"/>
      <c r="Q220" s="237"/>
      <c r="R220" s="237"/>
      <c r="S220" s="237"/>
      <c r="T220" s="238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39" t="s">
        <v>146</v>
      </c>
      <c r="AU220" s="239" t="s">
        <v>137</v>
      </c>
      <c r="AV220" s="14" t="s">
        <v>137</v>
      </c>
      <c r="AW220" s="14" t="s">
        <v>30</v>
      </c>
      <c r="AX220" s="14" t="s">
        <v>81</v>
      </c>
      <c r="AY220" s="239" t="s">
        <v>129</v>
      </c>
    </row>
    <row r="221" s="2" customFormat="1" ht="24.15" customHeight="1">
      <c r="A221" s="32"/>
      <c r="B221" s="33"/>
      <c r="C221" s="207" t="s">
        <v>291</v>
      </c>
      <c r="D221" s="207" t="s">
        <v>132</v>
      </c>
      <c r="E221" s="208" t="s">
        <v>292</v>
      </c>
      <c r="F221" s="209" t="s">
        <v>293</v>
      </c>
      <c r="G221" s="210" t="s">
        <v>201</v>
      </c>
      <c r="H221" s="211">
        <v>2.8889999999999998</v>
      </c>
      <c r="I221" s="212">
        <v>1180</v>
      </c>
      <c r="J221" s="212">
        <f>ROUND(I221*H221,2)</f>
        <v>3409.02</v>
      </c>
      <c r="K221" s="213"/>
      <c r="L221" s="38"/>
      <c r="M221" s="214" t="s">
        <v>1</v>
      </c>
      <c r="N221" s="215" t="s">
        <v>39</v>
      </c>
      <c r="O221" s="216">
        <v>2.5230000000000001</v>
      </c>
      <c r="P221" s="216">
        <f>O221*H221</f>
        <v>7.2889470000000003</v>
      </c>
      <c r="Q221" s="216">
        <v>0</v>
      </c>
      <c r="R221" s="216">
        <f>Q221*H221</f>
        <v>0</v>
      </c>
      <c r="S221" s="216">
        <v>1.8049999999999999</v>
      </c>
      <c r="T221" s="217">
        <f>S221*H221</f>
        <v>5.2146449999999991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18" t="s">
        <v>136</v>
      </c>
      <c r="AT221" s="218" t="s">
        <v>132</v>
      </c>
      <c r="AU221" s="218" t="s">
        <v>137</v>
      </c>
      <c r="AY221" s="17" t="s">
        <v>129</v>
      </c>
      <c r="BE221" s="219">
        <f>IF(N221="základní",J221,0)</f>
        <v>0</v>
      </c>
      <c r="BF221" s="219">
        <f>IF(N221="snížená",J221,0)</f>
        <v>3409.02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7" t="s">
        <v>137</v>
      </c>
      <c r="BK221" s="219">
        <f>ROUND(I221*H221,2)</f>
        <v>3409.02</v>
      </c>
      <c r="BL221" s="17" t="s">
        <v>136</v>
      </c>
      <c r="BM221" s="218" t="s">
        <v>294</v>
      </c>
    </row>
    <row r="222" s="13" customFormat="1">
      <c r="A222" s="13"/>
      <c r="B222" s="220"/>
      <c r="C222" s="221"/>
      <c r="D222" s="222" t="s">
        <v>146</v>
      </c>
      <c r="E222" s="223" t="s">
        <v>1</v>
      </c>
      <c r="F222" s="224" t="s">
        <v>295</v>
      </c>
      <c r="G222" s="221"/>
      <c r="H222" s="223" t="s">
        <v>1</v>
      </c>
      <c r="I222" s="221"/>
      <c r="J222" s="221"/>
      <c r="K222" s="221"/>
      <c r="L222" s="225"/>
      <c r="M222" s="226"/>
      <c r="N222" s="227"/>
      <c r="O222" s="227"/>
      <c r="P222" s="227"/>
      <c r="Q222" s="227"/>
      <c r="R222" s="227"/>
      <c r="S222" s="227"/>
      <c r="T222" s="22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29" t="s">
        <v>146</v>
      </c>
      <c r="AU222" s="229" t="s">
        <v>137</v>
      </c>
      <c r="AV222" s="13" t="s">
        <v>81</v>
      </c>
      <c r="AW222" s="13" t="s">
        <v>30</v>
      </c>
      <c r="AX222" s="13" t="s">
        <v>73</v>
      </c>
      <c r="AY222" s="229" t="s">
        <v>129</v>
      </c>
    </row>
    <row r="223" s="14" customFormat="1">
      <c r="A223" s="14"/>
      <c r="B223" s="230"/>
      <c r="C223" s="231"/>
      <c r="D223" s="222" t="s">
        <v>146</v>
      </c>
      <c r="E223" s="232" t="s">
        <v>1</v>
      </c>
      <c r="F223" s="233" t="s">
        <v>296</v>
      </c>
      <c r="G223" s="231"/>
      <c r="H223" s="234">
        <v>1.456</v>
      </c>
      <c r="I223" s="231"/>
      <c r="J223" s="231"/>
      <c r="K223" s="231"/>
      <c r="L223" s="235"/>
      <c r="M223" s="236"/>
      <c r="N223" s="237"/>
      <c r="O223" s="237"/>
      <c r="P223" s="237"/>
      <c r="Q223" s="237"/>
      <c r="R223" s="237"/>
      <c r="S223" s="237"/>
      <c r="T223" s="23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39" t="s">
        <v>146</v>
      </c>
      <c r="AU223" s="239" t="s">
        <v>137</v>
      </c>
      <c r="AV223" s="14" t="s">
        <v>137</v>
      </c>
      <c r="AW223" s="14" t="s">
        <v>30</v>
      </c>
      <c r="AX223" s="14" t="s">
        <v>73</v>
      </c>
      <c r="AY223" s="239" t="s">
        <v>129</v>
      </c>
    </row>
    <row r="224" s="14" customFormat="1">
      <c r="A224" s="14"/>
      <c r="B224" s="230"/>
      <c r="C224" s="231"/>
      <c r="D224" s="222" t="s">
        <v>146</v>
      </c>
      <c r="E224" s="232" t="s">
        <v>1</v>
      </c>
      <c r="F224" s="233" t="s">
        <v>297</v>
      </c>
      <c r="G224" s="231"/>
      <c r="H224" s="234">
        <v>0.996</v>
      </c>
      <c r="I224" s="231"/>
      <c r="J224" s="231"/>
      <c r="K224" s="231"/>
      <c r="L224" s="235"/>
      <c r="M224" s="236"/>
      <c r="N224" s="237"/>
      <c r="O224" s="237"/>
      <c r="P224" s="237"/>
      <c r="Q224" s="237"/>
      <c r="R224" s="237"/>
      <c r="S224" s="237"/>
      <c r="T224" s="23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39" t="s">
        <v>146</v>
      </c>
      <c r="AU224" s="239" t="s">
        <v>137</v>
      </c>
      <c r="AV224" s="14" t="s">
        <v>137</v>
      </c>
      <c r="AW224" s="14" t="s">
        <v>30</v>
      </c>
      <c r="AX224" s="14" t="s">
        <v>73</v>
      </c>
      <c r="AY224" s="239" t="s">
        <v>129</v>
      </c>
    </row>
    <row r="225" s="14" customFormat="1">
      <c r="A225" s="14"/>
      <c r="B225" s="230"/>
      <c r="C225" s="231"/>
      <c r="D225" s="222" t="s">
        <v>146</v>
      </c>
      <c r="E225" s="232" t="s">
        <v>1</v>
      </c>
      <c r="F225" s="233" t="s">
        <v>298</v>
      </c>
      <c r="G225" s="231"/>
      <c r="H225" s="234">
        <v>0.437</v>
      </c>
      <c r="I225" s="231"/>
      <c r="J225" s="231"/>
      <c r="K225" s="231"/>
      <c r="L225" s="235"/>
      <c r="M225" s="236"/>
      <c r="N225" s="237"/>
      <c r="O225" s="237"/>
      <c r="P225" s="237"/>
      <c r="Q225" s="237"/>
      <c r="R225" s="237"/>
      <c r="S225" s="237"/>
      <c r="T225" s="23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39" t="s">
        <v>146</v>
      </c>
      <c r="AU225" s="239" t="s">
        <v>137</v>
      </c>
      <c r="AV225" s="14" t="s">
        <v>137</v>
      </c>
      <c r="AW225" s="14" t="s">
        <v>30</v>
      </c>
      <c r="AX225" s="14" t="s">
        <v>73</v>
      </c>
      <c r="AY225" s="239" t="s">
        <v>129</v>
      </c>
    </row>
    <row r="226" s="15" customFormat="1">
      <c r="A226" s="15"/>
      <c r="B226" s="240"/>
      <c r="C226" s="241"/>
      <c r="D226" s="222" t="s">
        <v>146</v>
      </c>
      <c r="E226" s="242" t="s">
        <v>1</v>
      </c>
      <c r="F226" s="243" t="s">
        <v>157</v>
      </c>
      <c r="G226" s="241"/>
      <c r="H226" s="244">
        <v>2.8889999999999998</v>
      </c>
      <c r="I226" s="241"/>
      <c r="J226" s="241"/>
      <c r="K226" s="241"/>
      <c r="L226" s="245"/>
      <c r="M226" s="246"/>
      <c r="N226" s="247"/>
      <c r="O226" s="247"/>
      <c r="P226" s="247"/>
      <c r="Q226" s="247"/>
      <c r="R226" s="247"/>
      <c r="S226" s="247"/>
      <c r="T226" s="248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49" t="s">
        <v>146</v>
      </c>
      <c r="AU226" s="249" t="s">
        <v>137</v>
      </c>
      <c r="AV226" s="15" t="s">
        <v>136</v>
      </c>
      <c r="AW226" s="15" t="s">
        <v>30</v>
      </c>
      <c r="AX226" s="15" t="s">
        <v>81</v>
      </c>
      <c r="AY226" s="249" t="s">
        <v>129</v>
      </c>
    </row>
    <row r="227" s="2" customFormat="1" ht="24.15" customHeight="1">
      <c r="A227" s="32"/>
      <c r="B227" s="33"/>
      <c r="C227" s="207" t="s">
        <v>299</v>
      </c>
      <c r="D227" s="207" t="s">
        <v>132</v>
      </c>
      <c r="E227" s="208" t="s">
        <v>300</v>
      </c>
      <c r="F227" s="209" t="s">
        <v>301</v>
      </c>
      <c r="G227" s="210" t="s">
        <v>201</v>
      </c>
      <c r="H227" s="211">
        <v>2.7200000000000002</v>
      </c>
      <c r="I227" s="212">
        <v>7310</v>
      </c>
      <c r="J227" s="212">
        <f>ROUND(I227*H227,2)</f>
        <v>19883.200000000001</v>
      </c>
      <c r="K227" s="213"/>
      <c r="L227" s="38"/>
      <c r="M227" s="214" t="s">
        <v>1</v>
      </c>
      <c r="N227" s="215" t="s">
        <v>39</v>
      </c>
      <c r="O227" s="216">
        <v>17.088999999999999</v>
      </c>
      <c r="P227" s="216">
        <f>O227*H227</f>
        <v>46.482079999999996</v>
      </c>
      <c r="Q227" s="216">
        <v>0.00010000000000000001</v>
      </c>
      <c r="R227" s="216">
        <f>Q227*H227</f>
        <v>0.00027200000000000005</v>
      </c>
      <c r="S227" s="216">
        <v>2.4100000000000001</v>
      </c>
      <c r="T227" s="217">
        <f>S227*H227</f>
        <v>6.555200000000001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218" t="s">
        <v>136</v>
      </c>
      <c r="AT227" s="218" t="s">
        <v>132</v>
      </c>
      <c r="AU227" s="218" t="s">
        <v>137</v>
      </c>
      <c r="AY227" s="17" t="s">
        <v>129</v>
      </c>
      <c r="BE227" s="219">
        <f>IF(N227="základní",J227,0)</f>
        <v>0</v>
      </c>
      <c r="BF227" s="219">
        <f>IF(N227="snížená",J227,0)</f>
        <v>19883.200000000001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7" t="s">
        <v>137</v>
      </c>
      <c r="BK227" s="219">
        <f>ROUND(I227*H227,2)</f>
        <v>19883.200000000001</v>
      </c>
      <c r="BL227" s="17" t="s">
        <v>136</v>
      </c>
      <c r="BM227" s="218" t="s">
        <v>302</v>
      </c>
    </row>
    <row r="228" s="13" customFormat="1">
      <c r="A228" s="13"/>
      <c r="B228" s="220"/>
      <c r="C228" s="221"/>
      <c r="D228" s="222" t="s">
        <v>146</v>
      </c>
      <c r="E228" s="223" t="s">
        <v>1</v>
      </c>
      <c r="F228" s="224" t="s">
        <v>283</v>
      </c>
      <c r="G228" s="221"/>
      <c r="H228" s="223" t="s">
        <v>1</v>
      </c>
      <c r="I228" s="221"/>
      <c r="J228" s="221"/>
      <c r="K228" s="221"/>
      <c r="L228" s="225"/>
      <c r="M228" s="226"/>
      <c r="N228" s="227"/>
      <c r="O228" s="227"/>
      <c r="P228" s="227"/>
      <c r="Q228" s="227"/>
      <c r="R228" s="227"/>
      <c r="S228" s="227"/>
      <c r="T228" s="22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29" t="s">
        <v>146</v>
      </c>
      <c r="AU228" s="229" t="s">
        <v>137</v>
      </c>
      <c r="AV228" s="13" t="s">
        <v>81</v>
      </c>
      <c r="AW228" s="13" t="s">
        <v>30</v>
      </c>
      <c r="AX228" s="13" t="s">
        <v>73</v>
      </c>
      <c r="AY228" s="229" t="s">
        <v>129</v>
      </c>
    </row>
    <row r="229" s="14" customFormat="1">
      <c r="A229" s="14"/>
      <c r="B229" s="230"/>
      <c r="C229" s="231"/>
      <c r="D229" s="222" t="s">
        <v>146</v>
      </c>
      <c r="E229" s="232" t="s">
        <v>1</v>
      </c>
      <c r="F229" s="233" t="s">
        <v>303</v>
      </c>
      <c r="G229" s="231"/>
      <c r="H229" s="234">
        <v>0.55400000000000005</v>
      </c>
      <c r="I229" s="231"/>
      <c r="J229" s="231"/>
      <c r="K229" s="231"/>
      <c r="L229" s="235"/>
      <c r="M229" s="236"/>
      <c r="N229" s="237"/>
      <c r="O229" s="237"/>
      <c r="P229" s="237"/>
      <c r="Q229" s="237"/>
      <c r="R229" s="237"/>
      <c r="S229" s="237"/>
      <c r="T229" s="23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39" t="s">
        <v>146</v>
      </c>
      <c r="AU229" s="239" t="s">
        <v>137</v>
      </c>
      <c r="AV229" s="14" t="s">
        <v>137</v>
      </c>
      <c r="AW229" s="14" t="s">
        <v>30</v>
      </c>
      <c r="AX229" s="14" t="s">
        <v>73</v>
      </c>
      <c r="AY229" s="239" t="s">
        <v>129</v>
      </c>
    </row>
    <row r="230" s="13" customFormat="1">
      <c r="A230" s="13"/>
      <c r="B230" s="220"/>
      <c r="C230" s="221"/>
      <c r="D230" s="222" t="s">
        <v>146</v>
      </c>
      <c r="E230" s="223" t="s">
        <v>1</v>
      </c>
      <c r="F230" s="224" t="s">
        <v>304</v>
      </c>
      <c r="G230" s="221"/>
      <c r="H230" s="223" t="s">
        <v>1</v>
      </c>
      <c r="I230" s="221"/>
      <c r="J230" s="221"/>
      <c r="K230" s="221"/>
      <c r="L230" s="225"/>
      <c r="M230" s="226"/>
      <c r="N230" s="227"/>
      <c r="O230" s="227"/>
      <c r="P230" s="227"/>
      <c r="Q230" s="227"/>
      <c r="R230" s="227"/>
      <c r="S230" s="227"/>
      <c r="T230" s="22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29" t="s">
        <v>146</v>
      </c>
      <c r="AU230" s="229" t="s">
        <v>137</v>
      </c>
      <c r="AV230" s="13" t="s">
        <v>81</v>
      </c>
      <c r="AW230" s="13" t="s">
        <v>30</v>
      </c>
      <c r="AX230" s="13" t="s">
        <v>73</v>
      </c>
      <c r="AY230" s="229" t="s">
        <v>129</v>
      </c>
    </row>
    <row r="231" s="14" customFormat="1">
      <c r="A231" s="14"/>
      <c r="B231" s="230"/>
      <c r="C231" s="231"/>
      <c r="D231" s="222" t="s">
        <v>146</v>
      </c>
      <c r="E231" s="232" t="s">
        <v>1</v>
      </c>
      <c r="F231" s="233" t="s">
        <v>305</v>
      </c>
      <c r="G231" s="231"/>
      <c r="H231" s="234">
        <v>2.1659999999999999</v>
      </c>
      <c r="I231" s="231"/>
      <c r="J231" s="231"/>
      <c r="K231" s="231"/>
      <c r="L231" s="235"/>
      <c r="M231" s="236"/>
      <c r="N231" s="237"/>
      <c r="O231" s="237"/>
      <c r="P231" s="237"/>
      <c r="Q231" s="237"/>
      <c r="R231" s="237"/>
      <c r="S231" s="237"/>
      <c r="T231" s="238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39" t="s">
        <v>146</v>
      </c>
      <c r="AU231" s="239" t="s">
        <v>137</v>
      </c>
      <c r="AV231" s="14" t="s">
        <v>137</v>
      </c>
      <c r="AW231" s="14" t="s">
        <v>30</v>
      </c>
      <c r="AX231" s="14" t="s">
        <v>73</v>
      </c>
      <c r="AY231" s="239" t="s">
        <v>129</v>
      </c>
    </row>
    <row r="232" s="15" customFormat="1">
      <c r="A232" s="15"/>
      <c r="B232" s="240"/>
      <c r="C232" s="241"/>
      <c r="D232" s="222" t="s">
        <v>146</v>
      </c>
      <c r="E232" s="242" t="s">
        <v>1</v>
      </c>
      <c r="F232" s="243" t="s">
        <v>157</v>
      </c>
      <c r="G232" s="241"/>
      <c r="H232" s="244">
        <v>2.7200000000000002</v>
      </c>
      <c r="I232" s="241"/>
      <c r="J232" s="241"/>
      <c r="K232" s="241"/>
      <c r="L232" s="245"/>
      <c r="M232" s="246"/>
      <c r="N232" s="247"/>
      <c r="O232" s="247"/>
      <c r="P232" s="247"/>
      <c r="Q232" s="247"/>
      <c r="R232" s="247"/>
      <c r="S232" s="247"/>
      <c r="T232" s="248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49" t="s">
        <v>146</v>
      </c>
      <c r="AU232" s="249" t="s">
        <v>137</v>
      </c>
      <c r="AV232" s="15" t="s">
        <v>136</v>
      </c>
      <c r="AW232" s="15" t="s">
        <v>30</v>
      </c>
      <c r="AX232" s="15" t="s">
        <v>81</v>
      </c>
      <c r="AY232" s="249" t="s">
        <v>129</v>
      </c>
    </row>
    <row r="233" s="2" customFormat="1" ht="24.15" customHeight="1">
      <c r="A233" s="32"/>
      <c r="B233" s="33"/>
      <c r="C233" s="207" t="s">
        <v>306</v>
      </c>
      <c r="D233" s="207" t="s">
        <v>132</v>
      </c>
      <c r="E233" s="208" t="s">
        <v>307</v>
      </c>
      <c r="F233" s="209" t="s">
        <v>308</v>
      </c>
      <c r="G233" s="210" t="s">
        <v>281</v>
      </c>
      <c r="H233" s="211">
        <v>21.199999999999999</v>
      </c>
      <c r="I233" s="212">
        <v>961</v>
      </c>
      <c r="J233" s="212">
        <f>ROUND(I233*H233,2)</f>
        <v>20373.200000000001</v>
      </c>
      <c r="K233" s="213"/>
      <c r="L233" s="38"/>
      <c r="M233" s="214" t="s">
        <v>1</v>
      </c>
      <c r="N233" s="215" t="s">
        <v>39</v>
      </c>
      <c r="O233" s="216">
        <v>0.84999999999999998</v>
      </c>
      <c r="P233" s="216">
        <f>O233*H233</f>
        <v>18.02</v>
      </c>
      <c r="Q233" s="216">
        <v>0.00048000000000000001</v>
      </c>
      <c r="R233" s="216">
        <f>Q233*H233</f>
        <v>0.010175999999999999</v>
      </c>
      <c r="S233" s="216">
        <v>0</v>
      </c>
      <c r="T233" s="217">
        <f>S233*H233</f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218" t="s">
        <v>136</v>
      </c>
      <c r="AT233" s="218" t="s">
        <v>132</v>
      </c>
      <c r="AU233" s="218" t="s">
        <v>137</v>
      </c>
      <c r="AY233" s="17" t="s">
        <v>129</v>
      </c>
      <c r="BE233" s="219">
        <f>IF(N233="základní",J233,0)</f>
        <v>0</v>
      </c>
      <c r="BF233" s="219">
        <f>IF(N233="snížená",J233,0)</f>
        <v>20373.200000000001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7" t="s">
        <v>137</v>
      </c>
      <c r="BK233" s="219">
        <f>ROUND(I233*H233,2)</f>
        <v>20373.200000000001</v>
      </c>
      <c r="BL233" s="17" t="s">
        <v>136</v>
      </c>
      <c r="BM233" s="218" t="s">
        <v>309</v>
      </c>
    </row>
    <row r="234" s="14" customFormat="1">
      <c r="A234" s="14"/>
      <c r="B234" s="230"/>
      <c r="C234" s="231"/>
      <c r="D234" s="222" t="s">
        <v>146</v>
      </c>
      <c r="E234" s="232" t="s">
        <v>1</v>
      </c>
      <c r="F234" s="233" t="s">
        <v>310</v>
      </c>
      <c r="G234" s="231"/>
      <c r="H234" s="234">
        <v>21.199999999999999</v>
      </c>
      <c r="I234" s="231"/>
      <c r="J234" s="231"/>
      <c r="K234" s="231"/>
      <c r="L234" s="235"/>
      <c r="M234" s="236"/>
      <c r="N234" s="237"/>
      <c r="O234" s="237"/>
      <c r="P234" s="237"/>
      <c r="Q234" s="237"/>
      <c r="R234" s="237"/>
      <c r="S234" s="237"/>
      <c r="T234" s="23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39" t="s">
        <v>146</v>
      </c>
      <c r="AU234" s="239" t="s">
        <v>137</v>
      </c>
      <c r="AV234" s="14" t="s">
        <v>137</v>
      </c>
      <c r="AW234" s="14" t="s">
        <v>30</v>
      </c>
      <c r="AX234" s="14" t="s">
        <v>81</v>
      </c>
      <c r="AY234" s="239" t="s">
        <v>129</v>
      </c>
    </row>
    <row r="235" s="12" customFormat="1" ht="22.8" customHeight="1">
      <c r="A235" s="12"/>
      <c r="B235" s="192"/>
      <c r="C235" s="193"/>
      <c r="D235" s="194" t="s">
        <v>72</v>
      </c>
      <c r="E235" s="205" t="s">
        <v>311</v>
      </c>
      <c r="F235" s="205" t="s">
        <v>312</v>
      </c>
      <c r="G235" s="193"/>
      <c r="H235" s="193"/>
      <c r="I235" s="193"/>
      <c r="J235" s="206">
        <f>BK235</f>
        <v>85966.809999999998</v>
      </c>
      <c r="K235" s="193"/>
      <c r="L235" s="197"/>
      <c r="M235" s="198"/>
      <c r="N235" s="199"/>
      <c r="O235" s="199"/>
      <c r="P235" s="200">
        <f>SUM(P236:P240)</f>
        <v>159.50776500000001</v>
      </c>
      <c r="Q235" s="199"/>
      <c r="R235" s="200">
        <f>SUM(R236:R240)</f>
        <v>0</v>
      </c>
      <c r="S235" s="199"/>
      <c r="T235" s="201">
        <f>SUM(T236:T240)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2" t="s">
        <v>81</v>
      </c>
      <c r="AT235" s="203" t="s">
        <v>72</v>
      </c>
      <c r="AU235" s="203" t="s">
        <v>81</v>
      </c>
      <c r="AY235" s="202" t="s">
        <v>129</v>
      </c>
      <c r="BK235" s="204">
        <f>SUM(BK236:BK240)</f>
        <v>85966.809999999998</v>
      </c>
    </row>
    <row r="236" s="2" customFormat="1" ht="24.15" customHeight="1">
      <c r="A236" s="32"/>
      <c r="B236" s="33"/>
      <c r="C236" s="207" t="s">
        <v>313</v>
      </c>
      <c r="D236" s="207" t="s">
        <v>132</v>
      </c>
      <c r="E236" s="208" t="s">
        <v>314</v>
      </c>
      <c r="F236" s="209" t="s">
        <v>315</v>
      </c>
      <c r="G236" s="210" t="s">
        <v>212</v>
      </c>
      <c r="H236" s="211">
        <v>15.135</v>
      </c>
      <c r="I236" s="212">
        <v>3740</v>
      </c>
      <c r="J236" s="212">
        <f>ROUND(I236*H236,2)</f>
        <v>56604.900000000001</v>
      </c>
      <c r="K236" s="213"/>
      <c r="L236" s="38"/>
      <c r="M236" s="214" t="s">
        <v>1</v>
      </c>
      <c r="N236" s="215" t="s">
        <v>39</v>
      </c>
      <c r="O236" s="216">
        <v>10.300000000000001</v>
      </c>
      <c r="P236" s="216">
        <f>O236*H236</f>
        <v>155.8905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218" t="s">
        <v>136</v>
      </c>
      <c r="AT236" s="218" t="s">
        <v>132</v>
      </c>
      <c r="AU236" s="218" t="s">
        <v>137</v>
      </c>
      <c r="AY236" s="17" t="s">
        <v>129</v>
      </c>
      <c r="BE236" s="219">
        <f>IF(N236="základní",J236,0)</f>
        <v>0</v>
      </c>
      <c r="BF236" s="219">
        <f>IF(N236="snížená",J236,0)</f>
        <v>56604.900000000001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7" t="s">
        <v>137</v>
      </c>
      <c r="BK236" s="219">
        <f>ROUND(I236*H236,2)</f>
        <v>56604.900000000001</v>
      </c>
      <c r="BL236" s="17" t="s">
        <v>136</v>
      </c>
      <c r="BM236" s="218" t="s">
        <v>316</v>
      </c>
    </row>
    <row r="237" s="2" customFormat="1" ht="24.15" customHeight="1">
      <c r="A237" s="32"/>
      <c r="B237" s="33"/>
      <c r="C237" s="207" t="s">
        <v>317</v>
      </c>
      <c r="D237" s="207" t="s">
        <v>132</v>
      </c>
      <c r="E237" s="208" t="s">
        <v>318</v>
      </c>
      <c r="F237" s="209" t="s">
        <v>319</v>
      </c>
      <c r="G237" s="210" t="s">
        <v>212</v>
      </c>
      <c r="H237" s="211">
        <v>15.135</v>
      </c>
      <c r="I237" s="212">
        <v>251</v>
      </c>
      <c r="J237" s="212">
        <f>ROUND(I237*H237,2)</f>
        <v>3798.8899999999999</v>
      </c>
      <c r="K237" s="213"/>
      <c r="L237" s="38"/>
      <c r="M237" s="214" t="s">
        <v>1</v>
      </c>
      <c r="N237" s="215" t="s">
        <v>39</v>
      </c>
      <c r="O237" s="216">
        <v>0.125</v>
      </c>
      <c r="P237" s="216">
        <f>O237*H237</f>
        <v>1.891875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18" t="s">
        <v>136</v>
      </c>
      <c r="AT237" s="218" t="s">
        <v>132</v>
      </c>
      <c r="AU237" s="218" t="s">
        <v>137</v>
      </c>
      <c r="AY237" s="17" t="s">
        <v>129</v>
      </c>
      <c r="BE237" s="219">
        <f>IF(N237="základní",J237,0)</f>
        <v>0</v>
      </c>
      <c r="BF237" s="219">
        <f>IF(N237="snížená",J237,0)</f>
        <v>3798.8899999999999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7" t="s">
        <v>137</v>
      </c>
      <c r="BK237" s="219">
        <f>ROUND(I237*H237,2)</f>
        <v>3798.8899999999999</v>
      </c>
      <c r="BL237" s="17" t="s">
        <v>136</v>
      </c>
      <c r="BM237" s="218" t="s">
        <v>320</v>
      </c>
    </row>
    <row r="238" s="2" customFormat="1" ht="24.15" customHeight="1">
      <c r="A238" s="32"/>
      <c r="B238" s="33"/>
      <c r="C238" s="207" t="s">
        <v>321</v>
      </c>
      <c r="D238" s="207" t="s">
        <v>132</v>
      </c>
      <c r="E238" s="208" t="s">
        <v>322</v>
      </c>
      <c r="F238" s="209" t="s">
        <v>323</v>
      </c>
      <c r="G238" s="210" t="s">
        <v>212</v>
      </c>
      <c r="H238" s="211">
        <v>287.565</v>
      </c>
      <c r="I238" s="212">
        <v>11</v>
      </c>
      <c r="J238" s="212">
        <f>ROUND(I238*H238,2)</f>
        <v>3163.2199999999998</v>
      </c>
      <c r="K238" s="213"/>
      <c r="L238" s="38"/>
      <c r="M238" s="214" t="s">
        <v>1</v>
      </c>
      <c r="N238" s="215" t="s">
        <v>39</v>
      </c>
      <c r="O238" s="216">
        <v>0.0060000000000000001</v>
      </c>
      <c r="P238" s="216">
        <f>O238*H238</f>
        <v>1.72539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218" t="s">
        <v>136</v>
      </c>
      <c r="AT238" s="218" t="s">
        <v>132</v>
      </c>
      <c r="AU238" s="218" t="s">
        <v>137</v>
      </c>
      <c r="AY238" s="17" t="s">
        <v>129</v>
      </c>
      <c r="BE238" s="219">
        <f>IF(N238="základní",J238,0)</f>
        <v>0</v>
      </c>
      <c r="BF238" s="219">
        <f>IF(N238="snížená",J238,0)</f>
        <v>3163.2199999999998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7" t="s">
        <v>137</v>
      </c>
      <c r="BK238" s="219">
        <f>ROUND(I238*H238,2)</f>
        <v>3163.2199999999998</v>
      </c>
      <c r="BL238" s="17" t="s">
        <v>136</v>
      </c>
      <c r="BM238" s="218" t="s">
        <v>324</v>
      </c>
    </row>
    <row r="239" s="14" customFormat="1">
      <c r="A239" s="14"/>
      <c r="B239" s="230"/>
      <c r="C239" s="231"/>
      <c r="D239" s="222" t="s">
        <v>146</v>
      </c>
      <c r="E239" s="232" t="s">
        <v>1</v>
      </c>
      <c r="F239" s="233" t="s">
        <v>325</v>
      </c>
      <c r="G239" s="231"/>
      <c r="H239" s="234">
        <v>287.565</v>
      </c>
      <c r="I239" s="231"/>
      <c r="J239" s="231"/>
      <c r="K239" s="231"/>
      <c r="L239" s="235"/>
      <c r="M239" s="236"/>
      <c r="N239" s="237"/>
      <c r="O239" s="237"/>
      <c r="P239" s="237"/>
      <c r="Q239" s="237"/>
      <c r="R239" s="237"/>
      <c r="S239" s="237"/>
      <c r="T239" s="238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39" t="s">
        <v>146</v>
      </c>
      <c r="AU239" s="239" t="s">
        <v>137</v>
      </c>
      <c r="AV239" s="14" t="s">
        <v>137</v>
      </c>
      <c r="AW239" s="14" t="s">
        <v>30</v>
      </c>
      <c r="AX239" s="14" t="s">
        <v>81</v>
      </c>
      <c r="AY239" s="239" t="s">
        <v>129</v>
      </c>
    </row>
    <row r="240" s="2" customFormat="1" ht="33" customHeight="1">
      <c r="A240" s="32"/>
      <c r="B240" s="33"/>
      <c r="C240" s="207" t="s">
        <v>326</v>
      </c>
      <c r="D240" s="207" t="s">
        <v>132</v>
      </c>
      <c r="E240" s="208" t="s">
        <v>327</v>
      </c>
      <c r="F240" s="209" t="s">
        <v>328</v>
      </c>
      <c r="G240" s="210" t="s">
        <v>212</v>
      </c>
      <c r="H240" s="211">
        <v>15.135</v>
      </c>
      <c r="I240" s="212">
        <v>1480</v>
      </c>
      <c r="J240" s="212">
        <f>ROUND(I240*H240,2)</f>
        <v>22399.799999999999</v>
      </c>
      <c r="K240" s="213"/>
      <c r="L240" s="38"/>
      <c r="M240" s="214" t="s">
        <v>1</v>
      </c>
      <c r="N240" s="215" t="s">
        <v>39</v>
      </c>
      <c r="O240" s="216">
        <v>0</v>
      </c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218" t="s">
        <v>136</v>
      </c>
      <c r="AT240" s="218" t="s">
        <v>132</v>
      </c>
      <c r="AU240" s="218" t="s">
        <v>137</v>
      </c>
      <c r="AY240" s="17" t="s">
        <v>129</v>
      </c>
      <c r="BE240" s="219">
        <f>IF(N240="základní",J240,0)</f>
        <v>0</v>
      </c>
      <c r="BF240" s="219">
        <f>IF(N240="snížená",J240,0)</f>
        <v>22399.799999999999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7" t="s">
        <v>137</v>
      </c>
      <c r="BK240" s="219">
        <f>ROUND(I240*H240,2)</f>
        <v>22399.799999999999</v>
      </c>
      <c r="BL240" s="17" t="s">
        <v>136</v>
      </c>
      <c r="BM240" s="218" t="s">
        <v>329</v>
      </c>
    </row>
    <row r="241" s="12" customFormat="1" ht="22.8" customHeight="1">
      <c r="A241" s="12"/>
      <c r="B241" s="192"/>
      <c r="C241" s="193"/>
      <c r="D241" s="194" t="s">
        <v>72</v>
      </c>
      <c r="E241" s="205" t="s">
        <v>330</v>
      </c>
      <c r="F241" s="205" t="s">
        <v>331</v>
      </c>
      <c r="G241" s="193"/>
      <c r="H241" s="193"/>
      <c r="I241" s="193"/>
      <c r="J241" s="206">
        <f>BK241</f>
        <v>13561.200000000001</v>
      </c>
      <c r="K241" s="193"/>
      <c r="L241" s="197"/>
      <c r="M241" s="198"/>
      <c r="N241" s="199"/>
      <c r="O241" s="199"/>
      <c r="P241" s="200">
        <f>P242</f>
        <v>37.142619999999994</v>
      </c>
      <c r="Q241" s="199"/>
      <c r="R241" s="200">
        <f>R242</f>
        <v>0</v>
      </c>
      <c r="S241" s="199"/>
      <c r="T241" s="201">
        <f>T242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2" t="s">
        <v>81</v>
      </c>
      <c r="AT241" s="203" t="s">
        <v>72</v>
      </c>
      <c r="AU241" s="203" t="s">
        <v>81</v>
      </c>
      <c r="AY241" s="202" t="s">
        <v>129</v>
      </c>
      <c r="BK241" s="204">
        <f>BK242</f>
        <v>13561.200000000001</v>
      </c>
    </row>
    <row r="242" s="2" customFormat="1" ht="16.5" customHeight="1">
      <c r="A242" s="32"/>
      <c r="B242" s="33"/>
      <c r="C242" s="207" t="s">
        <v>332</v>
      </c>
      <c r="D242" s="207" t="s">
        <v>132</v>
      </c>
      <c r="E242" s="208" t="s">
        <v>333</v>
      </c>
      <c r="F242" s="209" t="s">
        <v>334</v>
      </c>
      <c r="G242" s="210" t="s">
        <v>212</v>
      </c>
      <c r="H242" s="211">
        <v>7.5339999999999998</v>
      </c>
      <c r="I242" s="212">
        <v>1800</v>
      </c>
      <c r="J242" s="212">
        <f>ROUND(I242*H242,2)</f>
        <v>13561.200000000001</v>
      </c>
      <c r="K242" s="213"/>
      <c r="L242" s="38"/>
      <c r="M242" s="214" t="s">
        <v>1</v>
      </c>
      <c r="N242" s="215" t="s">
        <v>39</v>
      </c>
      <c r="O242" s="216">
        <v>4.9299999999999997</v>
      </c>
      <c r="P242" s="216">
        <f>O242*H242</f>
        <v>37.142619999999994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218" t="s">
        <v>136</v>
      </c>
      <c r="AT242" s="218" t="s">
        <v>132</v>
      </c>
      <c r="AU242" s="218" t="s">
        <v>137</v>
      </c>
      <c r="AY242" s="17" t="s">
        <v>129</v>
      </c>
      <c r="BE242" s="219">
        <f>IF(N242="základní",J242,0)</f>
        <v>0</v>
      </c>
      <c r="BF242" s="219">
        <f>IF(N242="snížená",J242,0)</f>
        <v>13561.200000000001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7" t="s">
        <v>137</v>
      </c>
      <c r="BK242" s="219">
        <f>ROUND(I242*H242,2)</f>
        <v>13561.200000000001</v>
      </c>
      <c r="BL242" s="17" t="s">
        <v>136</v>
      </c>
      <c r="BM242" s="218" t="s">
        <v>335</v>
      </c>
    </row>
    <row r="243" s="12" customFormat="1" ht="25.92" customHeight="1">
      <c r="A243" s="12"/>
      <c r="B243" s="192"/>
      <c r="C243" s="193"/>
      <c r="D243" s="194" t="s">
        <v>72</v>
      </c>
      <c r="E243" s="195" t="s">
        <v>336</v>
      </c>
      <c r="F243" s="195" t="s">
        <v>337</v>
      </c>
      <c r="G243" s="193"/>
      <c r="H243" s="193"/>
      <c r="I243" s="193"/>
      <c r="J243" s="196">
        <f>BK243</f>
        <v>782281.68000000005</v>
      </c>
      <c r="K243" s="193"/>
      <c r="L243" s="197"/>
      <c r="M243" s="198"/>
      <c r="N243" s="199"/>
      <c r="O243" s="199"/>
      <c r="P243" s="200">
        <f>P244+P246+P251+P269+P271+P275+P280+P288+P292+P300+P307+P327+P347+P364+P372</f>
        <v>296.32673599999998</v>
      </c>
      <c r="Q243" s="199"/>
      <c r="R243" s="200">
        <f>R244+R246+R251+R269+R271+R275+R280+R288+R292+R300+R307+R327+R347+R364+R372</f>
        <v>1.7234985599999999</v>
      </c>
      <c r="S243" s="199"/>
      <c r="T243" s="201">
        <f>T244+T246+T251+T269+T271+T275+T280+T288+T292+T300+T307+T327+T347+T364+T372</f>
        <v>0.9276856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2" t="s">
        <v>137</v>
      </c>
      <c r="AT243" s="203" t="s">
        <v>72</v>
      </c>
      <c r="AU243" s="203" t="s">
        <v>73</v>
      </c>
      <c r="AY243" s="202" t="s">
        <v>129</v>
      </c>
      <c r="BK243" s="204">
        <f>BK244+BK246+BK251+BK269+BK271+BK275+BK280+BK288+BK292+BK300+BK307+BK327+BK347+BK364+BK372</f>
        <v>782281.68000000005</v>
      </c>
    </row>
    <row r="244" s="12" customFormat="1" ht="22.8" customHeight="1">
      <c r="A244" s="12"/>
      <c r="B244" s="192"/>
      <c r="C244" s="193"/>
      <c r="D244" s="194" t="s">
        <v>72</v>
      </c>
      <c r="E244" s="205" t="s">
        <v>338</v>
      </c>
      <c r="F244" s="205" t="s">
        <v>339</v>
      </c>
      <c r="G244" s="193"/>
      <c r="H244" s="193"/>
      <c r="I244" s="193"/>
      <c r="J244" s="206">
        <f>BK244</f>
        <v>181000</v>
      </c>
      <c r="K244" s="193"/>
      <c r="L244" s="197"/>
      <c r="M244" s="198"/>
      <c r="N244" s="199"/>
      <c r="O244" s="199"/>
      <c r="P244" s="200">
        <f>P245</f>
        <v>0</v>
      </c>
      <c r="Q244" s="199"/>
      <c r="R244" s="200">
        <f>R245</f>
        <v>0</v>
      </c>
      <c r="S244" s="199"/>
      <c r="T244" s="201">
        <f>T245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2" t="s">
        <v>137</v>
      </c>
      <c r="AT244" s="203" t="s">
        <v>72</v>
      </c>
      <c r="AU244" s="203" t="s">
        <v>81</v>
      </c>
      <c r="AY244" s="202" t="s">
        <v>129</v>
      </c>
      <c r="BK244" s="204">
        <f>BK245</f>
        <v>181000</v>
      </c>
    </row>
    <row r="245" s="2" customFormat="1" ht="16.5" customHeight="1">
      <c r="A245" s="32"/>
      <c r="B245" s="33"/>
      <c r="C245" s="207" t="s">
        <v>340</v>
      </c>
      <c r="D245" s="207" t="s">
        <v>132</v>
      </c>
      <c r="E245" s="208" t="s">
        <v>341</v>
      </c>
      <c r="F245" s="209" t="s">
        <v>342</v>
      </c>
      <c r="G245" s="210" t="s">
        <v>343</v>
      </c>
      <c r="H245" s="211">
        <v>1</v>
      </c>
      <c r="I245" s="212">
        <v>181000</v>
      </c>
      <c r="J245" s="212">
        <f>ROUND(I245*H245,2)</f>
        <v>181000</v>
      </c>
      <c r="K245" s="213"/>
      <c r="L245" s="38"/>
      <c r="M245" s="214" t="s">
        <v>1</v>
      </c>
      <c r="N245" s="215" t="s">
        <v>39</v>
      </c>
      <c r="O245" s="216">
        <v>0</v>
      </c>
      <c r="P245" s="216">
        <f>O245*H245</f>
        <v>0</v>
      </c>
      <c r="Q245" s="216">
        <v>0</v>
      </c>
      <c r="R245" s="216">
        <f>Q245*H245</f>
        <v>0</v>
      </c>
      <c r="S245" s="216">
        <v>0</v>
      </c>
      <c r="T245" s="217">
        <f>S245*H245</f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218" t="s">
        <v>232</v>
      </c>
      <c r="AT245" s="218" t="s">
        <v>132</v>
      </c>
      <c r="AU245" s="218" t="s">
        <v>137</v>
      </c>
      <c r="AY245" s="17" t="s">
        <v>129</v>
      </c>
      <c r="BE245" s="219">
        <f>IF(N245="základní",J245,0)</f>
        <v>0</v>
      </c>
      <c r="BF245" s="219">
        <f>IF(N245="snížená",J245,0)</f>
        <v>181000</v>
      </c>
      <c r="BG245" s="219">
        <f>IF(N245="zákl. přenesená",J245,0)</f>
        <v>0</v>
      </c>
      <c r="BH245" s="219">
        <f>IF(N245="sníž. přenesená",J245,0)</f>
        <v>0</v>
      </c>
      <c r="BI245" s="219">
        <f>IF(N245="nulová",J245,0)</f>
        <v>0</v>
      </c>
      <c r="BJ245" s="17" t="s">
        <v>137</v>
      </c>
      <c r="BK245" s="219">
        <f>ROUND(I245*H245,2)</f>
        <v>181000</v>
      </c>
      <c r="BL245" s="17" t="s">
        <v>232</v>
      </c>
      <c r="BM245" s="218" t="s">
        <v>344</v>
      </c>
    </row>
    <row r="246" s="12" customFormat="1" ht="22.8" customHeight="1">
      <c r="A246" s="12"/>
      <c r="B246" s="192"/>
      <c r="C246" s="193"/>
      <c r="D246" s="194" t="s">
        <v>72</v>
      </c>
      <c r="E246" s="205" t="s">
        <v>345</v>
      </c>
      <c r="F246" s="205" t="s">
        <v>346</v>
      </c>
      <c r="G246" s="193"/>
      <c r="H246" s="193"/>
      <c r="I246" s="193"/>
      <c r="J246" s="206">
        <f>BK246</f>
        <v>2673.4099999999999</v>
      </c>
      <c r="K246" s="193"/>
      <c r="L246" s="197"/>
      <c r="M246" s="198"/>
      <c r="N246" s="199"/>
      <c r="O246" s="199"/>
      <c r="P246" s="200">
        <f>SUM(P247:P250)</f>
        <v>0</v>
      </c>
      <c r="Q246" s="199"/>
      <c r="R246" s="200">
        <f>SUM(R247:R250)</f>
        <v>0</v>
      </c>
      <c r="S246" s="199"/>
      <c r="T246" s="201">
        <f>SUM(T247:T250)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2" t="s">
        <v>137</v>
      </c>
      <c r="AT246" s="203" t="s">
        <v>72</v>
      </c>
      <c r="AU246" s="203" t="s">
        <v>81</v>
      </c>
      <c r="AY246" s="202" t="s">
        <v>129</v>
      </c>
      <c r="BK246" s="204">
        <f>SUM(BK247:BK250)</f>
        <v>2673.4099999999999</v>
      </c>
    </row>
    <row r="247" s="2" customFormat="1" ht="24.15" customHeight="1">
      <c r="A247" s="32"/>
      <c r="B247" s="33"/>
      <c r="C247" s="207" t="s">
        <v>347</v>
      </c>
      <c r="D247" s="207" t="s">
        <v>132</v>
      </c>
      <c r="E247" s="208" t="s">
        <v>348</v>
      </c>
      <c r="F247" s="209" t="s">
        <v>349</v>
      </c>
      <c r="G247" s="210" t="s">
        <v>144</v>
      </c>
      <c r="H247" s="211">
        <v>4.7000000000000002</v>
      </c>
      <c r="I247" s="212">
        <v>550</v>
      </c>
      <c r="J247" s="212">
        <f>ROUND(I247*H247,2)</f>
        <v>2585</v>
      </c>
      <c r="K247" s="213"/>
      <c r="L247" s="38"/>
      <c r="M247" s="214" t="s">
        <v>1</v>
      </c>
      <c r="N247" s="215" t="s">
        <v>39</v>
      </c>
      <c r="O247" s="216">
        <v>0</v>
      </c>
      <c r="P247" s="216">
        <f>O247*H247</f>
        <v>0</v>
      </c>
      <c r="Q247" s="216">
        <v>0</v>
      </c>
      <c r="R247" s="216">
        <f>Q247*H247</f>
        <v>0</v>
      </c>
      <c r="S247" s="216">
        <v>0</v>
      </c>
      <c r="T247" s="217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218" t="s">
        <v>232</v>
      </c>
      <c r="AT247" s="218" t="s">
        <v>132</v>
      </c>
      <c r="AU247" s="218" t="s">
        <v>137</v>
      </c>
      <c r="AY247" s="17" t="s">
        <v>129</v>
      </c>
      <c r="BE247" s="219">
        <f>IF(N247="základní",J247,0)</f>
        <v>0</v>
      </c>
      <c r="BF247" s="219">
        <f>IF(N247="snížená",J247,0)</f>
        <v>2585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7" t="s">
        <v>137</v>
      </c>
      <c r="BK247" s="219">
        <f>ROUND(I247*H247,2)</f>
        <v>2585</v>
      </c>
      <c r="BL247" s="17" t="s">
        <v>232</v>
      </c>
      <c r="BM247" s="218" t="s">
        <v>350</v>
      </c>
    </row>
    <row r="248" s="13" customFormat="1">
      <c r="A248" s="13"/>
      <c r="B248" s="220"/>
      <c r="C248" s="221"/>
      <c r="D248" s="222" t="s">
        <v>146</v>
      </c>
      <c r="E248" s="223" t="s">
        <v>1</v>
      </c>
      <c r="F248" s="224" t="s">
        <v>203</v>
      </c>
      <c r="G248" s="221"/>
      <c r="H248" s="223" t="s">
        <v>1</v>
      </c>
      <c r="I248" s="221"/>
      <c r="J248" s="221"/>
      <c r="K248" s="221"/>
      <c r="L248" s="225"/>
      <c r="M248" s="226"/>
      <c r="N248" s="227"/>
      <c r="O248" s="227"/>
      <c r="P248" s="227"/>
      <c r="Q248" s="227"/>
      <c r="R248" s="227"/>
      <c r="S248" s="227"/>
      <c r="T248" s="22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29" t="s">
        <v>146</v>
      </c>
      <c r="AU248" s="229" t="s">
        <v>137</v>
      </c>
      <c r="AV248" s="13" t="s">
        <v>81</v>
      </c>
      <c r="AW248" s="13" t="s">
        <v>30</v>
      </c>
      <c r="AX248" s="13" t="s">
        <v>73</v>
      </c>
      <c r="AY248" s="229" t="s">
        <v>129</v>
      </c>
    </row>
    <row r="249" s="14" customFormat="1">
      <c r="A249" s="14"/>
      <c r="B249" s="230"/>
      <c r="C249" s="231"/>
      <c r="D249" s="222" t="s">
        <v>146</v>
      </c>
      <c r="E249" s="232" t="s">
        <v>1</v>
      </c>
      <c r="F249" s="233" t="s">
        <v>351</v>
      </c>
      <c r="G249" s="231"/>
      <c r="H249" s="234">
        <v>4.7000000000000002</v>
      </c>
      <c r="I249" s="231"/>
      <c r="J249" s="231"/>
      <c r="K249" s="231"/>
      <c r="L249" s="235"/>
      <c r="M249" s="236"/>
      <c r="N249" s="237"/>
      <c r="O249" s="237"/>
      <c r="P249" s="237"/>
      <c r="Q249" s="237"/>
      <c r="R249" s="237"/>
      <c r="S249" s="237"/>
      <c r="T249" s="238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39" t="s">
        <v>146</v>
      </c>
      <c r="AU249" s="239" t="s">
        <v>137</v>
      </c>
      <c r="AV249" s="14" t="s">
        <v>137</v>
      </c>
      <c r="AW249" s="14" t="s">
        <v>30</v>
      </c>
      <c r="AX249" s="14" t="s">
        <v>81</v>
      </c>
      <c r="AY249" s="239" t="s">
        <v>129</v>
      </c>
    </row>
    <row r="250" s="2" customFormat="1" ht="24.15" customHeight="1">
      <c r="A250" s="32"/>
      <c r="B250" s="33"/>
      <c r="C250" s="207" t="s">
        <v>352</v>
      </c>
      <c r="D250" s="207" t="s">
        <v>132</v>
      </c>
      <c r="E250" s="208" t="s">
        <v>353</v>
      </c>
      <c r="F250" s="209" t="s">
        <v>354</v>
      </c>
      <c r="G250" s="210" t="s">
        <v>355</v>
      </c>
      <c r="H250" s="211">
        <v>25.850000000000001</v>
      </c>
      <c r="I250" s="212">
        <v>3.4199999999999999</v>
      </c>
      <c r="J250" s="212">
        <f>ROUND(I250*H250,2)</f>
        <v>88.409999999999997</v>
      </c>
      <c r="K250" s="213"/>
      <c r="L250" s="38"/>
      <c r="M250" s="214" t="s">
        <v>1</v>
      </c>
      <c r="N250" s="215" t="s">
        <v>39</v>
      </c>
      <c r="O250" s="216">
        <v>0</v>
      </c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218" t="s">
        <v>232</v>
      </c>
      <c r="AT250" s="218" t="s">
        <v>132</v>
      </c>
      <c r="AU250" s="218" t="s">
        <v>137</v>
      </c>
      <c r="AY250" s="17" t="s">
        <v>129</v>
      </c>
      <c r="BE250" s="219">
        <f>IF(N250="základní",J250,0)</f>
        <v>0</v>
      </c>
      <c r="BF250" s="219">
        <f>IF(N250="snížená",J250,0)</f>
        <v>88.409999999999997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7" t="s">
        <v>137</v>
      </c>
      <c r="BK250" s="219">
        <f>ROUND(I250*H250,2)</f>
        <v>88.409999999999997</v>
      </c>
      <c r="BL250" s="17" t="s">
        <v>232</v>
      </c>
      <c r="BM250" s="218" t="s">
        <v>356</v>
      </c>
    </row>
    <row r="251" s="12" customFormat="1" ht="22.8" customHeight="1">
      <c r="A251" s="12"/>
      <c r="B251" s="192"/>
      <c r="C251" s="193"/>
      <c r="D251" s="194" t="s">
        <v>72</v>
      </c>
      <c r="E251" s="205" t="s">
        <v>357</v>
      </c>
      <c r="F251" s="205" t="s">
        <v>358</v>
      </c>
      <c r="G251" s="193"/>
      <c r="H251" s="193"/>
      <c r="I251" s="193"/>
      <c r="J251" s="206">
        <f>BK251</f>
        <v>2000.5199999999998</v>
      </c>
      <c r="K251" s="193"/>
      <c r="L251" s="197"/>
      <c r="M251" s="198"/>
      <c r="N251" s="199"/>
      <c r="O251" s="199"/>
      <c r="P251" s="200">
        <f>SUM(P252:P268)</f>
        <v>1.2266999999999999</v>
      </c>
      <c r="Q251" s="199"/>
      <c r="R251" s="200">
        <f>SUM(R252:R268)</f>
        <v>0.0040560000000000006</v>
      </c>
      <c r="S251" s="199"/>
      <c r="T251" s="201">
        <f>SUM(T252:T268)</f>
        <v>0.029579999999999995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2" t="s">
        <v>137</v>
      </c>
      <c r="AT251" s="203" t="s">
        <v>72</v>
      </c>
      <c r="AU251" s="203" t="s">
        <v>81</v>
      </c>
      <c r="AY251" s="202" t="s">
        <v>129</v>
      </c>
      <c r="BK251" s="204">
        <f>SUM(BK252:BK268)</f>
        <v>2000.5199999999998</v>
      </c>
    </row>
    <row r="252" s="2" customFormat="1" ht="24.15" customHeight="1">
      <c r="A252" s="32"/>
      <c r="B252" s="33"/>
      <c r="C252" s="207" t="s">
        <v>359</v>
      </c>
      <c r="D252" s="207" t="s">
        <v>132</v>
      </c>
      <c r="E252" s="208" t="s">
        <v>360</v>
      </c>
      <c r="F252" s="209" t="s">
        <v>361</v>
      </c>
      <c r="G252" s="210" t="s">
        <v>144</v>
      </c>
      <c r="H252" s="211">
        <v>8.6999999999999993</v>
      </c>
      <c r="I252" s="212">
        <v>28</v>
      </c>
      <c r="J252" s="212">
        <f>ROUND(I252*H252,2)</f>
        <v>243.59999999999999</v>
      </c>
      <c r="K252" s="213"/>
      <c r="L252" s="38"/>
      <c r="M252" s="214" t="s">
        <v>1</v>
      </c>
      <c r="N252" s="215" t="s">
        <v>39</v>
      </c>
      <c r="O252" s="216">
        <v>0.056000000000000001</v>
      </c>
      <c r="P252" s="216">
        <f>O252*H252</f>
        <v>0.48719999999999997</v>
      </c>
      <c r="Q252" s="216">
        <v>0</v>
      </c>
      <c r="R252" s="216">
        <f>Q252*H252</f>
        <v>0</v>
      </c>
      <c r="S252" s="216">
        <v>0.0033999999999999998</v>
      </c>
      <c r="T252" s="217">
        <f>S252*H252</f>
        <v>0.029579999999999995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218" t="s">
        <v>232</v>
      </c>
      <c r="AT252" s="218" t="s">
        <v>132</v>
      </c>
      <c r="AU252" s="218" t="s">
        <v>137</v>
      </c>
      <c r="AY252" s="17" t="s">
        <v>129</v>
      </c>
      <c r="BE252" s="219">
        <f>IF(N252="základní",J252,0)</f>
        <v>0</v>
      </c>
      <c r="BF252" s="219">
        <f>IF(N252="snížená",J252,0)</f>
        <v>243.59999999999999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7" t="s">
        <v>137</v>
      </c>
      <c r="BK252" s="219">
        <f>ROUND(I252*H252,2)</f>
        <v>243.59999999999999</v>
      </c>
      <c r="BL252" s="17" t="s">
        <v>232</v>
      </c>
      <c r="BM252" s="218" t="s">
        <v>362</v>
      </c>
    </row>
    <row r="253" s="13" customFormat="1">
      <c r="A253" s="13"/>
      <c r="B253" s="220"/>
      <c r="C253" s="221"/>
      <c r="D253" s="222" t="s">
        <v>146</v>
      </c>
      <c r="E253" s="223" t="s">
        <v>1</v>
      </c>
      <c r="F253" s="224" t="s">
        <v>219</v>
      </c>
      <c r="G253" s="221"/>
      <c r="H253" s="223" t="s">
        <v>1</v>
      </c>
      <c r="I253" s="221"/>
      <c r="J253" s="221"/>
      <c r="K253" s="221"/>
      <c r="L253" s="225"/>
      <c r="M253" s="226"/>
      <c r="N253" s="227"/>
      <c r="O253" s="227"/>
      <c r="P253" s="227"/>
      <c r="Q253" s="227"/>
      <c r="R253" s="227"/>
      <c r="S253" s="227"/>
      <c r="T253" s="22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29" t="s">
        <v>146</v>
      </c>
      <c r="AU253" s="229" t="s">
        <v>137</v>
      </c>
      <c r="AV253" s="13" t="s">
        <v>81</v>
      </c>
      <c r="AW253" s="13" t="s">
        <v>30</v>
      </c>
      <c r="AX253" s="13" t="s">
        <v>73</v>
      </c>
      <c r="AY253" s="229" t="s">
        <v>129</v>
      </c>
    </row>
    <row r="254" s="14" customFormat="1">
      <c r="A254" s="14"/>
      <c r="B254" s="230"/>
      <c r="C254" s="231"/>
      <c r="D254" s="222" t="s">
        <v>146</v>
      </c>
      <c r="E254" s="232" t="s">
        <v>1</v>
      </c>
      <c r="F254" s="233" t="s">
        <v>220</v>
      </c>
      <c r="G254" s="231"/>
      <c r="H254" s="234">
        <v>8.6999999999999993</v>
      </c>
      <c r="I254" s="231"/>
      <c r="J254" s="231"/>
      <c r="K254" s="231"/>
      <c r="L254" s="235"/>
      <c r="M254" s="236"/>
      <c r="N254" s="237"/>
      <c r="O254" s="237"/>
      <c r="P254" s="237"/>
      <c r="Q254" s="237"/>
      <c r="R254" s="237"/>
      <c r="S254" s="237"/>
      <c r="T254" s="23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39" t="s">
        <v>146</v>
      </c>
      <c r="AU254" s="239" t="s">
        <v>137</v>
      </c>
      <c r="AV254" s="14" t="s">
        <v>137</v>
      </c>
      <c r="AW254" s="14" t="s">
        <v>30</v>
      </c>
      <c r="AX254" s="14" t="s">
        <v>81</v>
      </c>
      <c r="AY254" s="239" t="s">
        <v>129</v>
      </c>
    </row>
    <row r="255" s="2" customFormat="1" ht="24.15" customHeight="1">
      <c r="A255" s="32"/>
      <c r="B255" s="33"/>
      <c r="C255" s="207" t="s">
        <v>363</v>
      </c>
      <c r="D255" s="207" t="s">
        <v>132</v>
      </c>
      <c r="E255" s="208" t="s">
        <v>364</v>
      </c>
      <c r="F255" s="209" t="s">
        <v>365</v>
      </c>
      <c r="G255" s="210" t="s">
        <v>144</v>
      </c>
      <c r="H255" s="211">
        <v>8.6999999999999993</v>
      </c>
      <c r="I255" s="212">
        <v>25.300000000000001</v>
      </c>
      <c r="J255" s="212">
        <f>ROUND(I255*H255,2)</f>
        <v>220.11000000000001</v>
      </c>
      <c r="K255" s="213"/>
      <c r="L255" s="38"/>
      <c r="M255" s="214" t="s">
        <v>1</v>
      </c>
      <c r="N255" s="215" t="s">
        <v>39</v>
      </c>
      <c r="O255" s="216">
        <v>0.059999999999999998</v>
      </c>
      <c r="P255" s="216">
        <f>O255*H255</f>
        <v>0.52199999999999991</v>
      </c>
      <c r="Q255" s="216">
        <v>0</v>
      </c>
      <c r="R255" s="216">
        <f>Q255*H255</f>
        <v>0</v>
      </c>
      <c r="S255" s="216">
        <v>0</v>
      </c>
      <c r="T255" s="217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18" t="s">
        <v>232</v>
      </c>
      <c r="AT255" s="218" t="s">
        <v>132</v>
      </c>
      <c r="AU255" s="218" t="s">
        <v>137</v>
      </c>
      <c r="AY255" s="17" t="s">
        <v>129</v>
      </c>
      <c r="BE255" s="219">
        <f>IF(N255="základní",J255,0)</f>
        <v>0</v>
      </c>
      <c r="BF255" s="219">
        <f>IF(N255="snížená",J255,0)</f>
        <v>220.11000000000001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7" t="s">
        <v>137</v>
      </c>
      <c r="BK255" s="219">
        <f>ROUND(I255*H255,2)</f>
        <v>220.11000000000001</v>
      </c>
      <c r="BL255" s="17" t="s">
        <v>232</v>
      </c>
      <c r="BM255" s="218" t="s">
        <v>366</v>
      </c>
    </row>
    <row r="256" s="13" customFormat="1">
      <c r="A256" s="13"/>
      <c r="B256" s="220"/>
      <c r="C256" s="221"/>
      <c r="D256" s="222" t="s">
        <v>146</v>
      </c>
      <c r="E256" s="223" t="s">
        <v>1</v>
      </c>
      <c r="F256" s="224" t="s">
        <v>219</v>
      </c>
      <c r="G256" s="221"/>
      <c r="H256" s="223" t="s">
        <v>1</v>
      </c>
      <c r="I256" s="221"/>
      <c r="J256" s="221"/>
      <c r="K256" s="221"/>
      <c r="L256" s="225"/>
      <c r="M256" s="226"/>
      <c r="N256" s="227"/>
      <c r="O256" s="227"/>
      <c r="P256" s="227"/>
      <c r="Q256" s="227"/>
      <c r="R256" s="227"/>
      <c r="S256" s="227"/>
      <c r="T256" s="22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29" t="s">
        <v>146</v>
      </c>
      <c r="AU256" s="229" t="s">
        <v>137</v>
      </c>
      <c r="AV256" s="13" t="s">
        <v>81</v>
      </c>
      <c r="AW256" s="13" t="s">
        <v>30</v>
      </c>
      <c r="AX256" s="13" t="s">
        <v>73</v>
      </c>
      <c r="AY256" s="229" t="s">
        <v>129</v>
      </c>
    </row>
    <row r="257" s="14" customFormat="1">
      <c r="A257" s="14"/>
      <c r="B257" s="230"/>
      <c r="C257" s="231"/>
      <c r="D257" s="222" t="s">
        <v>146</v>
      </c>
      <c r="E257" s="232" t="s">
        <v>1</v>
      </c>
      <c r="F257" s="233" t="s">
        <v>220</v>
      </c>
      <c r="G257" s="231"/>
      <c r="H257" s="234">
        <v>8.6999999999999993</v>
      </c>
      <c r="I257" s="231"/>
      <c r="J257" s="231"/>
      <c r="K257" s="231"/>
      <c r="L257" s="235"/>
      <c r="M257" s="236"/>
      <c r="N257" s="237"/>
      <c r="O257" s="237"/>
      <c r="P257" s="237"/>
      <c r="Q257" s="237"/>
      <c r="R257" s="237"/>
      <c r="S257" s="237"/>
      <c r="T257" s="23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39" t="s">
        <v>146</v>
      </c>
      <c r="AU257" s="239" t="s">
        <v>137</v>
      </c>
      <c r="AV257" s="14" t="s">
        <v>137</v>
      </c>
      <c r="AW257" s="14" t="s">
        <v>30</v>
      </c>
      <c r="AX257" s="14" t="s">
        <v>81</v>
      </c>
      <c r="AY257" s="239" t="s">
        <v>129</v>
      </c>
    </row>
    <row r="258" s="2" customFormat="1" ht="21.75" customHeight="1">
      <c r="A258" s="32"/>
      <c r="B258" s="33"/>
      <c r="C258" s="250" t="s">
        <v>367</v>
      </c>
      <c r="D258" s="250" t="s">
        <v>368</v>
      </c>
      <c r="E258" s="251" t="s">
        <v>369</v>
      </c>
      <c r="F258" s="252" t="s">
        <v>370</v>
      </c>
      <c r="G258" s="253" t="s">
        <v>144</v>
      </c>
      <c r="H258" s="254">
        <v>8.1899999999999995</v>
      </c>
      <c r="I258" s="255">
        <v>130</v>
      </c>
      <c r="J258" s="255">
        <f>ROUND(I258*H258,2)</f>
        <v>1064.7000000000001</v>
      </c>
      <c r="K258" s="256"/>
      <c r="L258" s="257"/>
      <c r="M258" s="258" t="s">
        <v>1</v>
      </c>
      <c r="N258" s="259" t="s">
        <v>39</v>
      </c>
      <c r="O258" s="216">
        <v>0</v>
      </c>
      <c r="P258" s="216">
        <f>O258*H258</f>
        <v>0</v>
      </c>
      <c r="Q258" s="216">
        <v>0</v>
      </c>
      <c r="R258" s="216">
        <f>Q258*H258</f>
        <v>0</v>
      </c>
      <c r="S258" s="216">
        <v>0</v>
      </c>
      <c r="T258" s="217">
        <f>S258*H258</f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218" t="s">
        <v>313</v>
      </c>
      <c r="AT258" s="218" t="s">
        <v>368</v>
      </c>
      <c r="AU258" s="218" t="s">
        <v>137</v>
      </c>
      <c r="AY258" s="17" t="s">
        <v>129</v>
      </c>
      <c r="BE258" s="219">
        <f>IF(N258="základní",J258,0)</f>
        <v>0</v>
      </c>
      <c r="BF258" s="219">
        <f>IF(N258="snížená",J258,0)</f>
        <v>1064.7000000000001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7" t="s">
        <v>137</v>
      </c>
      <c r="BK258" s="219">
        <f>ROUND(I258*H258,2)</f>
        <v>1064.7000000000001</v>
      </c>
      <c r="BL258" s="17" t="s">
        <v>232</v>
      </c>
      <c r="BM258" s="218" t="s">
        <v>371</v>
      </c>
    </row>
    <row r="259" s="14" customFormat="1">
      <c r="A259" s="14"/>
      <c r="B259" s="230"/>
      <c r="C259" s="231"/>
      <c r="D259" s="222" t="s">
        <v>146</v>
      </c>
      <c r="E259" s="232" t="s">
        <v>1</v>
      </c>
      <c r="F259" s="233" t="s">
        <v>372</v>
      </c>
      <c r="G259" s="231"/>
      <c r="H259" s="234">
        <v>9.1349999999999998</v>
      </c>
      <c r="I259" s="231"/>
      <c r="J259" s="231"/>
      <c r="K259" s="231"/>
      <c r="L259" s="235"/>
      <c r="M259" s="236"/>
      <c r="N259" s="237"/>
      <c r="O259" s="237"/>
      <c r="P259" s="237"/>
      <c r="Q259" s="237"/>
      <c r="R259" s="237"/>
      <c r="S259" s="237"/>
      <c r="T259" s="23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39" t="s">
        <v>146</v>
      </c>
      <c r="AU259" s="239" t="s">
        <v>137</v>
      </c>
      <c r="AV259" s="14" t="s">
        <v>137</v>
      </c>
      <c r="AW259" s="14" t="s">
        <v>30</v>
      </c>
      <c r="AX259" s="14" t="s">
        <v>73</v>
      </c>
      <c r="AY259" s="239" t="s">
        <v>129</v>
      </c>
    </row>
    <row r="260" s="13" customFormat="1">
      <c r="A260" s="13"/>
      <c r="B260" s="220"/>
      <c r="C260" s="221"/>
      <c r="D260" s="222" t="s">
        <v>146</v>
      </c>
      <c r="E260" s="223" t="s">
        <v>1</v>
      </c>
      <c r="F260" s="224" t="s">
        <v>221</v>
      </c>
      <c r="G260" s="221"/>
      <c r="H260" s="223" t="s">
        <v>1</v>
      </c>
      <c r="I260" s="221"/>
      <c r="J260" s="221"/>
      <c r="K260" s="221"/>
      <c r="L260" s="225"/>
      <c r="M260" s="226"/>
      <c r="N260" s="227"/>
      <c r="O260" s="227"/>
      <c r="P260" s="227"/>
      <c r="Q260" s="227"/>
      <c r="R260" s="227"/>
      <c r="S260" s="227"/>
      <c r="T260" s="22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29" t="s">
        <v>146</v>
      </c>
      <c r="AU260" s="229" t="s">
        <v>137</v>
      </c>
      <c r="AV260" s="13" t="s">
        <v>81</v>
      </c>
      <c r="AW260" s="13" t="s">
        <v>30</v>
      </c>
      <c r="AX260" s="13" t="s">
        <v>73</v>
      </c>
      <c r="AY260" s="229" t="s">
        <v>129</v>
      </c>
    </row>
    <row r="261" s="14" customFormat="1">
      <c r="A261" s="14"/>
      <c r="B261" s="230"/>
      <c r="C261" s="231"/>
      <c r="D261" s="222" t="s">
        <v>146</v>
      </c>
      <c r="E261" s="232" t="s">
        <v>1</v>
      </c>
      <c r="F261" s="233" t="s">
        <v>373</v>
      </c>
      <c r="G261" s="231"/>
      <c r="H261" s="234">
        <v>-0.94499999999999995</v>
      </c>
      <c r="I261" s="231"/>
      <c r="J261" s="231"/>
      <c r="K261" s="231"/>
      <c r="L261" s="235"/>
      <c r="M261" s="236"/>
      <c r="N261" s="237"/>
      <c r="O261" s="237"/>
      <c r="P261" s="237"/>
      <c r="Q261" s="237"/>
      <c r="R261" s="237"/>
      <c r="S261" s="237"/>
      <c r="T261" s="238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39" t="s">
        <v>146</v>
      </c>
      <c r="AU261" s="239" t="s">
        <v>137</v>
      </c>
      <c r="AV261" s="14" t="s">
        <v>137</v>
      </c>
      <c r="AW261" s="14" t="s">
        <v>30</v>
      </c>
      <c r="AX261" s="14" t="s">
        <v>73</v>
      </c>
      <c r="AY261" s="239" t="s">
        <v>129</v>
      </c>
    </row>
    <row r="262" s="15" customFormat="1">
      <c r="A262" s="15"/>
      <c r="B262" s="240"/>
      <c r="C262" s="241"/>
      <c r="D262" s="222" t="s">
        <v>146</v>
      </c>
      <c r="E262" s="242" t="s">
        <v>1</v>
      </c>
      <c r="F262" s="243" t="s">
        <v>157</v>
      </c>
      <c r="G262" s="241"/>
      <c r="H262" s="244">
        <v>8.1899999999999995</v>
      </c>
      <c r="I262" s="241"/>
      <c r="J262" s="241"/>
      <c r="K262" s="241"/>
      <c r="L262" s="245"/>
      <c r="M262" s="246"/>
      <c r="N262" s="247"/>
      <c r="O262" s="247"/>
      <c r="P262" s="247"/>
      <c r="Q262" s="247"/>
      <c r="R262" s="247"/>
      <c r="S262" s="247"/>
      <c r="T262" s="248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49" t="s">
        <v>146</v>
      </c>
      <c r="AU262" s="249" t="s">
        <v>137</v>
      </c>
      <c r="AV262" s="15" t="s">
        <v>136</v>
      </c>
      <c r="AW262" s="15" t="s">
        <v>30</v>
      </c>
      <c r="AX262" s="15" t="s">
        <v>81</v>
      </c>
      <c r="AY262" s="249" t="s">
        <v>129</v>
      </c>
    </row>
    <row r="263" s="2" customFormat="1" ht="24.15" customHeight="1">
      <c r="A263" s="32"/>
      <c r="B263" s="33"/>
      <c r="C263" s="250" t="s">
        <v>374</v>
      </c>
      <c r="D263" s="250" t="s">
        <v>368</v>
      </c>
      <c r="E263" s="251" t="s">
        <v>375</v>
      </c>
      <c r="F263" s="252" t="s">
        <v>376</v>
      </c>
      <c r="G263" s="253" t="s">
        <v>144</v>
      </c>
      <c r="H263" s="254">
        <v>0.94499999999999995</v>
      </c>
      <c r="I263" s="255">
        <v>220</v>
      </c>
      <c r="J263" s="255">
        <f>ROUND(I263*H263,2)</f>
        <v>207.90000000000001</v>
      </c>
      <c r="K263" s="256"/>
      <c r="L263" s="257"/>
      <c r="M263" s="258" t="s">
        <v>1</v>
      </c>
      <c r="N263" s="259" t="s">
        <v>39</v>
      </c>
      <c r="O263" s="216">
        <v>0</v>
      </c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218" t="s">
        <v>313</v>
      </c>
      <c r="AT263" s="218" t="s">
        <v>368</v>
      </c>
      <c r="AU263" s="218" t="s">
        <v>137</v>
      </c>
      <c r="AY263" s="17" t="s">
        <v>129</v>
      </c>
      <c r="BE263" s="219">
        <f>IF(N263="základní",J263,0)</f>
        <v>0</v>
      </c>
      <c r="BF263" s="219">
        <f>IF(N263="snížená",J263,0)</f>
        <v>207.90000000000001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7" t="s">
        <v>137</v>
      </c>
      <c r="BK263" s="219">
        <f>ROUND(I263*H263,2)</f>
        <v>207.90000000000001</v>
      </c>
      <c r="BL263" s="17" t="s">
        <v>232</v>
      </c>
      <c r="BM263" s="218" t="s">
        <v>377</v>
      </c>
    </row>
    <row r="264" s="14" customFormat="1">
      <c r="A264" s="14"/>
      <c r="B264" s="230"/>
      <c r="C264" s="231"/>
      <c r="D264" s="222" t="s">
        <v>146</v>
      </c>
      <c r="E264" s="232" t="s">
        <v>1</v>
      </c>
      <c r="F264" s="233" t="s">
        <v>378</v>
      </c>
      <c r="G264" s="231"/>
      <c r="H264" s="234">
        <v>0.94499999999999995</v>
      </c>
      <c r="I264" s="231"/>
      <c r="J264" s="231"/>
      <c r="K264" s="231"/>
      <c r="L264" s="235"/>
      <c r="M264" s="236"/>
      <c r="N264" s="237"/>
      <c r="O264" s="237"/>
      <c r="P264" s="237"/>
      <c r="Q264" s="237"/>
      <c r="R264" s="237"/>
      <c r="S264" s="237"/>
      <c r="T264" s="238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39" t="s">
        <v>146</v>
      </c>
      <c r="AU264" s="239" t="s">
        <v>137</v>
      </c>
      <c r="AV264" s="14" t="s">
        <v>137</v>
      </c>
      <c r="AW264" s="14" t="s">
        <v>30</v>
      </c>
      <c r="AX264" s="14" t="s">
        <v>81</v>
      </c>
      <c r="AY264" s="239" t="s">
        <v>129</v>
      </c>
    </row>
    <row r="265" s="2" customFormat="1" ht="24.15" customHeight="1">
      <c r="A265" s="32"/>
      <c r="B265" s="33"/>
      <c r="C265" s="207" t="s">
        <v>379</v>
      </c>
      <c r="D265" s="207" t="s">
        <v>132</v>
      </c>
      <c r="E265" s="208" t="s">
        <v>380</v>
      </c>
      <c r="F265" s="209" t="s">
        <v>381</v>
      </c>
      <c r="G265" s="210" t="s">
        <v>144</v>
      </c>
      <c r="H265" s="211">
        <v>8.6999999999999993</v>
      </c>
      <c r="I265" s="212">
        <v>10.5</v>
      </c>
      <c r="J265" s="212">
        <f>ROUND(I265*H265,2)</f>
        <v>91.349999999999994</v>
      </c>
      <c r="K265" s="213"/>
      <c r="L265" s="38"/>
      <c r="M265" s="214" t="s">
        <v>1</v>
      </c>
      <c r="N265" s="215" t="s">
        <v>39</v>
      </c>
      <c r="O265" s="216">
        <v>0.025000000000000001</v>
      </c>
      <c r="P265" s="216">
        <f>O265*H265</f>
        <v>0.2175</v>
      </c>
      <c r="Q265" s="216">
        <v>0</v>
      </c>
      <c r="R265" s="216">
        <f>Q265*H265</f>
        <v>0</v>
      </c>
      <c r="S265" s="216">
        <v>0</v>
      </c>
      <c r="T265" s="217">
        <f>S265*H265</f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18" t="s">
        <v>232</v>
      </c>
      <c r="AT265" s="218" t="s">
        <v>132</v>
      </c>
      <c r="AU265" s="218" t="s">
        <v>137</v>
      </c>
      <c r="AY265" s="17" t="s">
        <v>129</v>
      </c>
      <c r="BE265" s="219">
        <f>IF(N265="základní",J265,0)</f>
        <v>0</v>
      </c>
      <c r="BF265" s="219">
        <f>IF(N265="snížená",J265,0)</f>
        <v>91.349999999999994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7" t="s">
        <v>137</v>
      </c>
      <c r="BK265" s="219">
        <f>ROUND(I265*H265,2)</f>
        <v>91.349999999999994</v>
      </c>
      <c r="BL265" s="17" t="s">
        <v>232</v>
      </c>
      <c r="BM265" s="218" t="s">
        <v>382</v>
      </c>
    </row>
    <row r="266" s="2" customFormat="1" ht="16.5" customHeight="1">
      <c r="A266" s="32"/>
      <c r="B266" s="33"/>
      <c r="C266" s="250" t="s">
        <v>383</v>
      </c>
      <c r="D266" s="250" t="s">
        <v>368</v>
      </c>
      <c r="E266" s="251" t="s">
        <v>384</v>
      </c>
      <c r="F266" s="252" t="s">
        <v>385</v>
      </c>
      <c r="G266" s="253" t="s">
        <v>144</v>
      </c>
      <c r="H266" s="254">
        <v>10.140000000000001</v>
      </c>
      <c r="I266" s="255">
        <v>12.800000000000001</v>
      </c>
      <c r="J266" s="255">
        <f>ROUND(I266*H266,2)</f>
        <v>129.78999999999999</v>
      </c>
      <c r="K266" s="256"/>
      <c r="L266" s="257"/>
      <c r="M266" s="258" t="s">
        <v>1</v>
      </c>
      <c r="N266" s="259" t="s">
        <v>39</v>
      </c>
      <c r="O266" s="216">
        <v>0</v>
      </c>
      <c r="P266" s="216">
        <f>O266*H266</f>
        <v>0</v>
      </c>
      <c r="Q266" s="216">
        <v>0.00040000000000000002</v>
      </c>
      <c r="R266" s="216">
        <f>Q266*H266</f>
        <v>0.0040560000000000006</v>
      </c>
      <c r="S266" s="216">
        <v>0</v>
      </c>
      <c r="T266" s="217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218" t="s">
        <v>313</v>
      </c>
      <c r="AT266" s="218" t="s">
        <v>368</v>
      </c>
      <c r="AU266" s="218" t="s">
        <v>137</v>
      </c>
      <c r="AY266" s="17" t="s">
        <v>129</v>
      </c>
      <c r="BE266" s="219">
        <f>IF(N266="základní",J266,0)</f>
        <v>0</v>
      </c>
      <c r="BF266" s="219">
        <f>IF(N266="snížená",J266,0)</f>
        <v>129.78999999999999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7" t="s">
        <v>137</v>
      </c>
      <c r="BK266" s="219">
        <f>ROUND(I266*H266,2)</f>
        <v>129.78999999999999</v>
      </c>
      <c r="BL266" s="17" t="s">
        <v>232</v>
      </c>
      <c r="BM266" s="218" t="s">
        <v>386</v>
      </c>
    </row>
    <row r="267" s="14" customFormat="1">
      <c r="A267" s="14"/>
      <c r="B267" s="230"/>
      <c r="C267" s="231"/>
      <c r="D267" s="222" t="s">
        <v>146</v>
      </c>
      <c r="E267" s="231"/>
      <c r="F267" s="233" t="s">
        <v>387</v>
      </c>
      <c r="G267" s="231"/>
      <c r="H267" s="234">
        <v>10.140000000000001</v>
      </c>
      <c r="I267" s="231"/>
      <c r="J267" s="231"/>
      <c r="K267" s="231"/>
      <c r="L267" s="235"/>
      <c r="M267" s="236"/>
      <c r="N267" s="237"/>
      <c r="O267" s="237"/>
      <c r="P267" s="237"/>
      <c r="Q267" s="237"/>
      <c r="R267" s="237"/>
      <c r="S267" s="237"/>
      <c r="T267" s="238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39" t="s">
        <v>146</v>
      </c>
      <c r="AU267" s="239" t="s">
        <v>137</v>
      </c>
      <c r="AV267" s="14" t="s">
        <v>137</v>
      </c>
      <c r="AW267" s="14" t="s">
        <v>4</v>
      </c>
      <c r="AX267" s="14" t="s">
        <v>81</v>
      </c>
      <c r="AY267" s="239" t="s">
        <v>129</v>
      </c>
    </row>
    <row r="268" s="2" customFormat="1" ht="24.15" customHeight="1">
      <c r="A268" s="32"/>
      <c r="B268" s="33"/>
      <c r="C268" s="207" t="s">
        <v>388</v>
      </c>
      <c r="D268" s="207" t="s">
        <v>132</v>
      </c>
      <c r="E268" s="208" t="s">
        <v>389</v>
      </c>
      <c r="F268" s="209" t="s">
        <v>390</v>
      </c>
      <c r="G268" s="210" t="s">
        <v>355</v>
      </c>
      <c r="H268" s="211">
        <v>19.574999999999999</v>
      </c>
      <c r="I268" s="212">
        <v>2.2000000000000002</v>
      </c>
      <c r="J268" s="212">
        <f>ROUND(I268*H268,2)</f>
        <v>43.07</v>
      </c>
      <c r="K268" s="213"/>
      <c r="L268" s="38"/>
      <c r="M268" s="214" t="s">
        <v>1</v>
      </c>
      <c r="N268" s="215" t="s">
        <v>39</v>
      </c>
      <c r="O268" s="216">
        <v>0</v>
      </c>
      <c r="P268" s="216">
        <f>O268*H268</f>
        <v>0</v>
      </c>
      <c r="Q268" s="216">
        <v>0</v>
      </c>
      <c r="R268" s="216">
        <f>Q268*H268</f>
        <v>0</v>
      </c>
      <c r="S268" s="216">
        <v>0</v>
      </c>
      <c r="T268" s="217">
        <f>S268*H268</f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218" t="s">
        <v>232</v>
      </c>
      <c r="AT268" s="218" t="s">
        <v>132</v>
      </c>
      <c r="AU268" s="218" t="s">
        <v>137</v>
      </c>
      <c r="AY268" s="17" t="s">
        <v>129</v>
      </c>
      <c r="BE268" s="219">
        <f>IF(N268="základní",J268,0)</f>
        <v>0</v>
      </c>
      <c r="BF268" s="219">
        <f>IF(N268="snížená",J268,0)</f>
        <v>43.07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7" t="s">
        <v>137</v>
      </c>
      <c r="BK268" s="219">
        <f>ROUND(I268*H268,2)</f>
        <v>43.07</v>
      </c>
      <c r="BL268" s="17" t="s">
        <v>232</v>
      </c>
      <c r="BM268" s="218" t="s">
        <v>391</v>
      </c>
    </row>
    <row r="269" s="12" customFormat="1" ht="22.8" customHeight="1">
      <c r="A269" s="12"/>
      <c r="B269" s="192"/>
      <c r="C269" s="193"/>
      <c r="D269" s="194" t="s">
        <v>72</v>
      </c>
      <c r="E269" s="205" t="s">
        <v>392</v>
      </c>
      <c r="F269" s="205" t="s">
        <v>393</v>
      </c>
      <c r="G269" s="193"/>
      <c r="H269" s="193"/>
      <c r="I269" s="193"/>
      <c r="J269" s="206">
        <f>BK269</f>
        <v>123953</v>
      </c>
      <c r="K269" s="193"/>
      <c r="L269" s="197"/>
      <c r="M269" s="198"/>
      <c r="N269" s="199"/>
      <c r="O269" s="199"/>
      <c r="P269" s="200">
        <f>P270</f>
        <v>0</v>
      </c>
      <c r="Q269" s="199"/>
      <c r="R269" s="200">
        <f>R270</f>
        <v>0</v>
      </c>
      <c r="S269" s="199"/>
      <c r="T269" s="201">
        <f>T270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2" t="s">
        <v>137</v>
      </c>
      <c r="AT269" s="203" t="s">
        <v>72</v>
      </c>
      <c r="AU269" s="203" t="s">
        <v>81</v>
      </c>
      <c r="AY269" s="202" t="s">
        <v>129</v>
      </c>
      <c r="BK269" s="204">
        <f>BK270</f>
        <v>123953</v>
      </c>
    </row>
    <row r="270" s="2" customFormat="1" ht="16.5" customHeight="1">
      <c r="A270" s="32"/>
      <c r="B270" s="33"/>
      <c r="C270" s="207" t="s">
        <v>394</v>
      </c>
      <c r="D270" s="207" t="s">
        <v>132</v>
      </c>
      <c r="E270" s="208" t="s">
        <v>395</v>
      </c>
      <c r="F270" s="209" t="s">
        <v>396</v>
      </c>
      <c r="G270" s="210" t="s">
        <v>343</v>
      </c>
      <c r="H270" s="211">
        <v>1</v>
      </c>
      <c r="I270" s="212">
        <v>123953</v>
      </c>
      <c r="J270" s="212">
        <f>ROUND(I270*H270,2)</f>
        <v>123953</v>
      </c>
      <c r="K270" s="213"/>
      <c r="L270" s="38"/>
      <c r="M270" s="214" t="s">
        <v>1</v>
      </c>
      <c r="N270" s="215" t="s">
        <v>39</v>
      </c>
      <c r="O270" s="216">
        <v>0</v>
      </c>
      <c r="P270" s="216">
        <f>O270*H270</f>
        <v>0</v>
      </c>
      <c r="Q270" s="216">
        <v>0</v>
      </c>
      <c r="R270" s="216">
        <f>Q270*H270</f>
        <v>0</v>
      </c>
      <c r="S270" s="216">
        <v>0</v>
      </c>
      <c r="T270" s="217">
        <f>S270*H270</f>
        <v>0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218" t="s">
        <v>232</v>
      </c>
      <c r="AT270" s="218" t="s">
        <v>132</v>
      </c>
      <c r="AU270" s="218" t="s">
        <v>137</v>
      </c>
      <c r="AY270" s="17" t="s">
        <v>129</v>
      </c>
      <c r="BE270" s="219">
        <f>IF(N270="základní",J270,0)</f>
        <v>0</v>
      </c>
      <c r="BF270" s="219">
        <f>IF(N270="snížená",J270,0)</f>
        <v>123953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7" t="s">
        <v>137</v>
      </c>
      <c r="BK270" s="219">
        <f>ROUND(I270*H270,2)</f>
        <v>123953</v>
      </c>
      <c r="BL270" s="17" t="s">
        <v>232</v>
      </c>
      <c r="BM270" s="218" t="s">
        <v>397</v>
      </c>
    </row>
    <row r="271" s="12" customFormat="1" ht="22.8" customHeight="1">
      <c r="A271" s="12"/>
      <c r="B271" s="192"/>
      <c r="C271" s="193"/>
      <c r="D271" s="194" t="s">
        <v>72</v>
      </c>
      <c r="E271" s="205" t="s">
        <v>398</v>
      </c>
      <c r="F271" s="205" t="s">
        <v>399</v>
      </c>
      <c r="G271" s="193"/>
      <c r="H271" s="193"/>
      <c r="I271" s="193"/>
      <c r="J271" s="206">
        <f>BK271</f>
        <v>1639.4399999999998</v>
      </c>
      <c r="K271" s="193"/>
      <c r="L271" s="197"/>
      <c r="M271" s="198"/>
      <c r="N271" s="199"/>
      <c r="O271" s="199"/>
      <c r="P271" s="200">
        <f>SUM(P272:P274)</f>
        <v>4.1407600000000002</v>
      </c>
      <c r="Q271" s="199"/>
      <c r="R271" s="200">
        <f>SUM(R272:R274)</f>
        <v>0</v>
      </c>
      <c r="S271" s="199"/>
      <c r="T271" s="201">
        <f>SUM(T272:T274)</f>
        <v>0.13195999999999999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2" t="s">
        <v>137</v>
      </c>
      <c r="AT271" s="203" t="s">
        <v>72</v>
      </c>
      <c r="AU271" s="203" t="s">
        <v>81</v>
      </c>
      <c r="AY271" s="202" t="s">
        <v>129</v>
      </c>
      <c r="BK271" s="204">
        <f>SUM(BK272:BK274)</f>
        <v>1639.4399999999998</v>
      </c>
    </row>
    <row r="272" s="2" customFormat="1" ht="16.5" customHeight="1">
      <c r="A272" s="32"/>
      <c r="B272" s="33"/>
      <c r="C272" s="207" t="s">
        <v>400</v>
      </c>
      <c r="D272" s="207" t="s">
        <v>132</v>
      </c>
      <c r="E272" s="208" t="s">
        <v>401</v>
      </c>
      <c r="F272" s="209" t="s">
        <v>402</v>
      </c>
      <c r="G272" s="210" t="s">
        <v>281</v>
      </c>
      <c r="H272" s="211">
        <v>8</v>
      </c>
      <c r="I272" s="212">
        <v>156</v>
      </c>
      <c r="J272" s="212">
        <f>ROUND(I272*H272,2)</f>
        <v>1248</v>
      </c>
      <c r="K272" s="213"/>
      <c r="L272" s="38"/>
      <c r="M272" s="214" t="s">
        <v>1</v>
      </c>
      <c r="N272" s="215" t="s">
        <v>39</v>
      </c>
      <c r="O272" s="216">
        <v>0.41299999999999998</v>
      </c>
      <c r="P272" s="216">
        <f>O272*H272</f>
        <v>3.3039999999999998</v>
      </c>
      <c r="Q272" s="216">
        <v>0</v>
      </c>
      <c r="R272" s="216">
        <f>Q272*H272</f>
        <v>0</v>
      </c>
      <c r="S272" s="216">
        <v>0.014919999999999999</v>
      </c>
      <c r="T272" s="217">
        <f>S272*H272</f>
        <v>0.11935999999999999</v>
      </c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R272" s="218" t="s">
        <v>232</v>
      </c>
      <c r="AT272" s="218" t="s">
        <v>132</v>
      </c>
      <c r="AU272" s="218" t="s">
        <v>137</v>
      </c>
      <c r="AY272" s="17" t="s">
        <v>129</v>
      </c>
      <c r="BE272" s="219">
        <f>IF(N272="základní",J272,0)</f>
        <v>0</v>
      </c>
      <c r="BF272" s="219">
        <f>IF(N272="snížená",J272,0)</f>
        <v>1248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17" t="s">
        <v>137</v>
      </c>
      <c r="BK272" s="219">
        <f>ROUND(I272*H272,2)</f>
        <v>1248</v>
      </c>
      <c r="BL272" s="17" t="s">
        <v>232</v>
      </c>
      <c r="BM272" s="218" t="s">
        <v>403</v>
      </c>
    </row>
    <row r="273" s="2" customFormat="1" ht="16.5" customHeight="1">
      <c r="A273" s="32"/>
      <c r="B273" s="33"/>
      <c r="C273" s="207" t="s">
        <v>404</v>
      </c>
      <c r="D273" s="207" t="s">
        <v>132</v>
      </c>
      <c r="E273" s="208" t="s">
        <v>405</v>
      </c>
      <c r="F273" s="209" t="s">
        <v>406</v>
      </c>
      <c r="G273" s="210" t="s">
        <v>281</v>
      </c>
      <c r="H273" s="211">
        <v>6</v>
      </c>
      <c r="I273" s="212">
        <v>13.1</v>
      </c>
      <c r="J273" s="212">
        <f>ROUND(I273*H273,2)</f>
        <v>78.599999999999994</v>
      </c>
      <c r="K273" s="213"/>
      <c r="L273" s="38"/>
      <c r="M273" s="214" t="s">
        <v>1</v>
      </c>
      <c r="N273" s="215" t="s">
        <v>39</v>
      </c>
      <c r="O273" s="216">
        <v>0.031</v>
      </c>
      <c r="P273" s="216">
        <f>O273*H273</f>
        <v>0.186</v>
      </c>
      <c r="Q273" s="216">
        <v>0</v>
      </c>
      <c r="R273" s="216">
        <f>Q273*H273</f>
        <v>0</v>
      </c>
      <c r="S273" s="216">
        <v>0.0020999999999999999</v>
      </c>
      <c r="T273" s="217">
        <f>S273*H273</f>
        <v>0.0126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218" t="s">
        <v>232</v>
      </c>
      <c r="AT273" s="218" t="s">
        <v>132</v>
      </c>
      <c r="AU273" s="218" t="s">
        <v>137</v>
      </c>
      <c r="AY273" s="17" t="s">
        <v>129</v>
      </c>
      <c r="BE273" s="219">
        <f>IF(N273="základní",J273,0)</f>
        <v>0</v>
      </c>
      <c r="BF273" s="219">
        <f>IF(N273="snížená",J273,0)</f>
        <v>78.599999999999994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7" t="s">
        <v>137</v>
      </c>
      <c r="BK273" s="219">
        <f>ROUND(I273*H273,2)</f>
        <v>78.599999999999994</v>
      </c>
      <c r="BL273" s="17" t="s">
        <v>232</v>
      </c>
      <c r="BM273" s="218" t="s">
        <v>407</v>
      </c>
    </row>
    <row r="274" s="2" customFormat="1" ht="24.15" customHeight="1">
      <c r="A274" s="32"/>
      <c r="B274" s="33"/>
      <c r="C274" s="207" t="s">
        <v>408</v>
      </c>
      <c r="D274" s="207" t="s">
        <v>132</v>
      </c>
      <c r="E274" s="208" t="s">
        <v>409</v>
      </c>
      <c r="F274" s="209" t="s">
        <v>410</v>
      </c>
      <c r="G274" s="210" t="s">
        <v>212</v>
      </c>
      <c r="H274" s="211">
        <v>0.13200000000000001</v>
      </c>
      <c r="I274" s="212">
        <v>2370</v>
      </c>
      <c r="J274" s="212">
        <f>ROUND(I274*H274,2)</f>
        <v>312.83999999999997</v>
      </c>
      <c r="K274" s="213"/>
      <c r="L274" s="38"/>
      <c r="M274" s="214" t="s">
        <v>1</v>
      </c>
      <c r="N274" s="215" t="s">
        <v>39</v>
      </c>
      <c r="O274" s="216">
        <v>4.9299999999999997</v>
      </c>
      <c r="P274" s="216">
        <f>O274*H274</f>
        <v>0.65076000000000001</v>
      </c>
      <c r="Q274" s="216">
        <v>0</v>
      </c>
      <c r="R274" s="216">
        <f>Q274*H274</f>
        <v>0</v>
      </c>
      <c r="S274" s="216">
        <v>0</v>
      </c>
      <c r="T274" s="217">
        <f>S274*H274</f>
        <v>0</v>
      </c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R274" s="218" t="s">
        <v>232</v>
      </c>
      <c r="AT274" s="218" t="s">
        <v>132</v>
      </c>
      <c r="AU274" s="218" t="s">
        <v>137</v>
      </c>
      <c r="AY274" s="17" t="s">
        <v>129</v>
      </c>
      <c r="BE274" s="219">
        <f>IF(N274="základní",J274,0)</f>
        <v>0</v>
      </c>
      <c r="BF274" s="219">
        <f>IF(N274="snížená",J274,0)</f>
        <v>312.83999999999997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17" t="s">
        <v>137</v>
      </c>
      <c r="BK274" s="219">
        <f>ROUND(I274*H274,2)</f>
        <v>312.83999999999997</v>
      </c>
      <c r="BL274" s="17" t="s">
        <v>232</v>
      </c>
      <c r="BM274" s="218" t="s">
        <v>411</v>
      </c>
    </row>
    <row r="275" s="12" customFormat="1" ht="22.8" customHeight="1">
      <c r="A275" s="12"/>
      <c r="B275" s="192"/>
      <c r="C275" s="193"/>
      <c r="D275" s="194" t="s">
        <v>72</v>
      </c>
      <c r="E275" s="205" t="s">
        <v>412</v>
      </c>
      <c r="F275" s="205" t="s">
        <v>413</v>
      </c>
      <c r="G275" s="193"/>
      <c r="H275" s="193"/>
      <c r="I275" s="193"/>
      <c r="J275" s="206">
        <f>BK275</f>
        <v>1793.46</v>
      </c>
      <c r="K275" s="193"/>
      <c r="L275" s="197"/>
      <c r="M275" s="198"/>
      <c r="N275" s="199"/>
      <c r="O275" s="199"/>
      <c r="P275" s="200">
        <f>SUM(P276:P279)</f>
        <v>4.2313399999999994</v>
      </c>
      <c r="Q275" s="199"/>
      <c r="R275" s="200">
        <f>SUM(R276:R279)</f>
        <v>0</v>
      </c>
      <c r="S275" s="199"/>
      <c r="T275" s="201">
        <f>SUM(T276:T279)</f>
        <v>0.03882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2" t="s">
        <v>137</v>
      </c>
      <c r="AT275" s="203" t="s">
        <v>72</v>
      </c>
      <c r="AU275" s="203" t="s">
        <v>81</v>
      </c>
      <c r="AY275" s="202" t="s">
        <v>129</v>
      </c>
      <c r="BK275" s="204">
        <f>SUM(BK276:BK279)</f>
        <v>1793.46</v>
      </c>
    </row>
    <row r="276" s="2" customFormat="1" ht="24.15" customHeight="1">
      <c r="A276" s="32"/>
      <c r="B276" s="33"/>
      <c r="C276" s="207" t="s">
        <v>414</v>
      </c>
      <c r="D276" s="207" t="s">
        <v>132</v>
      </c>
      <c r="E276" s="208" t="s">
        <v>415</v>
      </c>
      <c r="F276" s="209" t="s">
        <v>416</v>
      </c>
      <c r="G276" s="210" t="s">
        <v>281</v>
      </c>
      <c r="H276" s="211">
        <v>16</v>
      </c>
      <c r="I276" s="212">
        <v>72.900000000000006</v>
      </c>
      <c r="J276" s="212">
        <f>ROUND(I276*H276,2)</f>
        <v>1166.4000000000001</v>
      </c>
      <c r="K276" s="213"/>
      <c r="L276" s="38"/>
      <c r="M276" s="214" t="s">
        <v>1</v>
      </c>
      <c r="N276" s="215" t="s">
        <v>39</v>
      </c>
      <c r="O276" s="216">
        <v>0.17299999999999999</v>
      </c>
      <c r="P276" s="216">
        <f>O276*H276</f>
        <v>2.7679999999999998</v>
      </c>
      <c r="Q276" s="216">
        <v>0</v>
      </c>
      <c r="R276" s="216">
        <f>Q276*H276</f>
        <v>0</v>
      </c>
      <c r="S276" s="216">
        <v>0.0021299999999999999</v>
      </c>
      <c r="T276" s="217">
        <f>S276*H276</f>
        <v>0.034079999999999999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218" t="s">
        <v>232</v>
      </c>
      <c r="AT276" s="218" t="s">
        <v>132</v>
      </c>
      <c r="AU276" s="218" t="s">
        <v>137</v>
      </c>
      <c r="AY276" s="17" t="s">
        <v>129</v>
      </c>
      <c r="BE276" s="219">
        <f>IF(N276="základní",J276,0)</f>
        <v>0</v>
      </c>
      <c r="BF276" s="219">
        <f>IF(N276="snížená",J276,0)</f>
        <v>1166.4000000000001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7" t="s">
        <v>137</v>
      </c>
      <c r="BK276" s="219">
        <f>ROUND(I276*H276,2)</f>
        <v>1166.4000000000001</v>
      </c>
      <c r="BL276" s="17" t="s">
        <v>232</v>
      </c>
      <c r="BM276" s="218" t="s">
        <v>417</v>
      </c>
    </row>
    <row r="277" s="2" customFormat="1" ht="16.5" customHeight="1">
      <c r="A277" s="32"/>
      <c r="B277" s="33"/>
      <c r="C277" s="207" t="s">
        <v>418</v>
      </c>
      <c r="D277" s="207" t="s">
        <v>132</v>
      </c>
      <c r="E277" s="208" t="s">
        <v>419</v>
      </c>
      <c r="F277" s="209" t="s">
        <v>420</v>
      </c>
      <c r="G277" s="210" t="s">
        <v>281</v>
      </c>
      <c r="H277" s="211">
        <v>16</v>
      </c>
      <c r="I277" s="212">
        <v>30.300000000000001</v>
      </c>
      <c r="J277" s="212">
        <f>ROUND(I277*H277,2)</f>
        <v>484.80000000000001</v>
      </c>
      <c r="K277" s="213"/>
      <c r="L277" s="38"/>
      <c r="M277" s="214" t="s">
        <v>1</v>
      </c>
      <c r="N277" s="215" t="s">
        <v>39</v>
      </c>
      <c r="O277" s="216">
        <v>0.071999999999999995</v>
      </c>
      <c r="P277" s="216">
        <f>O277*H277</f>
        <v>1.1519999999999999</v>
      </c>
      <c r="Q277" s="216">
        <v>0</v>
      </c>
      <c r="R277" s="216">
        <f>Q277*H277</f>
        <v>0</v>
      </c>
      <c r="S277" s="216">
        <v>0.00023000000000000001</v>
      </c>
      <c r="T277" s="217">
        <f>S277*H277</f>
        <v>0.0036800000000000001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218" t="s">
        <v>232</v>
      </c>
      <c r="AT277" s="218" t="s">
        <v>132</v>
      </c>
      <c r="AU277" s="218" t="s">
        <v>137</v>
      </c>
      <c r="AY277" s="17" t="s">
        <v>129</v>
      </c>
      <c r="BE277" s="219">
        <f>IF(N277="základní",J277,0)</f>
        <v>0</v>
      </c>
      <c r="BF277" s="219">
        <f>IF(N277="snížená",J277,0)</f>
        <v>484.80000000000001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17" t="s">
        <v>137</v>
      </c>
      <c r="BK277" s="219">
        <f>ROUND(I277*H277,2)</f>
        <v>484.80000000000001</v>
      </c>
      <c r="BL277" s="17" t="s">
        <v>232</v>
      </c>
      <c r="BM277" s="218" t="s">
        <v>421</v>
      </c>
    </row>
    <row r="278" s="2" customFormat="1" ht="21.75" customHeight="1">
      <c r="A278" s="32"/>
      <c r="B278" s="33"/>
      <c r="C278" s="207" t="s">
        <v>422</v>
      </c>
      <c r="D278" s="207" t="s">
        <v>132</v>
      </c>
      <c r="E278" s="208" t="s">
        <v>423</v>
      </c>
      <c r="F278" s="209" t="s">
        <v>424</v>
      </c>
      <c r="G278" s="210" t="s">
        <v>135</v>
      </c>
      <c r="H278" s="211">
        <v>2</v>
      </c>
      <c r="I278" s="212">
        <v>26.100000000000001</v>
      </c>
      <c r="J278" s="212">
        <f>ROUND(I278*H278,2)</f>
        <v>52.200000000000003</v>
      </c>
      <c r="K278" s="213"/>
      <c r="L278" s="38"/>
      <c r="M278" s="214" t="s">
        <v>1</v>
      </c>
      <c r="N278" s="215" t="s">
        <v>39</v>
      </c>
      <c r="O278" s="216">
        <v>0.062</v>
      </c>
      <c r="P278" s="216">
        <f>O278*H278</f>
        <v>0.124</v>
      </c>
      <c r="Q278" s="216">
        <v>0</v>
      </c>
      <c r="R278" s="216">
        <f>Q278*H278</f>
        <v>0</v>
      </c>
      <c r="S278" s="216">
        <v>0.00052999999999999998</v>
      </c>
      <c r="T278" s="217">
        <f>S278*H278</f>
        <v>0.00106</v>
      </c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R278" s="218" t="s">
        <v>232</v>
      </c>
      <c r="AT278" s="218" t="s">
        <v>132</v>
      </c>
      <c r="AU278" s="218" t="s">
        <v>137</v>
      </c>
      <c r="AY278" s="17" t="s">
        <v>129</v>
      </c>
      <c r="BE278" s="219">
        <f>IF(N278="základní",J278,0)</f>
        <v>0</v>
      </c>
      <c r="BF278" s="219">
        <f>IF(N278="snížená",J278,0)</f>
        <v>52.200000000000003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17" t="s">
        <v>137</v>
      </c>
      <c r="BK278" s="219">
        <f>ROUND(I278*H278,2)</f>
        <v>52.200000000000003</v>
      </c>
      <c r="BL278" s="17" t="s">
        <v>232</v>
      </c>
      <c r="BM278" s="218" t="s">
        <v>425</v>
      </c>
    </row>
    <row r="279" s="2" customFormat="1" ht="24.15" customHeight="1">
      <c r="A279" s="32"/>
      <c r="B279" s="33"/>
      <c r="C279" s="207" t="s">
        <v>426</v>
      </c>
      <c r="D279" s="207" t="s">
        <v>132</v>
      </c>
      <c r="E279" s="208" t="s">
        <v>427</v>
      </c>
      <c r="F279" s="209" t="s">
        <v>428</v>
      </c>
      <c r="G279" s="210" t="s">
        <v>212</v>
      </c>
      <c r="H279" s="211">
        <v>0.037999999999999999</v>
      </c>
      <c r="I279" s="212">
        <v>2370</v>
      </c>
      <c r="J279" s="212">
        <f>ROUND(I279*H279,2)</f>
        <v>90.060000000000002</v>
      </c>
      <c r="K279" s="213"/>
      <c r="L279" s="38"/>
      <c r="M279" s="214" t="s">
        <v>1</v>
      </c>
      <c r="N279" s="215" t="s">
        <v>39</v>
      </c>
      <c r="O279" s="216">
        <v>4.9299999999999997</v>
      </c>
      <c r="P279" s="216">
        <f>O279*H279</f>
        <v>0.18733999999999998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218" t="s">
        <v>232</v>
      </c>
      <c r="AT279" s="218" t="s">
        <v>132</v>
      </c>
      <c r="AU279" s="218" t="s">
        <v>137</v>
      </c>
      <c r="AY279" s="17" t="s">
        <v>129</v>
      </c>
      <c r="BE279" s="219">
        <f>IF(N279="základní",J279,0)</f>
        <v>0</v>
      </c>
      <c r="BF279" s="219">
        <f>IF(N279="snížená",J279,0)</f>
        <v>90.060000000000002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7" t="s">
        <v>137</v>
      </c>
      <c r="BK279" s="219">
        <f>ROUND(I279*H279,2)</f>
        <v>90.060000000000002</v>
      </c>
      <c r="BL279" s="17" t="s">
        <v>232</v>
      </c>
      <c r="BM279" s="218" t="s">
        <v>429</v>
      </c>
    </row>
    <row r="280" s="12" customFormat="1" ht="22.8" customHeight="1">
      <c r="A280" s="12"/>
      <c r="B280" s="192"/>
      <c r="C280" s="193"/>
      <c r="D280" s="194" t="s">
        <v>72</v>
      </c>
      <c r="E280" s="205" t="s">
        <v>430</v>
      </c>
      <c r="F280" s="205" t="s">
        <v>431</v>
      </c>
      <c r="G280" s="193"/>
      <c r="H280" s="193"/>
      <c r="I280" s="193"/>
      <c r="J280" s="206">
        <f>BK280</f>
        <v>1190.4100000000001</v>
      </c>
      <c r="K280" s="193"/>
      <c r="L280" s="197"/>
      <c r="M280" s="198"/>
      <c r="N280" s="199"/>
      <c r="O280" s="199"/>
      <c r="P280" s="200">
        <f>SUM(P281:P287)</f>
        <v>2.8379720000000002</v>
      </c>
      <c r="Q280" s="199"/>
      <c r="R280" s="200">
        <f>SUM(R281:R287)</f>
        <v>0</v>
      </c>
      <c r="S280" s="199"/>
      <c r="T280" s="201">
        <f>SUM(T281:T287)</f>
        <v>0.099040000000000003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02" t="s">
        <v>137</v>
      </c>
      <c r="AT280" s="203" t="s">
        <v>72</v>
      </c>
      <c r="AU280" s="203" t="s">
        <v>81</v>
      </c>
      <c r="AY280" s="202" t="s">
        <v>129</v>
      </c>
      <c r="BK280" s="204">
        <f>SUM(BK281:BK287)</f>
        <v>1190.4100000000001</v>
      </c>
    </row>
    <row r="281" s="2" customFormat="1" ht="16.5" customHeight="1">
      <c r="A281" s="32"/>
      <c r="B281" s="33"/>
      <c r="C281" s="207" t="s">
        <v>432</v>
      </c>
      <c r="D281" s="207" t="s">
        <v>132</v>
      </c>
      <c r="E281" s="208" t="s">
        <v>433</v>
      </c>
      <c r="F281" s="209" t="s">
        <v>434</v>
      </c>
      <c r="G281" s="210" t="s">
        <v>435</v>
      </c>
      <c r="H281" s="211">
        <v>1</v>
      </c>
      <c r="I281" s="212">
        <v>196</v>
      </c>
      <c r="J281" s="212">
        <f>ROUND(I281*H281,2)</f>
        <v>196</v>
      </c>
      <c r="K281" s="213"/>
      <c r="L281" s="38"/>
      <c r="M281" s="214" t="s">
        <v>1</v>
      </c>
      <c r="N281" s="215" t="s">
        <v>39</v>
      </c>
      <c r="O281" s="216">
        <v>0.46500000000000002</v>
      </c>
      <c r="P281" s="216">
        <f>O281*H281</f>
        <v>0.46500000000000002</v>
      </c>
      <c r="Q281" s="216">
        <v>0</v>
      </c>
      <c r="R281" s="216">
        <f>Q281*H281</f>
        <v>0</v>
      </c>
      <c r="S281" s="216">
        <v>0.034200000000000001</v>
      </c>
      <c r="T281" s="217">
        <f>S281*H281</f>
        <v>0.034200000000000001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R281" s="218" t="s">
        <v>232</v>
      </c>
      <c r="AT281" s="218" t="s">
        <v>132</v>
      </c>
      <c r="AU281" s="218" t="s">
        <v>137</v>
      </c>
      <c r="AY281" s="17" t="s">
        <v>129</v>
      </c>
      <c r="BE281" s="219">
        <f>IF(N281="základní",J281,0)</f>
        <v>0</v>
      </c>
      <c r="BF281" s="219">
        <f>IF(N281="snížená",J281,0)</f>
        <v>196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17" t="s">
        <v>137</v>
      </c>
      <c r="BK281" s="219">
        <f>ROUND(I281*H281,2)</f>
        <v>196</v>
      </c>
      <c r="BL281" s="17" t="s">
        <v>232</v>
      </c>
      <c r="BM281" s="218" t="s">
        <v>436</v>
      </c>
    </row>
    <row r="282" s="2" customFormat="1" ht="16.5" customHeight="1">
      <c r="A282" s="32"/>
      <c r="B282" s="33"/>
      <c r="C282" s="207" t="s">
        <v>437</v>
      </c>
      <c r="D282" s="207" t="s">
        <v>132</v>
      </c>
      <c r="E282" s="208" t="s">
        <v>438</v>
      </c>
      <c r="F282" s="209" t="s">
        <v>439</v>
      </c>
      <c r="G282" s="210" t="s">
        <v>435</v>
      </c>
      <c r="H282" s="211">
        <v>1</v>
      </c>
      <c r="I282" s="212">
        <v>153</v>
      </c>
      <c r="J282" s="212">
        <f>ROUND(I282*H282,2)</f>
        <v>153</v>
      </c>
      <c r="K282" s="213"/>
      <c r="L282" s="38"/>
      <c r="M282" s="214" t="s">
        <v>1</v>
      </c>
      <c r="N282" s="215" t="s">
        <v>39</v>
      </c>
      <c r="O282" s="216">
        <v>0.36199999999999999</v>
      </c>
      <c r="P282" s="216">
        <f>O282*H282</f>
        <v>0.36199999999999999</v>
      </c>
      <c r="Q282" s="216">
        <v>0</v>
      </c>
      <c r="R282" s="216">
        <f>Q282*H282</f>
        <v>0</v>
      </c>
      <c r="S282" s="216">
        <v>0.019460000000000002</v>
      </c>
      <c r="T282" s="217">
        <f>S282*H282</f>
        <v>0.019460000000000002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218" t="s">
        <v>232</v>
      </c>
      <c r="AT282" s="218" t="s">
        <v>132</v>
      </c>
      <c r="AU282" s="218" t="s">
        <v>137</v>
      </c>
      <c r="AY282" s="17" t="s">
        <v>129</v>
      </c>
      <c r="BE282" s="219">
        <f>IF(N282="základní",J282,0)</f>
        <v>0</v>
      </c>
      <c r="BF282" s="219">
        <f>IF(N282="snížená",J282,0)</f>
        <v>153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7" t="s">
        <v>137</v>
      </c>
      <c r="BK282" s="219">
        <f>ROUND(I282*H282,2)</f>
        <v>153</v>
      </c>
      <c r="BL282" s="17" t="s">
        <v>232</v>
      </c>
      <c r="BM282" s="218" t="s">
        <v>440</v>
      </c>
    </row>
    <row r="283" s="2" customFormat="1" ht="16.5" customHeight="1">
      <c r="A283" s="32"/>
      <c r="B283" s="33"/>
      <c r="C283" s="207" t="s">
        <v>441</v>
      </c>
      <c r="D283" s="207" t="s">
        <v>132</v>
      </c>
      <c r="E283" s="208" t="s">
        <v>442</v>
      </c>
      <c r="F283" s="209" t="s">
        <v>443</v>
      </c>
      <c r="G283" s="210" t="s">
        <v>435</v>
      </c>
      <c r="H283" s="211">
        <v>1</v>
      </c>
      <c r="I283" s="212">
        <v>153</v>
      </c>
      <c r="J283" s="212">
        <f>ROUND(I283*H283,2)</f>
        <v>153</v>
      </c>
      <c r="K283" s="213"/>
      <c r="L283" s="38"/>
      <c r="M283" s="214" t="s">
        <v>1</v>
      </c>
      <c r="N283" s="215" t="s">
        <v>39</v>
      </c>
      <c r="O283" s="216">
        <v>0.40300000000000002</v>
      </c>
      <c r="P283" s="216">
        <f>O283*H283</f>
        <v>0.40300000000000002</v>
      </c>
      <c r="Q283" s="216">
        <v>0</v>
      </c>
      <c r="R283" s="216">
        <f>Q283*H283</f>
        <v>0</v>
      </c>
      <c r="S283" s="216">
        <v>0.032899999999999999</v>
      </c>
      <c r="T283" s="217">
        <f>S283*H283</f>
        <v>0.032899999999999999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218" t="s">
        <v>232</v>
      </c>
      <c r="AT283" s="218" t="s">
        <v>132</v>
      </c>
      <c r="AU283" s="218" t="s">
        <v>137</v>
      </c>
      <c r="AY283" s="17" t="s">
        <v>129</v>
      </c>
      <c r="BE283" s="219">
        <f>IF(N283="základní",J283,0)</f>
        <v>0</v>
      </c>
      <c r="BF283" s="219">
        <f>IF(N283="snížená",J283,0)</f>
        <v>153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17" t="s">
        <v>137</v>
      </c>
      <c r="BK283" s="219">
        <f>ROUND(I283*H283,2)</f>
        <v>153</v>
      </c>
      <c r="BL283" s="17" t="s">
        <v>232</v>
      </c>
      <c r="BM283" s="218" t="s">
        <v>444</v>
      </c>
    </row>
    <row r="284" s="2" customFormat="1" ht="24.15" customHeight="1">
      <c r="A284" s="32"/>
      <c r="B284" s="33"/>
      <c r="C284" s="207" t="s">
        <v>445</v>
      </c>
      <c r="D284" s="207" t="s">
        <v>132</v>
      </c>
      <c r="E284" s="208" t="s">
        <v>446</v>
      </c>
      <c r="F284" s="209" t="s">
        <v>447</v>
      </c>
      <c r="G284" s="210" t="s">
        <v>435</v>
      </c>
      <c r="H284" s="211">
        <v>1</v>
      </c>
      <c r="I284" s="212">
        <v>196</v>
      </c>
      <c r="J284" s="212">
        <f>ROUND(I284*H284,2)</f>
        <v>196</v>
      </c>
      <c r="K284" s="213"/>
      <c r="L284" s="38"/>
      <c r="M284" s="214" t="s">
        <v>1</v>
      </c>
      <c r="N284" s="215" t="s">
        <v>39</v>
      </c>
      <c r="O284" s="216">
        <v>0.46500000000000002</v>
      </c>
      <c r="P284" s="216">
        <f>O284*H284</f>
        <v>0.46500000000000002</v>
      </c>
      <c r="Q284" s="216">
        <v>0</v>
      </c>
      <c r="R284" s="216">
        <f>Q284*H284</f>
        <v>0</v>
      </c>
      <c r="S284" s="216">
        <v>0.0091999999999999998</v>
      </c>
      <c r="T284" s="217">
        <f>S284*H284</f>
        <v>0.0091999999999999998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218" t="s">
        <v>232</v>
      </c>
      <c r="AT284" s="218" t="s">
        <v>132</v>
      </c>
      <c r="AU284" s="218" t="s">
        <v>137</v>
      </c>
      <c r="AY284" s="17" t="s">
        <v>129</v>
      </c>
      <c r="BE284" s="219">
        <f>IF(N284="základní",J284,0)</f>
        <v>0</v>
      </c>
      <c r="BF284" s="219">
        <f>IF(N284="snížená",J284,0)</f>
        <v>196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17" t="s">
        <v>137</v>
      </c>
      <c r="BK284" s="219">
        <f>ROUND(I284*H284,2)</f>
        <v>196</v>
      </c>
      <c r="BL284" s="17" t="s">
        <v>232</v>
      </c>
      <c r="BM284" s="218" t="s">
        <v>448</v>
      </c>
    </row>
    <row r="285" s="2" customFormat="1" ht="33" customHeight="1">
      <c r="A285" s="32"/>
      <c r="B285" s="33"/>
      <c r="C285" s="207" t="s">
        <v>449</v>
      </c>
      <c r="D285" s="207" t="s">
        <v>132</v>
      </c>
      <c r="E285" s="208" t="s">
        <v>450</v>
      </c>
      <c r="F285" s="209" t="s">
        <v>451</v>
      </c>
      <c r="G285" s="210" t="s">
        <v>212</v>
      </c>
      <c r="H285" s="211">
        <v>0.10100000000000001</v>
      </c>
      <c r="I285" s="212">
        <v>2210</v>
      </c>
      <c r="J285" s="212">
        <f>ROUND(I285*H285,2)</f>
        <v>223.21000000000001</v>
      </c>
      <c r="K285" s="213"/>
      <c r="L285" s="38"/>
      <c r="M285" s="214" t="s">
        <v>1</v>
      </c>
      <c r="N285" s="215" t="s">
        <v>39</v>
      </c>
      <c r="O285" s="216">
        <v>4.7720000000000002</v>
      </c>
      <c r="P285" s="216">
        <f>O285*H285</f>
        <v>0.48197200000000007</v>
      </c>
      <c r="Q285" s="216">
        <v>0</v>
      </c>
      <c r="R285" s="216">
        <f>Q285*H285</f>
        <v>0</v>
      </c>
      <c r="S285" s="216">
        <v>0</v>
      </c>
      <c r="T285" s="217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218" t="s">
        <v>232</v>
      </c>
      <c r="AT285" s="218" t="s">
        <v>132</v>
      </c>
      <c r="AU285" s="218" t="s">
        <v>137</v>
      </c>
      <c r="AY285" s="17" t="s">
        <v>129</v>
      </c>
      <c r="BE285" s="219">
        <f>IF(N285="základní",J285,0)</f>
        <v>0</v>
      </c>
      <c r="BF285" s="219">
        <f>IF(N285="snížená",J285,0)</f>
        <v>223.21000000000001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17" t="s">
        <v>137</v>
      </c>
      <c r="BK285" s="219">
        <f>ROUND(I285*H285,2)</f>
        <v>223.21000000000001</v>
      </c>
      <c r="BL285" s="17" t="s">
        <v>232</v>
      </c>
      <c r="BM285" s="218" t="s">
        <v>452</v>
      </c>
    </row>
    <row r="286" s="2" customFormat="1" ht="16.5" customHeight="1">
      <c r="A286" s="32"/>
      <c r="B286" s="33"/>
      <c r="C286" s="207" t="s">
        <v>453</v>
      </c>
      <c r="D286" s="207" t="s">
        <v>132</v>
      </c>
      <c r="E286" s="208" t="s">
        <v>454</v>
      </c>
      <c r="F286" s="209" t="s">
        <v>455</v>
      </c>
      <c r="G286" s="210" t="s">
        <v>435</v>
      </c>
      <c r="H286" s="211">
        <v>1</v>
      </c>
      <c r="I286" s="212">
        <v>82.200000000000003</v>
      </c>
      <c r="J286" s="212">
        <f>ROUND(I286*H286,2)</f>
        <v>82.200000000000003</v>
      </c>
      <c r="K286" s="213"/>
      <c r="L286" s="38"/>
      <c r="M286" s="214" t="s">
        <v>1</v>
      </c>
      <c r="N286" s="215" t="s">
        <v>39</v>
      </c>
      <c r="O286" s="216">
        <v>0.217</v>
      </c>
      <c r="P286" s="216">
        <f>O286*H286</f>
        <v>0.217</v>
      </c>
      <c r="Q286" s="216">
        <v>0</v>
      </c>
      <c r="R286" s="216">
        <f>Q286*H286</f>
        <v>0</v>
      </c>
      <c r="S286" s="216">
        <v>0.00156</v>
      </c>
      <c r="T286" s="217">
        <f>S286*H286</f>
        <v>0.00156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218" t="s">
        <v>232</v>
      </c>
      <c r="AT286" s="218" t="s">
        <v>132</v>
      </c>
      <c r="AU286" s="218" t="s">
        <v>137</v>
      </c>
      <c r="AY286" s="17" t="s">
        <v>129</v>
      </c>
      <c r="BE286" s="219">
        <f>IF(N286="základní",J286,0)</f>
        <v>0</v>
      </c>
      <c r="BF286" s="219">
        <f>IF(N286="snížená",J286,0)</f>
        <v>82.200000000000003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17" t="s">
        <v>137</v>
      </c>
      <c r="BK286" s="219">
        <f>ROUND(I286*H286,2)</f>
        <v>82.200000000000003</v>
      </c>
      <c r="BL286" s="17" t="s">
        <v>232</v>
      </c>
      <c r="BM286" s="218" t="s">
        <v>456</v>
      </c>
    </row>
    <row r="287" s="2" customFormat="1" ht="16.5" customHeight="1">
      <c r="A287" s="32"/>
      <c r="B287" s="33"/>
      <c r="C287" s="207" t="s">
        <v>457</v>
      </c>
      <c r="D287" s="207" t="s">
        <v>132</v>
      </c>
      <c r="E287" s="208" t="s">
        <v>458</v>
      </c>
      <c r="F287" s="209" t="s">
        <v>459</v>
      </c>
      <c r="G287" s="210" t="s">
        <v>435</v>
      </c>
      <c r="H287" s="211">
        <v>2</v>
      </c>
      <c r="I287" s="212">
        <v>93.5</v>
      </c>
      <c r="J287" s="212">
        <f>ROUND(I287*H287,2)</f>
        <v>187</v>
      </c>
      <c r="K287" s="213"/>
      <c r="L287" s="38"/>
      <c r="M287" s="214" t="s">
        <v>1</v>
      </c>
      <c r="N287" s="215" t="s">
        <v>39</v>
      </c>
      <c r="O287" s="216">
        <v>0.222</v>
      </c>
      <c r="P287" s="216">
        <f>O287*H287</f>
        <v>0.44400000000000001</v>
      </c>
      <c r="Q287" s="216">
        <v>0</v>
      </c>
      <c r="R287" s="216">
        <f>Q287*H287</f>
        <v>0</v>
      </c>
      <c r="S287" s="216">
        <v>0.00085999999999999998</v>
      </c>
      <c r="T287" s="217">
        <f>S287*H287</f>
        <v>0.00172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218" t="s">
        <v>232</v>
      </c>
      <c r="AT287" s="218" t="s">
        <v>132</v>
      </c>
      <c r="AU287" s="218" t="s">
        <v>137</v>
      </c>
      <c r="AY287" s="17" t="s">
        <v>129</v>
      </c>
      <c r="BE287" s="219">
        <f>IF(N287="základní",J287,0)</f>
        <v>0</v>
      </c>
      <c r="BF287" s="219">
        <f>IF(N287="snížená",J287,0)</f>
        <v>187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17" t="s">
        <v>137</v>
      </c>
      <c r="BK287" s="219">
        <f>ROUND(I287*H287,2)</f>
        <v>187</v>
      </c>
      <c r="BL287" s="17" t="s">
        <v>232</v>
      </c>
      <c r="BM287" s="218" t="s">
        <v>460</v>
      </c>
    </row>
    <row r="288" s="12" customFormat="1" ht="22.8" customHeight="1">
      <c r="A288" s="12"/>
      <c r="B288" s="192"/>
      <c r="C288" s="193"/>
      <c r="D288" s="194" t="s">
        <v>72</v>
      </c>
      <c r="E288" s="205" t="s">
        <v>461</v>
      </c>
      <c r="F288" s="205" t="s">
        <v>462</v>
      </c>
      <c r="G288" s="193"/>
      <c r="H288" s="193"/>
      <c r="I288" s="193"/>
      <c r="J288" s="206">
        <f>BK288</f>
        <v>7817.9000000000005</v>
      </c>
      <c r="K288" s="193"/>
      <c r="L288" s="197"/>
      <c r="M288" s="198"/>
      <c r="N288" s="199"/>
      <c r="O288" s="199"/>
      <c r="P288" s="200">
        <f>SUM(P289:P291)</f>
        <v>0.72300000000000009</v>
      </c>
      <c r="Q288" s="199"/>
      <c r="R288" s="200">
        <f>SUM(R289:R291)</f>
        <v>0</v>
      </c>
      <c r="S288" s="199"/>
      <c r="T288" s="201">
        <f>SUM(T289:T291)</f>
        <v>0.012929999999999999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2" t="s">
        <v>137</v>
      </c>
      <c r="AT288" s="203" t="s">
        <v>72</v>
      </c>
      <c r="AU288" s="203" t="s">
        <v>81</v>
      </c>
      <c r="AY288" s="202" t="s">
        <v>129</v>
      </c>
      <c r="BK288" s="204">
        <f>SUM(BK289:BK291)</f>
        <v>7817.9000000000005</v>
      </c>
    </row>
    <row r="289" s="2" customFormat="1" ht="16.5" customHeight="1">
      <c r="A289" s="32"/>
      <c r="B289" s="33"/>
      <c r="C289" s="207" t="s">
        <v>463</v>
      </c>
      <c r="D289" s="207" t="s">
        <v>132</v>
      </c>
      <c r="E289" s="208" t="s">
        <v>464</v>
      </c>
      <c r="F289" s="209" t="s">
        <v>465</v>
      </c>
      <c r="G289" s="210" t="s">
        <v>343</v>
      </c>
      <c r="H289" s="211">
        <v>1</v>
      </c>
      <c r="I289" s="212">
        <v>7544</v>
      </c>
      <c r="J289" s="212">
        <f>ROUND(I289*H289,2)</f>
        <v>7544</v>
      </c>
      <c r="K289" s="213"/>
      <c r="L289" s="38"/>
      <c r="M289" s="214" t="s">
        <v>1</v>
      </c>
      <c r="N289" s="215" t="s">
        <v>39</v>
      </c>
      <c r="O289" s="216">
        <v>0</v>
      </c>
      <c r="P289" s="216">
        <f>O289*H289</f>
        <v>0</v>
      </c>
      <c r="Q289" s="216">
        <v>0</v>
      </c>
      <c r="R289" s="216">
        <f>Q289*H289</f>
        <v>0</v>
      </c>
      <c r="S289" s="216">
        <v>0</v>
      </c>
      <c r="T289" s="217">
        <f>S289*H289</f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218" t="s">
        <v>232</v>
      </c>
      <c r="AT289" s="218" t="s">
        <v>132</v>
      </c>
      <c r="AU289" s="218" t="s">
        <v>137</v>
      </c>
      <c r="AY289" s="17" t="s">
        <v>129</v>
      </c>
      <c r="BE289" s="219">
        <f>IF(N289="základní",J289,0)</f>
        <v>0</v>
      </c>
      <c r="BF289" s="219">
        <f>IF(N289="snížená",J289,0)</f>
        <v>7544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17" t="s">
        <v>137</v>
      </c>
      <c r="BK289" s="219">
        <f>ROUND(I289*H289,2)</f>
        <v>7544</v>
      </c>
      <c r="BL289" s="17" t="s">
        <v>232</v>
      </c>
      <c r="BM289" s="218" t="s">
        <v>466</v>
      </c>
    </row>
    <row r="290" s="2" customFormat="1" ht="24.15" customHeight="1">
      <c r="A290" s="32"/>
      <c r="B290" s="33"/>
      <c r="C290" s="207" t="s">
        <v>467</v>
      </c>
      <c r="D290" s="207" t="s">
        <v>132</v>
      </c>
      <c r="E290" s="208" t="s">
        <v>468</v>
      </c>
      <c r="F290" s="209" t="s">
        <v>469</v>
      </c>
      <c r="G290" s="210" t="s">
        <v>135</v>
      </c>
      <c r="H290" s="211">
        <v>3</v>
      </c>
      <c r="I290" s="212">
        <v>52.600000000000001</v>
      </c>
      <c r="J290" s="212">
        <f>ROUND(I290*H290,2)</f>
        <v>157.80000000000001</v>
      </c>
      <c r="K290" s="213"/>
      <c r="L290" s="38"/>
      <c r="M290" s="214" t="s">
        <v>1</v>
      </c>
      <c r="N290" s="215" t="s">
        <v>39</v>
      </c>
      <c r="O290" s="216">
        <v>0.13900000000000001</v>
      </c>
      <c r="P290" s="216">
        <f>O290*H290</f>
        <v>0.41700000000000004</v>
      </c>
      <c r="Q290" s="216">
        <v>0</v>
      </c>
      <c r="R290" s="216">
        <f>Q290*H290</f>
        <v>0</v>
      </c>
      <c r="S290" s="216">
        <v>0.00050000000000000001</v>
      </c>
      <c r="T290" s="217">
        <f>S290*H290</f>
        <v>0.0015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218" t="s">
        <v>232</v>
      </c>
      <c r="AT290" s="218" t="s">
        <v>132</v>
      </c>
      <c r="AU290" s="218" t="s">
        <v>137</v>
      </c>
      <c r="AY290" s="17" t="s">
        <v>129</v>
      </c>
      <c r="BE290" s="219">
        <f>IF(N290="základní",J290,0)</f>
        <v>0</v>
      </c>
      <c r="BF290" s="219">
        <f>IF(N290="snížená",J290,0)</f>
        <v>157.80000000000001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17" t="s">
        <v>137</v>
      </c>
      <c r="BK290" s="219">
        <f>ROUND(I290*H290,2)</f>
        <v>157.80000000000001</v>
      </c>
      <c r="BL290" s="17" t="s">
        <v>232</v>
      </c>
      <c r="BM290" s="218" t="s">
        <v>470</v>
      </c>
    </row>
    <row r="291" s="2" customFormat="1" ht="24.15" customHeight="1">
      <c r="A291" s="32"/>
      <c r="B291" s="33"/>
      <c r="C291" s="207" t="s">
        <v>471</v>
      </c>
      <c r="D291" s="207" t="s">
        <v>132</v>
      </c>
      <c r="E291" s="208" t="s">
        <v>472</v>
      </c>
      <c r="F291" s="209" t="s">
        <v>473</v>
      </c>
      <c r="G291" s="210" t="s">
        <v>281</v>
      </c>
      <c r="H291" s="211">
        <v>3</v>
      </c>
      <c r="I291" s="212">
        <v>38.700000000000003</v>
      </c>
      <c r="J291" s="212">
        <f>ROUND(I291*H291,2)</f>
        <v>116.09999999999999</v>
      </c>
      <c r="K291" s="213"/>
      <c r="L291" s="38"/>
      <c r="M291" s="214" t="s">
        <v>1</v>
      </c>
      <c r="N291" s="215" t="s">
        <v>39</v>
      </c>
      <c r="O291" s="216">
        <v>0.10199999999999999</v>
      </c>
      <c r="P291" s="216">
        <f>O291*H291</f>
        <v>0.30599999999999999</v>
      </c>
      <c r="Q291" s="216">
        <v>0</v>
      </c>
      <c r="R291" s="216">
        <f>Q291*H291</f>
        <v>0</v>
      </c>
      <c r="S291" s="216">
        <v>0.00381</v>
      </c>
      <c r="T291" s="217">
        <f>S291*H291</f>
        <v>0.011429999999999999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218" t="s">
        <v>232</v>
      </c>
      <c r="AT291" s="218" t="s">
        <v>132</v>
      </c>
      <c r="AU291" s="218" t="s">
        <v>137</v>
      </c>
      <c r="AY291" s="17" t="s">
        <v>129</v>
      </c>
      <c r="BE291" s="219">
        <f>IF(N291="základní",J291,0)</f>
        <v>0</v>
      </c>
      <c r="BF291" s="219">
        <f>IF(N291="snížená",J291,0)</f>
        <v>116.09999999999999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7" t="s">
        <v>137</v>
      </c>
      <c r="BK291" s="219">
        <f>ROUND(I291*H291,2)</f>
        <v>116.09999999999999</v>
      </c>
      <c r="BL291" s="17" t="s">
        <v>232</v>
      </c>
      <c r="BM291" s="218" t="s">
        <v>474</v>
      </c>
    </row>
    <row r="292" s="12" customFormat="1" ht="22.8" customHeight="1">
      <c r="A292" s="12"/>
      <c r="B292" s="192"/>
      <c r="C292" s="193"/>
      <c r="D292" s="194" t="s">
        <v>72</v>
      </c>
      <c r="E292" s="205" t="s">
        <v>475</v>
      </c>
      <c r="F292" s="205" t="s">
        <v>476</v>
      </c>
      <c r="G292" s="193"/>
      <c r="H292" s="193"/>
      <c r="I292" s="193"/>
      <c r="J292" s="206">
        <f>BK292</f>
        <v>16909.310000000001</v>
      </c>
      <c r="K292" s="193"/>
      <c r="L292" s="197"/>
      <c r="M292" s="198"/>
      <c r="N292" s="199"/>
      <c r="O292" s="199"/>
      <c r="P292" s="200">
        <f>SUM(P293:P299)</f>
        <v>14.864848</v>
      </c>
      <c r="Q292" s="199"/>
      <c r="R292" s="200">
        <f>SUM(R293:R299)</f>
        <v>0.16492899999999999</v>
      </c>
      <c r="S292" s="199"/>
      <c r="T292" s="201">
        <f>SUM(T293:T299)</f>
        <v>0.16813404000000001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2" t="s">
        <v>137</v>
      </c>
      <c r="AT292" s="203" t="s">
        <v>72</v>
      </c>
      <c r="AU292" s="203" t="s">
        <v>81</v>
      </c>
      <c r="AY292" s="202" t="s">
        <v>129</v>
      </c>
      <c r="BK292" s="204">
        <f>SUM(BK293:BK299)</f>
        <v>16909.310000000001</v>
      </c>
    </row>
    <row r="293" s="2" customFormat="1" ht="37.8" customHeight="1">
      <c r="A293" s="32"/>
      <c r="B293" s="33"/>
      <c r="C293" s="207" t="s">
        <v>477</v>
      </c>
      <c r="D293" s="207" t="s">
        <v>132</v>
      </c>
      <c r="E293" s="208" t="s">
        <v>478</v>
      </c>
      <c r="F293" s="209" t="s">
        <v>479</v>
      </c>
      <c r="G293" s="210" t="s">
        <v>144</v>
      </c>
      <c r="H293" s="211">
        <v>13.1</v>
      </c>
      <c r="I293" s="212">
        <v>1200</v>
      </c>
      <c r="J293" s="212">
        <f>ROUND(I293*H293,2)</f>
        <v>15720</v>
      </c>
      <c r="K293" s="213"/>
      <c r="L293" s="38"/>
      <c r="M293" s="214" t="s">
        <v>1</v>
      </c>
      <c r="N293" s="215" t="s">
        <v>39</v>
      </c>
      <c r="O293" s="216">
        <v>0.96799999999999997</v>
      </c>
      <c r="P293" s="216">
        <f>O293*H293</f>
        <v>12.6808</v>
      </c>
      <c r="Q293" s="216">
        <v>0.012590000000000001</v>
      </c>
      <c r="R293" s="216">
        <f>Q293*H293</f>
        <v>0.16492899999999999</v>
      </c>
      <c r="S293" s="216">
        <v>0</v>
      </c>
      <c r="T293" s="217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218" t="s">
        <v>232</v>
      </c>
      <c r="AT293" s="218" t="s">
        <v>132</v>
      </c>
      <c r="AU293" s="218" t="s">
        <v>137</v>
      </c>
      <c r="AY293" s="17" t="s">
        <v>129</v>
      </c>
      <c r="BE293" s="219">
        <f>IF(N293="základní",J293,0)</f>
        <v>0</v>
      </c>
      <c r="BF293" s="219">
        <f>IF(N293="snížená",J293,0)</f>
        <v>15720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17" t="s">
        <v>137</v>
      </c>
      <c r="BK293" s="219">
        <f>ROUND(I293*H293,2)</f>
        <v>15720</v>
      </c>
      <c r="BL293" s="17" t="s">
        <v>232</v>
      </c>
      <c r="BM293" s="218" t="s">
        <v>480</v>
      </c>
    </row>
    <row r="294" s="13" customFormat="1">
      <c r="A294" s="13"/>
      <c r="B294" s="220"/>
      <c r="C294" s="221"/>
      <c r="D294" s="222" t="s">
        <v>146</v>
      </c>
      <c r="E294" s="223" t="s">
        <v>1</v>
      </c>
      <c r="F294" s="224" t="s">
        <v>481</v>
      </c>
      <c r="G294" s="221"/>
      <c r="H294" s="223" t="s">
        <v>1</v>
      </c>
      <c r="I294" s="221"/>
      <c r="J294" s="221"/>
      <c r="K294" s="221"/>
      <c r="L294" s="225"/>
      <c r="M294" s="226"/>
      <c r="N294" s="227"/>
      <c r="O294" s="227"/>
      <c r="P294" s="227"/>
      <c r="Q294" s="227"/>
      <c r="R294" s="227"/>
      <c r="S294" s="227"/>
      <c r="T294" s="228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29" t="s">
        <v>146</v>
      </c>
      <c r="AU294" s="229" t="s">
        <v>137</v>
      </c>
      <c r="AV294" s="13" t="s">
        <v>81</v>
      </c>
      <c r="AW294" s="13" t="s">
        <v>30</v>
      </c>
      <c r="AX294" s="13" t="s">
        <v>73</v>
      </c>
      <c r="AY294" s="229" t="s">
        <v>129</v>
      </c>
    </row>
    <row r="295" s="14" customFormat="1">
      <c r="A295" s="14"/>
      <c r="B295" s="230"/>
      <c r="C295" s="231"/>
      <c r="D295" s="222" t="s">
        <v>146</v>
      </c>
      <c r="E295" s="232" t="s">
        <v>1</v>
      </c>
      <c r="F295" s="233" t="s">
        <v>482</v>
      </c>
      <c r="G295" s="231"/>
      <c r="H295" s="234">
        <v>13.1</v>
      </c>
      <c r="I295" s="231"/>
      <c r="J295" s="231"/>
      <c r="K295" s="231"/>
      <c r="L295" s="235"/>
      <c r="M295" s="236"/>
      <c r="N295" s="237"/>
      <c r="O295" s="237"/>
      <c r="P295" s="237"/>
      <c r="Q295" s="237"/>
      <c r="R295" s="237"/>
      <c r="S295" s="237"/>
      <c r="T295" s="23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39" t="s">
        <v>146</v>
      </c>
      <c r="AU295" s="239" t="s">
        <v>137</v>
      </c>
      <c r="AV295" s="14" t="s">
        <v>137</v>
      </c>
      <c r="AW295" s="14" t="s">
        <v>30</v>
      </c>
      <c r="AX295" s="14" t="s">
        <v>81</v>
      </c>
      <c r="AY295" s="239" t="s">
        <v>129</v>
      </c>
    </row>
    <row r="296" s="2" customFormat="1" ht="24.15" customHeight="1">
      <c r="A296" s="32"/>
      <c r="B296" s="33"/>
      <c r="C296" s="207" t="s">
        <v>483</v>
      </c>
      <c r="D296" s="207" t="s">
        <v>132</v>
      </c>
      <c r="E296" s="208" t="s">
        <v>484</v>
      </c>
      <c r="F296" s="209" t="s">
        <v>485</v>
      </c>
      <c r="G296" s="210" t="s">
        <v>144</v>
      </c>
      <c r="H296" s="211">
        <v>9.4139999999999997</v>
      </c>
      <c r="I296" s="212">
        <v>97.700000000000003</v>
      </c>
      <c r="J296" s="212">
        <f>ROUND(I296*H296,2)</f>
        <v>919.75</v>
      </c>
      <c r="K296" s="213"/>
      <c r="L296" s="38"/>
      <c r="M296" s="214" t="s">
        <v>1</v>
      </c>
      <c r="N296" s="215" t="s">
        <v>39</v>
      </c>
      <c r="O296" s="216">
        <v>0.23200000000000001</v>
      </c>
      <c r="P296" s="216">
        <f>O296*H296</f>
        <v>2.1840480000000002</v>
      </c>
      <c r="Q296" s="216">
        <v>0</v>
      </c>
      <c r="R296" s="216">
        <f>Q296*H296</f>
        <v>0</v>
      </c>
      <c r="S296" s="216">
        <v>0.017860000000000001</v>
      </c>
      <c r="T296" s="217">
        <f>S296*H296</f>
        <v>0.16813404000000001</v>
      </c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R296" s="218" t="s">
        <v>232</v>
      </c>
      <c r="AT296" s="218" t="s">
        <v>132</v>
      </c>
      <c r="AU296" s="218" t="s">
        <v>137</v>
      </c>
      <c r="AY296" s="17" t="s">
        <v>129</v>
      </c>
      <c r="BE296" s="219">
        <f>IF(N296="základní",J296,0)</f>
        <v>0</v>
      </c>
      <c r="BF296" s="219">
        <f>IF(N296="snížená",J296,0)</f>
        <v>919.75</v>
      </c>
      <c r="BG296" s="219">
        <f>IF(N296="zákl. přenesená",J296,0)</f>
        <v>0</v>
      </c>
      <c r="BH296" s="219">
        <f>IF(N296="sníž. přenesená",J296,0)</f>
        <v>0</v>
      </c>
      <c r="BI296" s="219">
        <f>IF(N296="nulová",J296,0)</f>
        <v>0</v>
      </c>
      <c r="BJ296" s="17" t="s">
        <v>137</v>
      </c>
      <c r="BK296" s="219">
        <f>ROUND(I296*H296,2)</f>
        <v>919.75</v>
      </c>
      <c r="BL296" s="17" t="s">
        <v>232</v>
      </c>
      <c r="BM296" s="218" t="s">
        <v>486</v>
      </c>
    </row>
    <row r="297" s="13" customFormat="1">
      <c r="A297" s="13"/>
      <c r="B297" s="220"/>
      <c r="C297" s="221"/>
      <c r="D297" s="222" t="s">
        <v>146</v>
      </c>
      <c r="E297" s="223" t="s">
        <v>1</v>
      </c>
      <c r="F297" s="224" t="s">
        <v>487</v>
      </c>
      <c r="G297" s="221"/>
      <c r="H297" s="223" t="s">
        <v>1</v>
      </c>
      <c r="I297" s="221"/>
      <c r="J297" s="221"/>
      <c r="K297" s="221"/>
      <c r="L297" s="225"/>
      <c r="M297" s="226"/>
      <c r="N297" s="227"/>
      <c r="O297" s="227"/>
      <c r="P297" s="227"/>
      <c r="Q297" s="227"/>
      <c r="R297" s="227"/>
      <c r="S297" s="227"/>
      <c r="T297" s="228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29" t="s">
        <v>146</v>
      </c>
      <c r="AU297" s="229" t="s">
        <v>137</v>
      </c>
      <c r="AV297" s="13" t="s">
        <v>81</v>
      </c>
      <c r="AW297" s="13" t="s">
        <v>30</v>
      </c>
      <c r="AX297" s="13" t="s">
        <v>73</v>
      </c>
      <c r="AY297" s="229" t="s">
        <v>129</v>
      </c>
    </row>
    <row r="298" s="14" customFormat="1">
      <c r="A298" s="14"/>
      <c r="B298" s="230"/>
      <c r="C298" s="231"/>
      <c r="D298" s="222" t="s">
        <v>146</v>
      </c>
      <c r="E298" s="232" t="s">
        <v>1</v>
      </c>
      <c r="F298" s="233" t="s">
        <v>488</v>
      </c>
      <c r="G298" s="231"/>
      <c r="H298" s="234">
        <v>9.4139999999999997</v>
      </c>
      <c r="I298" s="231"/>
      <c r="J298" s="231"/>
      <c r="K298" s="231"/>
      <c r="L298" s="235"/>
      <c r="M298" s="236"/>
      <c r="N298" s="237"/>
      <c r="O298" s="237"/>
      <c r="P298" s="237"/>
      <c r="Q298" s="237"/>
      <c r="R298" s="237"/>
      <c r="S298" s="237"/>
      <c r="T298" s="238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39" t="s">
        <v>146</v>
      </c>
      <c r="AU298" s="239" t="s">
        <v>137</v>
      </c>
      <c r="AV298" s="14" t="s">
        <v>137</v>
      </c>
      <c r="AW298" s="14" t="s">
        <v>30</v>
      </c>
      <c r="AX298" s="14" t="s">
        <v>81</v>
      </c>
      <c r="AY298" s="239" t="s">
        <v>129</v>
      </c>
    </row>
    <row r="299" s="2" customFormat="1" ht="24.15" customHeight="1">
      <c r="A299" s="32"/>
      <c r="B299" s="33"/>
      <c r="C299" s="207" t="s">
        <v>489</v>
      </c>
      <c r="D299" s="207" t="s">
        <v>132</v>
      </c>
      <c r="E299" s="208" t="s">
        <v>490</v>
      </c>
      <c r="F299" s="209" t="s">
        <v>491</v>
      </c>
      <c r="G299" s="210" t="s">
        <v>355</v>
      </c>
      <c r="H299" s="211">
        <v>166.398</v>
      </c>
      <c r="I299" s="212">
        <v>1.6200000000000001</v>
      </c>
      <c r="J299" s="212">
        <f>ROUND(I299*H299,2)</f>
        <v>269.56</v>
      </c>
      <c r="K299" s="213"/>
      <c r="L299" s="38"/>
      <c r="M299" s="214" t="s">
        <v>1</v>
      </c>
      <c r="N299" s="215" t="s">
        <v>39</v>
      </c>
      <c r="O299" s="216">
        <v>0</v>
      </c>
      <c r="P299" s="216">
        <f>O299*H299</f>
        <v>0</v>
      </c>
      <c r="Q299" s="216">
        <v>0</v>
      </c>
      <c r="R299" s="216">
        <f>Q299*H299</f>
        <v>0</v>
      </c>
      <c r="S299" s="216">
        <v>0</v>
      </c>
      <c r="T299" s="217">
        <f>S299*H299</f>
        <v>0</v>
      </c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R299" s="218" t="s">
        <v>232</v>
      </c>
      <c r="AT299" s="218" t="s">
        <v>132</v>
      </c>
      <c r="AU299" s="218" t="s">
        <v>137</v>
      </c>
      <c r="AY299" s="17" t="s">
        <v>129</v>
      </c>
      <c r="BE299" s="219">
        <f>IF(N299="základní",J299,0)</f>
        <v>0</v>
      </c>
      <c r="BF299" s="219">
        <f>IF(N299="snížená",J299,0)</f>
        <v>269.56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17" t="s">
        <v>137</v>
      </c>
      <c r="BK299" s="219">
        <f>ROUND(I299*H299,2)</f>
        <v>269.56</v>
      </c>
      <c r="BL299" s="17" t="s">
        <v>232</v>
      </c>
      <c r="BM299" s="218" t="s">
        <v>492</v>
      </c>
    </row>
    <row r="300" s="12" customFormat="1" ht="22.8" customHeight="1">
      <c r="A300" s="12"/>
      <c r="B300" s="192"/>
      <c r="C300" s="193"/>
      <c r="D300" s="194" t="s">
        <v>72</v>
      </c>
      <c r="E300" s="205" t="s">
        <v>493</v>
      </c>
      <c r="F300" s="205" t="s">
        <v>494</v>
      </c>
      <c r="G300" s="193"/>
      <c r="H300" s="193"/>
      <c r="I300" s="193"/>
      <c r="J300" s="206">
        <f>BK300</f>
        <v>101100</v>
      </c>
      <c r="K300" s="193"/>
      <c r="L300" s="197"/>
      <c r="M300" s="198"/>
      <c r="N300" s="199"/>
      <c r="O300" s="199"/>
      <c r="P300" s="200">
        <f>SUM(P301:P306)</f>
        <v>0</v>
      </c>
      <c r="Q300" s="199"/>
      <c r="R300" s="200">
        <f>SUM(R301:R306)</f>
        <v>0</v>
      </c>
      <c r="S300" s="199"/>
      <c r="T300" s="201">
        <f>SUM(T301:T306)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02" t="s">
        <v>137</v>
      </c>
      <c r="AT300" s="203" t="s">
        <v>72</v>
      </c>
      <c r="AU300" s="203" t="s">
        <v>81</v>
      </c>
      <c r="AY300" s="202" t="s">
        <v>129</v>
      </c>
      <c r="BK300" s="204">
        <f>SUM(BK301:BK306)</f>
        <v>101100</v>
      </c>
    </row>
    <row r="301" s="2" customFormat="1" ht="33" customHeight="1">
      <c r="A301" s="32"/>
      <c r="B301" s="33"/>
      <c r="C301" s="207" t="s">
        <v>495</v>
      </c>
      <c r="D301" s="207" t="s">
        <v>132</v>
      </c>
      <c r="E301" s="208" t="s">
        <v>496</v>
      </c>
      <c r="F301" s="209" t="s">
        <v>497</v>
      </c>
      <c r="G301" s="210" t="s">
        <v>227</v>
      </c>
      <c r="H301" s="211">
        <v>2</v>
      </c>
      <c r="I301" s="212">
        <v>17000</v>
      </c>
      <c r="J301" s="212">
        <f>ROUND(I301*H301,2)</f>
        <v>34000</v>
      </c>
      <c r="K301" s="213"/>
      <c r="L301" s="38"/>
      <c r="M301" s="214" t="s">
        <v>1</v>
      </c>
      <c r="N301" s="215" t="s">
        <v>39</v>
      </c>
      <c r="O301" s="216">
        <v>0</v>
      </c>
      <c r="P301" s="216">
        <f>O301*H301</f>
        <v>0</v>
      </c>
      <c r="Q301" s="216">
        <v>0</v>
      </c>
      <c r="R301" s="216">
        <f>Q301*H301</f>
        <v>0</v>
      </c>
      <c r="S301" s="216">
        <v>0</v>
      </c>
      <c r="T301" s="217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218" t="s">
        <v>232</v>
      </c>
      <c r="AT301" s="218" t="s">
        <v>132</v>
      </c>
      <c r="AU301" s="218" t="s">
        <v>137</v>
      </c>
      <c r="AY301" s="17" t="s">
        <v>129</v>
      </c>
      <c r="BE301" s="219">
        <f>IF(N301="základní",J301,0)</f>
        <v>0</v>
      </c>
      <c r="BF301" s="219">
        <f>IF(N301="snížená",J301,0)</f>
        <v>34000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7" t="s">
        <v>137</v>
      </c>
      <c r="BK301" s="219">
        <f>ROUND(I301*H301,2)</f>
        <v>34000</v>
      </c>
      <c r="BL301" s="17" t="s">
        <v>232</v>
      </c>
      <c r="BM301" s="218" t="s">
        <v>498</v>
      </c>
    </row>
    <row r="302" s="2" customFormat="1" ht="24.15" customHeight="1">
      <c r="A302" s="32"/>
      <c r="B302" s="33"/>
      <c r="C302" s="207" t="s">
        <v>499</v>
      </c>
      <c r="D302" s="207" t="s">
        <v>132</v>
      </c>
      <c r="E302" s="208" t="s">
        <v>500</v>
      </c>
      <c r="F302" s="209" t="s">
        <v>501</v>
      </c>
      <c r="G302" s="210" t="s">
        <v>343</v>
      </c>
      <c r="H302" s="211">
        <v>2</v>
      </c>
      <c r="I302" s="212">
        <v>10000</v>
      </c>
      <c r="J302" s="212">
        <f>ROUND(I302*H302,2)</f>
        <v>20000</v>
      </c>
      <c r="K302" s="213"/>
      <c r="L302" s="38"/>
      <c r="M302" s="214" t="s">
        <v>1</v>
      </c>
      <c r="N302" s="215" t="s">
        <v>39</v>
      </c>
      <c r="O302" s="216">
        <v>0</v>
      </c>
      <c r="P302" s="216">
        <f>O302*H302</f>
        <v>0</v>
      </c>
      <c r="Q302" s="216">
        <v>0</v>
      </c>
      <c r="R302" s="216">
        <f>Q302*H302</f>
        <v>0</v>
      </c>
      <c r="S302" s="216">
        <v>0</v>
      </c>
      <c r="T302" s="217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218" t="s">
        <v>232</v>
      </c>
      <c r="AT302" s="218" t="s">
        <v>132</v>
      </c>
      <c r="AU302" s="218" t="s">
        <v>137</v>
      </c>
      <c r="AY302" s="17" t="s">
        <v>129</v>
      </c>
      <c r="BE302" s="219">
        <f>IF(N302="základní",J302,0)</f>
        <v>0</v>
      </c>
      <c r="BF302" s="219">
        <f>IF(N302="snížená",J302,0)</f>
        <v>20000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17" t="s">
        <v>137</v>
      </c>
      <c r="BK302" s="219">
        <f>ROUND(I302*H302,2)</f>
        <v>20000</v>
      </c>
      <c r="BL302" s="17" t="s">
        <v>232</v>
      </c>
      <c r="BM302" s="218" t="s">
        <v>502</v>
      </c>
    </row>
    <row r="303" s="2" customFormat="1" ht="33" customHeight="1">
      <c r="A303" s="32"/>
      <c r="B303" s="33"/>
      <c r="C303" s="207" t="s">
        <v>503</v>
      </c>
      <c r="D303" s="207" t="s">
        <v>132</v>
      </c>
      <c r="E303" s="208" t="s">
        <v>504</v>
      </c>
      <c r="F303" s="209" t="s">
        <v>505</v>
      </c>
      <c r="G303" s="210" t="s">
        <v>343</v>
      </c>
      <c r="H303" s="211">
        <v>1</v>
      </c>
      <c r="I303" s="212">
        <v>13000</v>
      </c>
      <c r="J303" s="212">
        <f>ROUND(I303*H303,2)</f>
        <v>13000</v>
      </c>
      <c r="K303" s="213"/>
      <c r="L303" s="38"/>
      <c r="M303" s="214" t="s">
        <v>1</v>
      </c>
      <c r="N303" s="215" t="s">
        <v>39</v>
      </c>
      <c r="O303" s="216">
        <v>0</v>
      </c>
      <c r="P303" s="216">
        <f>O303*H303</f>
        <v>0</v>
      </c>
      <c r="Q303" s="216">
        <v>0</v>
      </c>
      <c r="R303" s="216">
        <f>Q303*H303</f>
        <v>0</v>
      </c>
      <c r="S303" s="216">
        <v>0</v>
      </c>
      <c r="T303" s="217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218" t="s">
        <v>232</v>
      </c>
      <c r="AT303" s="218" t="s">
        <v>132</v>
      </c>
      <c r="AU303" s="218" t="s">
        <v>137</v>
      </c>
      <c r="AY303" s="17" t="s">
        <v>129</v>
      </c>
      <c r="BE303" s="219">
        <f>IF(N303="základní",J303,0)</f>
        <v>0</v>
      </c>
      <c r="BF303" s="219">
        <f>IF(N303="snížená",J303,0)</f>
        <v>13000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17" t="s">
        <v>137</v>
      </c>
      <c r="BK303" s="219">
        <f>ROUND(I303*H303,2)</f>
        <v>13000</v>
      </c>
      <c r="BL303" s="17" t="s">
        <v>232</v>
      </c>
      <c r="BM303" s="218" t="s">
        <v>506</v>
      </c>
    </row>
    <row r="304" s="2" customFormat="1" ht="24.15" customHeight="1">
      <c r="A304" s="32"/>
      <c r="B304" s="33"/>
      <c r="C304" s="207" t="s">
        <v>507</v>
      </c>
      <c r="D304" s="207" t="s">
        <v>132</v>
      </c>
      <c r="E304" s="208" t="s">
        <v>508</v>
      </c>
      <c r="F304" s="209" t="s">
        <v>509</v>
      </c>
      <c r="G304" s="210" t="s">
        <v>343</v>
      </c>
      <c r="H304" s="211">
        <v>1</v>
      </c>
      <c r="I304" s="212">
        <v>11000</v>
      </c>
      <c r="J304" s="212">
        <f>ROUND(I304*H304,2)</f>
        <v>11000</v>
      </c>
      <c r="K304" s="213"/>
      <c r="L304" s="38"/>
      <c r="M304" s="214" t="s">
        <v>1</v>
      </c>
      <c r="N304" s="215" t="s">
        <v>39</v>
      </c>
      <c r="O304" s="216">
        <v>0</v>
      </c>
      <c r="P304" s="216">
        <f>O304*H304</f>
        <v>0</v>
      </c>
      <c r="Q304" s="216">
        <v>0</v>
      </c>
      <c r="R304" s="216">
        <f>Q304*H304</f>
        <v>0</v>
      </c>
      <c r="S304" s="216">
        <v>0</v>
      </c>
      <c r="T304" s="217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218" t="s">
        <v>232</v>
      </c>
      <c r="AT304" s="218" t="s">
        <v>132</v>
      </c>
      <c r="AU304" s="218" t="s">
        <v>137</v>
      </c>
      <c r="AY304" s="17" t="s">
        <v>129</v>
      </c>
      <c r="BE304" s="219">
        <f>IF(N304="základní",J304,0)</f>
        <v>0</v>
      </c>
      <c r="BF304" s="219">
        <f>IF(N304="snížená",J304,0)</f>
        <v>11000</v>
      </c>
      <c r="BG304" s="219">
        <f>IF(N304="zákl. přenesená",J304,0)</f>
        <v>0</v>
      </c>
      <c r="BH304" s="219">
        <f>IF(N304="sníž. přenesená",J304,0)</f>
        <v>0</v>
      </c>
      <c r="BI304" s="219">
        <f>IF(N304="nulová",J304,0)</f>
        <v>0</v>
      </c>
      <c r="BJ304" s="17" t="s">
        <v>137</v>
      </c>
      <c r="BK304" s="219">
        <f>ROUND(I304*H304,2)</f>
        <v>11000</v>
      </c>
      <c r="BL304" s="17" t="s">
        <v>232</v>
      </c>
      <c r="BM304" s="218" t="s">
        <v>510</v>
      </c>
    </row>
    <row r="305" s="2" customFormat="1" ht="24.15" customHeight="1">
      <c r="A305" s="32"/>
      <c r="B305" s="33"/>
      <c r="C305" s="207" t="s">
        <v>511</v>
      </c>
      <c r="D305" s="207" t="s">
        <v>132</v>
      </c>
      <c r="E305" s="208" t="s">
        <v>512</v>
      </c>
      <c r="F305" s="209" t="s">
        <v>513</v>
      </c>
      <c r="G305" s="210" t="s">
        <v>343</v>
      </c>
      <c r="H305" s="211">
        <v>2</v>
      </c>
      <c r="I305" s="212">
        <v>11000</v>
      </c>
      <c r="J305" s="212">
        <f>ROUND(I305*H305,2)</f>
        <v>22000</v>
      </c>
      <c r="K305" s="213"/>
      <c r="L305" s="38"/>
      <c r="M305" s="214" t="s">
        <v>1</v>
      </c>
      <c r="N305" s="215" t="s">
        <v>39</v>
      </c>
      <c r="O305" s="216">
        <v>0</v>
      </c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218" t="s">
        <v>232</v>
      </c>
      <c r="AT305" s="218" t="s">
        <v>132</v>
      </c>
      <c r="AU305" s="218" t="s">
        <v>137</v>
      </c>
      <c r="AY305" s="17" t="s">
        <v>129</v>
      </c>
      <c r="BE305" s="219">
        <f>IF(N305="základní",J305,0)</f>
        <v>0</v>
      </c>
      <c r="BF305" s="219">
        <f>IF(N305="snížená",J305,0)</f>
        <v>22000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7" t="s">
        <v>137</v>
      </c>
      <c r="BK305" s="219">
        <f>ROUND(I305*H305,2)</f>
        <v>22000</v>
      </c>
      <c r="BL305" s="17" t="s">
        <v>232</v>
      </c>
      <c r="BM305" s="218" t="s">
        <v>514</v>
      </c>
    </row>
    <row r="306" s="2" customFormat="1" ht="24.15" customHeight="1">
      <c r="A306" s="32"/>
      <c r="B306" s="33"/>
      <c r="C306" s="207" t="s">
        <v>515</v>
      </c>
      <c r="D306" s="207" t="s">
        <v>132</v>
      </c>
      <c r="E306" s="208" t="s">
        <v>516</v>
      </c>
      <c r="F306" s="209" t="s">
        <v>517</v>
      </c>
      <c r="G306" s="210" t="s">
        <v>355</v>
      </c>
      <c r="H306" s="211">
        <v>1000</v>
      </c>
      <c r="I306" s="212">
        <v>1.1000000000000001</v>
      </c>
      <c r="J306" s="212">
        <f>ROUND(I306*H306,2)</f>
        <v>1100</v>
      </c>
      <c r="K306" s="213"/>
      <c r="L306" s="38"/>
      <c r="M306" s="214" t="s">
        <v>1</v>
      </c>
      <c r="N306" s="215" t="s">
        <v>39</v>
      </c>
      <c r="O306" s="216">
        <v>0</v>
      </c>
      <c r="P306" s="216">
        <f>O306*H306</f>
        <v>0</v>
      </c>
      <c r="Q306" s="216">
        <v>0</v>
      </c>
      <c r="R306" s="216">
        <f>Q306*H306</f>
        <v>0</v>
      </c>
      <c r="S306" s="216">
        <v>0</v>
      </c>
      <c r="T306" s="217">
        <f>S306*H306</f>
        <v>0</v>
      </c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R306" s="218" t="s">
        <v>232</v>
      </c>
      <c r="AT306" s="218" t="s">
        <v>132</v>
      </c>
      <c r="AU306" s="218" t="s">
        <v>137</v>
      </c>
      <c r="AY306" s="17" t="s">
        <v>129</v>
      </c>
      <c r="BE306" s="219">
        <f>IF(N306="základní",J306,0)</f>
        <v>0</v>
      </c>
      <c r="BF306" s="219">
        <f>IF(N306="snížená",J306,0)</f>
        <v>1100</v>
      </c>
      <c r="BG306" s="219">
        <f>IF(N306="zákl. přenesená",J306,0)</f>
        <v>0</v>
      </c>
      <c r="BH306" s="219">
        <f>IF(N306="sníž. přenesená",J306,0)</f>
        <v>0</v>
      </c>
      <c r="BI306" s="219">
        <f>IF(N306="nulová",J306,0)</f>
        <v>0</v>
      </c>
      <c r="BJ306" s="17" t="s">
        <v>137</v>
      </c>
      <c r="BK306" s="219">
        <f>ROUND(I306*H306,2)</f>
        <v>1100</v>
      </c>
      <c r="BL306" s="17" t="s">
        <v>232</v>
      </c>
      <c r="BM306" s="218" t="s">
        <v>518</v>
      </c>
    </row>
    <row r="307" s="12" customFormat="1" ht="22.8" customHeight="1">
      <c r="A307" s="12"/>
      <c r="B307" s="192"/>
      <c r="C307" s="193"/>
      <c r="D307" s="194" t="s">
        <v>72</v>
      </c>
      <c r="E307" s="205" t="s">
        <v>519</v>
      </c>
      <c r="F307" s="205" t="s">
        <v>520</v>
      </c>
      <c r="G307" s="193"/>
      <c r="H307" s="193"/>
      <c r="I307" s="193"/>
      <c r="J307" s="206">
        <f>BK307</f>
        <v>18558.079999999998</v>
      </c>
      <c r="K307" s="193"/>
      <c r="L307" s="197"/>
      <c r="M307" s="198"/>
      <c r="N307" s="199"/>
      <c r="O307" s="199"/>
      <c r="P307" s="200">
        <f>SUM(P308:P326)</f>
        <v>11.000899999999996</v>
      </c>
      <c r="Q307" s="199"/>
      <c r="R307" s="200">
        <f>SUM(R308:R326)</f>
        <v>0.059531000000000001</v>
      </c>
      <c r="S307" s="199"/>
      <c r="T307" s="201">
        <f>SUM(T308:T326)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02" t="s">
        <v>137</v>
      </c>
      <c r="AT307" s="203" t="s">
        <v>72</v>
      </c>
      <c r="AU307" s="203" t="s">
        <v>81</v>
      </c>
      <c r="AY307" s="202" t="s">
        <v>129</v>
      </c>
      <c r="BK307" s="204">
        <f>SUM(BK308:BK326)</f>
        <v>18558.079999999998</v>
      </c>
    </row>
    <row r="308" s="2" customFormat="1" ht="16.5" customHeight="1">
      <c r="A308" s="32"/>
      <c r="B308" s="33"/>
      <c r="C308" s="207" t="s">
        <v>521</v>
      </c>
      <c r="D308" s="207" t="s">
        <v>132</v>
      </c>
      <c r="E308" s="208" t="s">
        <v>522</v>
      </c>
      <c r="F308" s="209" t="s">
        <v>523</v>
      </c>
      <c r="G308" s="210" t="s">
        <v>144</v>
      </c>
      <c r="H308" s="211">
        <v>8.6999999999999993</v>
      </c>
      <c r="I308" s="212">
        <v>54.299999999999997</v>
      </c>
      <c r="J308" s="212">
        <f>ROUND(I308*H308,2)</f>
        <v>472.41000000000002</v>
      </c>
      <c r="K308" s="213"/>
      <c r="L308" s="38"/>
      <c r="M308" s="214" t="s">
        <v>1</v>
      </c>
      <c r="N308" s="215" t="s">
        <v>39</v>
      </c>
      <c r="O308" s="216">
        <v>0.043999999999999997</v>
      </c>
      <c r="P308" s="216">
        <f>O308*H308</f>
        <v>0.38279999999999997</v>
      </c>
      <c r="Q308" s="216">
        <v>0.00029999999999999997</v>
      </c>
      <c r="R308" s="216">
        <f>Q308*H308</f>
        <v>0.0026099999999999995</v>
      </c>
      <c r="S308" s="216">
        <v>0</v>
      </c>
      <c r="T308" s="217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218" t="s">
        <v>232</v>
      </c>
      <c r="AT308" s="218" t="s">
        <v>132</v>
      </c>
      <c r="AU308" s="218" t="s">
        <v>137</v>
      </c>
      <c r="AY308" s="17" t="s">
        <v>129</v>
      </c>
      <c r="BE308" s="219">
        <f>IF(N308="základní",J308,0)</f>
        <v>0</v>
      </c>
      <c r="BF308" s="219">
        <f>IF(N308="snížená",J308,0)</f>
        <v>472.41000000000002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17" t="s">
        <v>137</v>
      </c>
      <c r="BK308" s="219">
        <f>ROUND(I308*H308,2)</f>
        <v>472.41000000000002</v>
      </c>
      <c r="BL308" s="17" t="s">
        <v>232</v>
      </c>
      <c r="BM308" s="218" t="s">
        <v>524</v>
      </c>
    </row>
    <row r="309" s="13" customFormat="1">
      <c r="A309" s="13"/>
      <c r="B309" s="220"/>
      <c r="C309" s="221"/>
      <c r="D309" s="222" t="s">
        <v>146</v>
      </c>
      <c r="E309" s="223" t="s">
        <v>1</v>
      </c>
      <c r="F309" s="224" t="s">
        <v>525</v>
      </c>
      <c r="G309" s="221"/>
      <c r="H309" s="223" t="s">
        <v>1</v>
      </c>
      <c r="I309" s="221"/>
      <c r="J309" s="221"/>
      <c r="K309" s="221"/>
      <c r="L309" s="225"/>
      <c r="M309" s="226"/>
      <c r="N309" s="227"/>
      <c r="O309" s="227"/>
      <c r="P309" s="227"/>
      <c r="Q309" s="227"/>
      <c r="R309" s="227"/>
      <c r="S309" s="227"/>
      <c r="T309" s="228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29" t="s">
        <v>146</v>
      </c>
      <c r="AU309" s="229" t="s">
        <v>137</v>
      </c>
      <c r="AV309" s="13" t="s">
        <v>81</v>
      </c>
      <c r="AW309" s="13" t="s">
        <v>30</v>
      </c>
      <c r="AX309" s="13" t="s">
        <v>73</v>
      </c>
      <c r="AY309" s="229" t="s">
        <v>129</v>
      </c>
    </row>
    <row r="310" s="14" customFormat="1">
      <c r="A310" s="14"/>
      <c r="B310" s="230"/>
      <c r="C310" s="231"/>
      <c r="D310" s="222" t="s">
        <v>146</v>
      </c>
      <c r="E310" s="232" t="s">
        <v>1</v>
      </c>
      <c r="F310" s="233" t="s">
        <v>220</v>
      </c>
      <c r="G310" s="231"/>
      <c r="H310" s="234">
        <v>8.6999999999999993</v>
      </c>
      <c r="I310" s="231"/>
      <c r="J310" s="231"/>
      <c r="K310" s="231"/>
      <c r="L310" s="235"/>
      <c r="M310" s="236"/>
      <c r="N310" s="237"/>
      <c r="O310" s="237"/>
      <c r="P310" s="237"/>
      <c r="Q310" s="237"/>
      <c r="R310" s="237"/>
      <c r="S310" s="237"/>
      <c r="T310" s="23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39" t="s">
        <v>146</v>
      </c>
      <c r="AU310" s="239" t="s">
        <v>137</v>
      </c>
      <c r="AV310" s="14" t="s">
        <v>137</v>
      </c>
      <c r="AW310" s="14" t="s">
        <v>30</v>
      </c>
      <c r="AX310" s="14" t="s">
        <v>81</v>
      </c>
      <c r="AY310" s="239" t="s">
        <v>129</v>
      </c>
    </row>
    <row r="311" s="2" customFormat="1" ht="24.15" customHeight="1">
      <c r="A311" s="32"/>
      <c r="B311" s="33"/>
      <c r="C311" s="207" t="s">
        <v>526</v>
      </c>
      <c r="D311" s="207" t="s">
        <v>132</v>
      </c>
      <c r="E311" s="208" t="s">
        <v>527</v>
      </c>
      <c r="F311" s="209" t="s">
        <v>528</v>
      </c>
      <c r="G311" s="210" t="s">
        <v>281</v>
      </c>
      <c r="H311" s="211">
        <v>0.90000000000000002</v>
      </c>
      <c r="I311" s="212">
        <v>347</v>
      </c>
      <c r="J311" s="212">
        <f>ROUND(I311*H311,2)</f>
        <v>312.30000000000001</v>
      </c>
      <c r="K311" s="213"/>
      <c r="L311" s="38"/>
      <c r="M311" s="214" t="s">
        <v>1</v>
      </c>
      <c r="N311" s="215" t="s">
        <v>39</v>
      </c>
      <c r="O311" s="216">
        <v>0.53900000000000003</v>
      </c>
      <c r="P311" s="216">
        <f>O311*H311</f>
        <v>0.48510000000000003</v>
      </c>
      <c r="Q311" s="216">
        <v>0.0015299999999999999</v>
      </c>
      <c r="R311" s="216">
        <f>Q311*H311</f>
        <v>0.001377</v>
      </c>
      <c r="S311" s="216">
        <v>0</v>
      </c>
      <c r="T311" s="217">
        <f>S311*H311</f>
        <v>0</v>
      </c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R311" s="218" t="s">
        <v>232</v>
      </c>
      <c r="AT311" s="218" t="s">
        <v>132</v>
      </c>
      <c r="AU311" s="218" t="s">
        <v>137</v>
      </c>
      <c r="AY311" s="17" t="s">
        <v>129</v>
      </c>
      <c r="BE311" s="219">
        <f>IF(N311="základní",J311,0)</f>
        <v>0</v>
      </c>
      <c r="BF311" s="219">
        <f>IF(N311="snížená",J311,0)</f>
        <v>312.30000000000001</v>
      </c>
      <c r="BG311" s="219">
        <f>IF(N311="zákl. přenesená",J311,0)</f>
        <v>0</v>
      </c>
      <c r="BH311" s="219">
        <f>IF(N311="sníž. přenesená",J311,0)</f>
        <v>0</v>
      </c>
      <c r="BI311" s="219">
        <f>IF(N311="nulová",J311,0)</f>
        <v>0</v>
      </c>
      <c r="BJ311" s="17" t="s">
        <v>137</v>
      </c>
      <c r="BK311" s="219">
        <f>ROUND(I311*H311,2)</f>
        <v>312.30000000000001</v>
      </c>
      <c r="BL311" s="17" t="s">
        <v>232</v>
      </c>
      <c r="BM311" s="218" t="s">
        <v>529</v>
      </c>
    </row>
    <row r="312" s="13" customFormat="1">
      <c r="A312" s="13"/>
      <c r="B312" s="220"/>
      <c r="C312" s="221"/>
      <c r="D312" s="222" t="s">
        <v>146</v>
      </c>
      <c r="E312" s="223" t="s">
        <v>1</v>
      </c>
      <c r="F312" s="224" t="s">
        <v>530</v>
      </c>
      <c r="G312" s="221"/>
      <c r="H312" s="223" t="s">
        <v>1</v>
      </c>
      <c r="I312" s="221"/>
      <c r="J312" s="221"/>
      <c r="K312" s="221"/>
      <c r="L312" s="225"/>
      <c r="M312" s="226"/>
      <c r="N312" s="227"/>
      <c r="O312" s="227"/>
      <c r="P312" s="227"/>
      <c r="Q312" s="227"/>
      <c r="R312" s="227"/>
      <c r="S312" s="227"/>
      <c r="T312" s="228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29" t="s">
        <v>146</v>
      </c>
      <c r="AU312" s="229" t="s">
        <v>137</v>
      </c>
      <c r="AV312" s="13" t="s">
        <v>81</v>
      </c>
      <c r="AW312" s="13" t="s">
        <v>30</v>
      </c>
      <c r="AX312" s="13" t="s">
        <v>73</v>
      </c>
      <c r="AY312" s="229" t="s">
        <v>129</v>
      </c>
    </row>
    <row r="313" s="14" customFormat="1">
      <c r="A313" s="14"/>
      <c r="B313" s="230"/>
      <c r="C313" s="231"/>
      <c r="D313" s="222" t="s">
        <v>146</v>
      </c>
      <c r="E313" s="232" t="s">
        <v>1</v>
      </c>
      <c r="F313" s="233" t="s">
        <v>531</v>
      </c>
      <c r="G313" s="231"/>
      <c r="H313" s="234">
        <v>0.90000000000000002</v>
      </c>
      <c r="I313" s="231"/>
      <c r="J313" s="231"/>
      <c r="K313" s="231"/>
      <c r="L313" s="235"/>
      <c r="M313" s="236"/>
      <c r="N313" s="237"/>
      <c r="O313" s="237"/>
      <c r="P313" s="237"/>
      <c r="Q313" s="237"/>
      <c r="R313" s="237"/>
      <c r="S313" s="237"/>
      <c r="T313" s="238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39" t="s">
        <v>146</v>
      </c>
      <c r="AU313" s="239" t="s">
        <v>137</v>
      </c>
      <c r="AV313" s="14" t="s">
        <v>137</v>
      </c>
      <c r="AW313" s="14" t="s">
        <v>30</v>
      </c>
      <c r="AX313" s="14" t="s">
        <v>81</v>
      </c>
      <c r="AY313" s="239" t="s">
        <v>129</v>
      </c>
    </row>
    <row r="314" s="2" customFormat="1" ht="16.5" customHeight="1">
      <c r="A314" s="32"/>
      <c r="B314" s="33"/>
      <c r="C314" s="250" t="s">
        <v>532</v>
      </c>
      <c r="D314" s="250" t="s">
        <v>368</v>
      </c>
      <c r="E314" s="251" t="s">
        <v>533</v>
      </c>
      <c r="F314" s="252" t="s">
        <v>534</v>
      </c>
      <c r="G314" s="253" t="s">
        <v>135</v>
      </c>
      <c r="H314" s="254">
        <v>2</v>
      </c>
      <c r="I314" s="255">
        <v>366</v>
      </c>
      <c r="J314" s="255">
        <f>ROUND(I314*H314,2)</f>
        <v>732</v>
      </c>
      <c r="K314" s="256"/>
      <c r="L314" s="257"/>
      <c r="M314" s="258" t="s">
        <v>1</v>
      </c>
      <c r="N314" s="259" t="s">
        <v>39</v>
      </c>
      <c r="O314" s="216">
        <v>0</v>
      </c>
      <c r="P314" s="216">
        <f>O314*H314</f>
        <v>0</v>
      </c>
      <c r="Q314" s="216">
        <v>0.0040000000000000001</v>
      </c>
      <c r="R314" s="216">
        <f>Q314*H314</f>
        <v>0.0080000000000000002</v>
      </c>
      <c r="S314" s="216">
        <v>0</v>
      </c>
      <c r="T314" s="217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218" t="s">
        <v>313</v>
      </c>
      <c r="AT314" s="218" t="s">
        <v>368</v>
      </c>
      <c r="AU314" s="218" t="s">
        <v>137</v>
      </c>
      <c r="AY314" s="17" t="s">
        <v>129</v>
      </c>
      <c r="BE314" s="219">
        <f>IF(N314="základní",J314,0)</f>
        <v>0</v>
      </c>
      <c r="BF314" s="219">
        <f>IF(N314="snížená",J314,0)</f>
        <v>732</v>
      </c>
      <c r="BG314" s="219">
        <f>IF(N314="zákl. přenesená",J314,0)</f>
        <v>0</v>
      </c>
      <c r="BH314" s="219">
        <f>IF(N314="sníž. přenesená",J314,0)</f>
        <v>0</v>
      </c>
      <c r="BI314" s="219">
        <f>IF(N314="nulová",J314,0)</f>
        <v>0</v>
      </c>
      <c r="BJ314" s="17" t="s">
        <v>137</v>
      </c>
      <c r="BK314" s="219">
        <f>ROUND(I314*H314,2)</f>
        <v>732</v>
      </c>
      <c r="BL314" s="17" t="s">
        <v>232</v>
      </c>
      <c r="BM314" s="218" t="s">
        <v>535</v>
      </c>
    </row>
    <row r="315" s="2" customFormat="1" ht="24.15" customHeight="1">
      <c r="A315" s="32"/>
      <c r="B315" s="33"/>
      <c r="C315" s="207" t="s">
        <v>536</v>
      </c>
      <c r="D315" s="207" t="s">
        <v>132</v>
      </c>
      <c r="E315" s="208" t="s">
        <v>537</v>
      </c>
      <c r="F315" s="209" t="s">
        <v>538</v>
      </c>
      <c r="G315" s="210" t="s">
        <v>144</v>
      </c>
      <c r="H315" s="211">
        <v>8.6999999999999993</v>
      </c>
      <c r="I315" s="212">
        <v>789</v>
      </c>
      <c r="J315" s="212">
        <f>ROUND(I315*H315,2)</f>
        <v>6864.3000000000002</v>
      </c>
      <c r="K315" s="213"/>
      <c r="L315" s="38"/>
      <c r="M315" s="214" t="s">
        <v>1</v>
      </c>
      <c r="N315" s="215" t="s">
        <v>39</v>
      </c>
      <c r="O315" s="216">
        <v>1.1399999999999999</v>
      </c>
      <c r="P315" s="216">
        <f>O315*H315</f>
        <v>9.9179999999999975</v>
      </c>
      <c r="Q315" s="216">
        <v>0.00545</v>
      </c>
      <c r="R315" s="216">
        <f>Q315*H315</f>
        <v>0.047414999999999999</v>
      </c>
      <c r="S315" s="216">
        <v>0</v>
      </c>
      <c r="T315" s="217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218" t="s">
        <v>232</v>
      </c>
      <c r="AT315" s="218" t="s">
        <v>132</v>
      </c>
      <c r="AU315" s="218" t="s">
        <v>137</v>
      </c>
      <c r="AY315" s="17" t="s">
        <v>129</v>
      </c>
      <c r="BE315" s="219">
        <f>IF(N315="základní",J315,0)</f>
        <v>0</v>
      </c>
      <c r="BF315" s="219">
        <f>IF(N315="snížená",J315,0)</f>
        <v>6864.3000000000002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17" t="s">
        <v>137</v>
      </c>
      <c r="BK315" s="219">
        <f>ROUND(I315*H315,2)</f>
        <v>6864.3000000000002</v>
      </c>
      <c r="BL315" s="17" t="s">
        <v>232</v>
      </c>
      <c r="BM315" s="218" t="s">
        <v>539</v>
      </c>
    </row>
    <row r="316" s="13" customFormat="1">
      <c r="A316" s="13"/>
      <c r="B316" s="220"/>
      <c r="C316" s="221"/>
      <c r="D316" s="222" t="s">
        <v>146</v>
      </c>
      <c r="E316" s="223" t="s">
        <v>1</v>
      </c>
      <c r="F316" s="224" t="s">
        <v>525</v>
      </c>
      <c r="G316" s="221"/>
      <c r="H316" s="223" t="s">
        <v>1</v>
      </c>
      <c r="I316" s="221"/>
      <c r="J316" s="221"/>
      <c r="K316" s="221"/>
      <c r="L316" s="225"/>
      <c r="M316" s="226"/>
      <c r="N316" s="227"/>
      <c r="O316" s="227"/>
      <c r="P316" s="227"/>
      <c r="Q316" s="227"/>
      <c r="R316" s="227"/>
      <c r="S316" s="227"/>
      <c r="T316" s="228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29" t="s">
        <v>146</v>
      </c>
      <c r="AU316" s="229" t="s">
        <v>137</v>
      </c>
      <c r="AV316" s="13" t="s">
        <v>81</v>
      </c>
      <c r="AW316" s="13" t="s">
        <v>30</v>
      </c>
      <c r="AX316" s="13" t="s">
        <v>73</v>
      </c>
      <c r="AY316" s="229" t="s">
        <v>129</v>
      </c>
    </row>
    <row r="317" s="14" customFormat="1">
      <c r="A317" s="14"/>
      <c r="B317" s="230"/>
      <c r="C317" s="231"/>
      <c r="D317" s="222" t="s">
        <v>146</v>
      </c>
      <c r="E317" s="232" t="s">
        <v>1</v>
      </c>
      <c r="F317" s="233" t="s">
        <v>220</v>
      </c>
      <c r="G317" s="231"/>
      <c r="H317" s="234">
        <v>8.6999999999999993</v>
      </c>
      <c r="I317" s="231"/>
      <c r="J317" s="231"/>
      <c r="K317" s="231"/>
      <c r="L317" s="235"/>
      <c r="M317" s="236"/>
      <c r="N317" s="237"/>
      <c r="O317" s="237"/>
      <c r="P317" s="237"/>
      <c r="Q317" s="237"/>
      <c r="R317" s="237"/>
      <c r="S317" s="237"/>
      <c r="T317" s="238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39" t="s">
        <v>146</v>
      </c>
      <c r="AU317" s="239" t="s">
        <v>137</v>
      </c>
      <c r="AV317" s="14" t="s">
        <v>137</v>
      </c>
      <c r="AW317" s="14" t="s">
        <v>30</v>
      </c>
      <c r="AX317" s="14" t="s">
        <v>81</v>
      </c>
      <c r="AY317" s="239" t="s">
        <v>129</v>
      </c>
    </row>
    <row r="318" s="2" customFormat="1" ht="24.15" customHeight="1">
      <c r="A318" s="32"/>
      <c r="B318" s="33"/>
      <c r="C318" s="250" t="s">
        <v>540</v>
      </c>
      <c r="D318" s="250" t="s">
        <v>368</v>
      </c>
      <c r="E318" s="251" t="s">
        <v>541</v>
      </c>
      <c r="F318" s="252" t="s">
        <v>542</v>
      </c>
      <c r="G318" s="253" t="s">
        <v>144</v>
      </c>
      <c r="H318" s="254">
        <v>9.5700000000000003</v>
      </c>
      <c r="I318" s="255">
        <v>920</v>
      </c>
      <c r="J318" s="255">
        <f>ROUND(I318*H318,2)</f>
        <v>8804.3999999999996</v>
      </c>
      <c r="K318" s="256"/>
      <c r="L318" s="257"/>
      <c r="M318" s="258" t="s">
        <v>1</v>
      </c>
      <c r="N318" s="259" t="s">
        <v>39</v>
      </c>
      <c r="O318" s="216">
        <v>0</v>
      </c>
      <c r="P318" s="216">
        <f>O318*H318</f>
        <v>0</v>
      </c>
      <c r="Q318" s="216">
        <v>0</v>
      </c>
      <c r="R318" s="216">
        <f>Q318*H318</f>
        <v>0</v>
      </c>
      <c r="S318" s="216">
        <v>0</v>
      </c>
      <c r="T318" s="217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218" t="s">
        <v>313</v>
      </c>
      <c r="AT318" s="218" t="s">
        <v>368</v>
      </c>
      <c r="AU318" s="218" t="s">
        <v>137</v>
      </c>
      <c r="AY318" s="17" t="s">
        <v>129</v>
      </c>
      <c r="BE318" s="219">
        <f>IF(N318="základní",J318,0)</f>
        <v>0</v>
      </c>
      <c r="BF318" s="219">
        <f>IF(N318="snížená",J318,0)</f>
        <v>8804.3999999999996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17" t="s">
        <v>137</v>
      </c>
      <c r="BK318" s="219">
        <f>ROUND(I318*H318,2)</f>
        <v>8804.3999999999996</v>
      </c>
      <c r="BL318" s="17" t="s">
        <v>232</v>
      </c>
      <c r="BM318" s="218" t="s">
        <v>543</v>
      </c>
    </row>
    <row r="319" s="14" customFormat="1">
      <c r="A319" s="14"/>
      <c r="B319" s="230"/>
      <c r="C319" s="231"/>
      <c r="D319" s="222" t="s">
        <v>146</v>
      </c>
      <c r="E319" s="232" t="s">
        <v>1</v>
      </c>
      <c r="F319" s="233" t="s">
        <v>544</v>
      </c>
      <c r="G319" s="231"/>
      <c r="H319" s="234">
        <v>9.5700000000000003</v>
      </c>
      <c r="I319" s="231"/>
      <c r="J319" s="231"/>
      <c r="K319" s="231"/>
      <c r="L319" s="235"/>
      <c r="M319" s="236"/>
      <c r="N319" s="237"/>
      <c r="O319" s="237"/>
      <c r="P319" s="237"/>
      <c r="Q319" s="237"/>
      <c r="R319" s="237"/>
      <c r="S319" s="237"/>
      <c r="T319" s="238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39" t="s">
        <v>146</v>
      </c>
      <c r="AU319" s="239" t="s">
        <v>137</v>
      </c>
      <c r="AV319" s="14" t="s">
        <v>137</v>
      </c>
      <c r="AW319" s="14" t="s">
        <v>30</v>
      </c>
      <c r="AX319" s="14" t="s">
        <v>81</v>
      </c>
      <c r="AY319" s="239" t="s">
        <v>129</v>
      </c>
    </row>
    <row r="320" s="2" customFormat="1" ht="16.5" customHeight="1">
      <c r="A320" s="32"/>
      <c r="B320" s="33"/>
      <c r="C320" s="207" t="s">
        <v>545</v>
      </c>
      <c r="D320" s="207" t="s">
        <v>132</v>
      </c>
      <c r="E320" s="208" t="s">
        <v>546</v>
      </c>
      <c r="F320" s="209" t="s">
        <v>547</v>
      </c>
      <c r="G320" s="210" t="s">
        <v>281</v>
      </c>
      <c r="H320" s="211">
        <v>4.2999999999999998</v>
      </c>
      <c r="I320" s="212">
        <v>39.899999999999999</v>
      </c>
      <c r="J320" s="212">
        <f>ROUND(I320*H320,2)</f>
        <v>171.56999999999999</v>
      </c>
      <c r="K320" s="213"/>
      <c r="L320" s="38"/>
      <c r="M320" s="214" t="s">
        <v>1</v>
      </c>
      <c r="N320" s="215" t="s">
        <v>39</v>
      </c>
      <c r="O320" s="216">
        <v>0.050000000000000003</v>
      </c>
      <c r="P320" s="216">
        <f>O320*H320</f>
        <v>0.215</v>
      </c>
      <c r="Q320" s="216">
        <v>3.0000000000000001E-05</v>
      </c>
      <c r="R320" s="216">
        <f>Q320*H320</f>
        <v>0.00012899999999999999</v>
      </c>
      <c r="S320" s="216">
        <v>0</v>
      </c>
      <c r="T320" s="217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218" t="s">
        <v>232</v>
      </c>
      <c r="AT320" s="218" t="s">
        <v>132</v>
      </c>
      <c r="AU320" s="218" t="s">
        <v>137</v>
      </c>
      <c r="AY320" s="17" t="s">
        <v>129</v>
      </c>
      <c r="BE320" s="219">
        <f>IF(N320="základní",J320,0)</f>
        <v>0</v>
      </c>
      <c r="BF320" s="219">
        <f>IF(N320="snížená",J320,0)</f>
        <v>171.56999999999999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17" t="s">
        <v>137</v>
      </c>
      <c r="BK320" s="219">
        <f>ROUND(I320*H320,2)</f>
        <v>171.56999999999999</v>
      </c>
      <c r="BL320" s="17" t="s">
        <v>232</v>
      </c>
      <c r="BM320" s="218" t="s">
        <v>548</v>
      </c>
    </row>
    <row r="321" s="13" customFormat="1">
      <c r="A321" s="13"/>
      <c r="B321" s="220"/>
      <c r="C321" s="221"/>
      <c r="D321" s="222" t="s">
        <v>146</v>
      </c>
      <c r="E321" s="223" t="s">
        <v>1</v>
      </c>
      <c r="F321" s="224" t="s">
        <v>203</v>
      </c>
      <c r="G321" s="221"/>
      <c r="H321" s="223" t="s">
        <v>1</v>
      </c>
      <c r="I321" s="221"/>
      <c r="J321" s="221"/>
      <c r="K321" s="221"/>
      <c r="L321" s="225"/>
      <c r="M321" s="226"/>
      <c r="N321" s="227"/>
      <c r="O321" s="227"/>
      <c r="P321" s="227"/>
      <c r="Q321" s="227"/>
      <c r="R321" s="227"/>
      <c r="S321" s="227"/>
      <c r="T321" s="228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29" t="s">
        <v>146</v>
      </c>
      <c r="AU321" s="229" t="s">
        <v>137</v>
      </c>
      <c r="AV321" s="13" t="s">
        <v>81</v>
      </c>
      <c r="AW321" s="13" t="s">
        <v>30</v>
      </c>
      <c r="AX321" s="13" t="s">
        <v>73</v>
      </c>
      <c r="AY321" s="229" t="s">
        <v>129</v>
      </c>
    </row>
    <row r="322" s="14" customFormat="1">
      <c r="A322" s="14"/>
      <c r="B322" s="230"/>
      <c r="C322" s="231"/>
      <c r="D322" s="222" t="s">
        <v>146</v>
      </c>
      <c r="E322" s="232" t="s">
        <v>1</v>
      </c>
      <c r="F322" s="233" t="s">
        <v>549</v>
      </c>
      <c r="G322" s="231"/>
      <c r="H322" s="234">
        <v>1.8999999999999999</v>
      </c>
      <c r="I322" s="231"/>
      <c r="J322" s="231"/>
      <c r="K322" s="231"/>
      <c r="L322" s="235"/>
      <c r="M322" s="236"/>
      <c r="N322" s="237"/>
      <c r="O322" s="237"/>
      <c r="P322" s="237"/>
      <c r="Q322" s="237"/>
      <c r="R322" s="237"/>
      <c r="S322" s="237"/>
      <c r="T322" s="238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39" t="s">
        <v>146</v>
      </c>
      <c r="AU322" s="239" t="s">
        <v>137</v>
      </c>
      <c r="AV322" s="14" t="s">
        <v>137</v>
      </c>
      <c r="AW322" s="14" t="s">
        <v>30</v>
      </c>
      <c r="AX322" s="14" t="s">
        <v>73</v>
      </c>
      <c r="AY322" s="239" t="s">
        <v>129</v>
      </c>
    </row>
    <row r="323" s="13" customFormat="1">
      <c r="A323" s="13"/>
      <c r="B323" s="220"/>
      <c r="C323" s="221"/>
      <c r="D323" s="222" t="s">
        <v>146</v>
      </c>
      <c r="E323" s="223" t="s">
        <v>1</v>
      </c>
      <c r="F323" s="224" t="s">
        <v>550</v>
      </c>
      <c r="G323" s="221"/>
      <c r="H323" s="223" t="s">
        <v>1</v>
      </c>
      <c r="I323" s="221"/>
      <c r="J323" s="221"/>
      <c r="K323" s="221"/>
      <c r="L323" s="225"/>
      <c r="M323" s="226"/>
      <c r="N323" s="227"/>
      <c r="O323" s="227"/>
      <c r="P323" s="227"/>
      <c r="Q323" s="227"/>
      <c r="R323" s="227"/>
      <c r="S323" s="227"/>
      <c r="T323" s="22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29" t="s">
        <v>146</v>
      </c>
      <c r="AU323" s="229" t="s">
        <v>137</v>
      </c>
      <c r="AV323" s="13" t="s">
        <v>81</v>
      </c>
      <c r="AW323" s="13" t="s">
        <v>30</v>
      </c>
      <c r="AX323" s="13" t="s">
        <v>73</v>
      </c>
      <c r="AY323" s="229" t="s">
        <v>129</v>
      </c>
    </row>
    <row r="324" s="14" customFormat="1">
      <c r="A324" s="14"/>
      <c r="B324" s="230"/>
      <c r="C324" s="231"/>
      <c r="D324" s="222" t="s">
        <v>146</v>
      </c>
      <c r="E324" s="232" t="s">
        <v>1</v>
      </c>
      <c r="F324" s="233" t="s">
        <v>551</v>
      </c>
      <c r="G324" s="231"/>
      <c r="H324" s="234">
        <v>2.3999999999999999</v>
      </c>
      <c r="I324" s="231"/>
      <c r="J324" s="231"/>
      <c r="K324" s="231"/>
      <c r="L324" s="235"/>
      <c r="M324" s="236"/>
      <c r="N324" s="237"/>
      <c r="O324" s="237"/>
      <c r="P324" s="237"/>
      <c r="Q324" s="237"/>
      <c r="R324" s="237"/>
      <c r="S324" s="237"/>
      <c r="T324" s="238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39" t="s">
        <v>146</v>
      </c>
      <c r="AU324" s="239" t="s">
        <v>137</v>
      </c>
      <c r="AV324" s="14" t="s">
        <v>137</v>
      </c>
      <c r="AW324" s="14" t="s">
        <v>30</v>
      </c>
      <c r="AX324" s="14" t="s">
        <v>73</v>
      </c>
      <c r="AY324" s="239" t="s">
        <v>129</v>
      </c>
    </row>
    <row r="325" s="15" customFormat="1">
      <c r="A325" s="15"/>
      <c r="B325" s="240"/>
      <c r="C325" s="241"/>
      <c r="D325" s="222" t="s">
        <v>146</v>
      </c>
      <c r="E325" s="242" t="s">
        <v>1</v>
      </c>
      <c r="F325" s="243" t="s">
        <v>157</v>
      </c>
      <c r="G325" s="241"/>
      <c r="H325" s="244">
        <v>4.2999999999999998</v>
      </c>
      <c r="I325" s="241"/>
      <c r="J325" s="241"/>
      <c r="K325" s="241"/>
      <c r="L325" s="245"/>
      <c r="M325" s="246"/>
      <c r="N325" s="247"/>
      <c r="O325" s="247"/>
      <c r="P325" s="247"/>
      <c r="Q325" s="247"/>
      <c r="R325" s="247"/>
      <c r="S325" s="247"/>
      <c r="T325" s="248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49" t="s">
        <v>146</v>
      </c>
      <c r="AU325" s="249" t="s">
        <v>137</v>
      </c>
      <c r="AV325" s="15" t="s">
        <v>136</v>
      </c>
      <c r="AW325" s="15" t="s">
        <v>30</v>
      </c>
      <c r="AX325" s="15" t="s">
        <v>81</v>
      </c>
      <c r="AY325" s="249" t="s">
        <v>129</v>
      </c>
    </row>
    <row r="326" s="2" customFormat="1" ht="24.15" customHeight="1">
      <c r="A326" s="32"/>
      <c r="B326" s="33"/>
      <c r="C326" s="207" t="s">
        <v>552</v>
      </c>
      <c r="D326" s="207" t="s">
        <v>132</v>
      </c>
      <c r="E326" s="208" t="s">
        <v>553</v>
      </c>
      <c r="F326" s="209" t="s">
        <v>554</v>
      </c>
      <c r="G326" s="210" t="s">
        <v>355</v>
      </c>
      <c r="H326" s="211">
        <v>173.56999999999999</v>
      </c>
      <c r="I326" s="212">
        <v>6.9199999999999999</v>
      </c>
      <c r="J326" s="212">
        <f>ROUND(I326*H326,2)</f>
        <v>1201.0999999999999</v>
      </c>
      <c r="K326" s="213"/>
      <c r="L326" s="38"/>
      <c r="M326" s="214" t="s">
        <v>1</v>
      </c>
      <c r="N326" s="215" t="s">
        <v>39</v>
      </c>
      <c r="O326" s="216">
        <v>0</v>
      </c>
      <c r="P326" s="216">
        <f>O326*H326</f>
        <v>0</v>
      </c>
      <c r="Q326" s="216">
        <v>0</v>
      </c>
      <c r="R326" s="216">
        <f>Q326*H326</f>
        <v>0</v>
      </c>
      <c r="S326" s="216">
        <v>0</v>
      </c>
      <c r="T326" s="217">
        <f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218" t="s">
        <v>232</v>
      </c>
      <c r="AT326" s="218" t="s">
        <v>132</v>
      </c>
      <c r="AU326" s="218" t="s">
        <v>137</v>
      </c>
      <c r="AY326" s="17" t="s">
        <v>129</v>
      </c>
      <c r="BE326" s="219">
        <f>IF(N326="základní",J326,0)</f>
        <v>0</v>
      </c>
      <c r="BF326" s="219">
        <f>IF(N326="snížená",J326,0)</f>
        <v>1201.0999999999999</v>
      </c>
      <c r="BG326" s="219">
        <f>IF(N326="zákl. přenesená",J326,0)</f>
        <v>0</v>
      </c>
      <c r="BH326" s="219">
        <f>IF(N326="sníž. přenesená",J326,0)</f>
        <v>0</v>
      </c>
      <c r="BI326" s="219">
        <f>IF(N326="nulová",J326,0)</f>
        <v>0</v>
      </c>
      <c r="BJ326" s="17" t="s">
        <v>137</v>
      </c>
      <c r="BK326" s="219">
        <f>ROUND(I326*H326,2)</f>
        <v>1201.0999999999999</v>
      </c>
      <c r="BL326" s="17" t="s">
        <v>232</v>
      </c>
      <c r="BM326" s="218" t="s">
        <v>555</v>
      </c>
    </row>
    <row r="327" s="12" customFormat="1" ht="22.8" customHeight="1">
      <c r="A327" s="12"/>
      <c r="B327" s="192"/>
      <c r="C327" s="193"/>
      <c r="D327" s="194" t="s">
        <v>72</v>
      </c>
      <c r="E327" s="205" t="s">
        <v>556</v>
      </c>
      <c r="F327" s="205" t="s">
        <v>557</v>
      </c>
      <c r="G327" s="193"/>
      <c r="H327" s="193"/>
      <c r="I327" s="193"/>
      <c r="J327" s="206">
        <f>BK327</f>
        <v>179841.77000000002</v>
      </c>
      <c r="K327" s="193"/>
      <c r="L327" s="197"/>
      <c r="M327" s="198"/>
      <c r="N327" s="199"/>
      <c r="O327" s="199"/>
      <c r="P327" s="200">
        <f>SUM(P328:P346)</f>
        <v>121.64224</v>
      </c>
      <c r="Q327" s="199"/>
      <c r="R327" s="200">
        <f>SUM(R328:R346)</f>
        <v>0.76414059999999995</v>
      </c>
      <c r="S327" s="199"/>
      <c r="T327" s="201">
        <f>SUM(T328:T346)</f>
        <v>0.33596999999999999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02" t="s">
        <v>137</v>
      </c>
      <c r="AT327" s="203" t="s">
        <v>72</v>
      </c>
      <c r="AU327" s="203" t="s">
        <v>81</v>
      </c>
      <c r="AY327" s="202" t="s">
        <v>129</v>
      </c>
      <c r="BK327" s="204">
        <f>SUM(BK328:BK346)</f>
        <v>179841.77000000002</v>
      </c>
    </row>
    <row r="328" s="2" customFormat="1" ht="24.15" customHeight="1">
      <c r="A328" s="32"/>
      <c r="B328" s="33"/>
      <c r="C328" s="207" t="s">
        <v>558</v>
      </c>
      <c r="D328" s="207" t="s">
        <v>132</v>
      </c>
      <c r="E328" s="208" t="s">
        <v>559</v>
      </c>
      <c r="F328" s="209" t="s">
        <v>560</v>
      </c>
      <c r="G328" s="210" t="s">
        <v>144</v>
      </c>
      <c r="H328" s="211">
        <v>96</v>
      </c>
      <c r="I328" s="212">
        <v>60.600000000000001</v>
      </c>
      <c r="J328" s="212">
        <f>ROUND(I328*H328,2)</f>
        <v>5817.6000000000004</v>
      </c>
      <c r="K328" s="213"/>
      <c r="L328" s="38"/>
      <c r="M328" s="214" t="s">
        <v>1</v>
      </c>
      <c r="N328" s="215" t="s">
        <v>39</v>
      </c>
      <c r="O328" s="216">
        <v>0.072999999999999995</v>
      </c>
      <c r="P328" s="216">
        <f>O328*H328</f>
        <v>7.0079999999999991</v>
      </c>
      <c r="Q328" s="216">
        <v>0</v>
      </c>
      <c r="R328" s="216">
        <f>Q328*H328</f>
        <v>0</v>
      </c>
      <c r="S328" s="216">
        <v>0</v>
      </c>
      <c r="T328" s="217">
        <f>S328*H328</f>
        <v>0</v>
      </c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R328" s="218" t="s">
        <v>232</v>
      </c>
      <c r="AT328" s="218" t="s">
        <v>132</v>
      </c>
      <c r="AU328" s="218" t="s">
        <v>137</v>
      </c>
      <c r="AY328" s="17" t="s">
        <v>129</v>
      </c>
      <c r="BE328" s="219">
        <f>IF(N328="základní",J328,0)</f>
        <v>0</v>
      </c>
      <c r="BF328" s="219">
        <f>IF(N328="snížená",J328,0)</f>
        <v>5817.6000000000004</v>
      </c>
      <c r="BG328" s="219">
        <f>IF(N328="zákl. přenesená",J328,0)</f>
        <v>0</v>
      </c>
      <c r="BH328" s="219">
        <f>IF(N328="sníž. přenesená",J328,0)</f>
        <v>0</v>
      </c>
      <c r="BI328" s="219">
        <f>IF(N328="nulová",J328,0)</f>
        <v>0</v>
      </c>
      <c r="BJ328" s="17" t="s">
        <v>137</v>
      </c>
      <c r="BK328" s="219">
        <f>ROUND(I328*H328,2)</f>
        <v>5817.6000000000004</v>
      </c>
      <c r="BL328" s="17" t="s">
        <v>232</v>
      </c>
      <c r="BM328" s="218" t="s">
        <v>561</v>
      </c>
    </row>
    <row r="329" s="13" customFormat="1">
      <c r="A329" s="13"/>
      <c r="B329" s="220"/>
      <c r="C329" s="221"/>
      <c r="D329" s="222" t="s">
        <v>146</v>
      </c>
      <c r="E329" s="223" t="s">
        <v>1</v>
      </c>
      <c r="F329" s="224" t="s">
        <v>562</v>
      </c>
      <c r="G329" s="221"/>
      <c r="H329" s="223" t="s">
        <v>1</v>
      </c>
      <c r="I329" s="221"/>
      <c r="J329" s="221"/>
      <c r="K329" s="221"/>
      <c r="L329" s="225"/>
      <c r="M329" s="226"/>
      <c r="N329" s="227"/>
      <c r="O329" s="227"/>
      <c r="P329" s="227"/>
      <c r="Q329" s="227"/>
      <c r="R329" s="227"/>
      <c r="S329" s="227"/>
      <c r="T329" s="228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29" t="s">
        <v>146</v>
      </c>
      <c r="AU329" s="229" t="s">
        <v>137</v>
      </c>
      <c r="AV329" s="13" t="s">
        <v>81</v>
      </c>
      <c r="AW329" s="13" t="s">
        <v>30</v>
      </c>
      <c r="AX329" s="13" t="s">
        <v>73</v>
      </c>
      <c r="AY329" s="229" t="s">
        <v>129</v>
      </c>
    </row>
    <row r="330" s="14" customFormat="1">
      <c r="A330" s="14"/>
      <c r="B330" s="230"/>
      <c r="C330" s="231"/>
      <c r="D330" s="222" t="s">
        <v>146</v>
      </c>
      <c r="E330" s="232" t="s">
        <v>1</v>
      </c>
      <c r="F330" s="233" t="s">
        <v>563</v>
      </c>
      <c r="G330" s="231"/>
      <c r="H330" s="234">
        <v>96</v>
      </c>
      <c r="I330" s="231"/>
      <c r="J330" s="231"/>
      <c r="K330" s="231"/>
      <c r="L330" s="235"/>
      <c r="M330" s="236"/>
      <c r="N330" s="237"/>
      <c r="O330" s="237"/>
      <c r="P330" s="237"/>
      <c r="Q330" s="237"/>
      <c r="R330" s="237"/>
      <c r="S330" s="237"/>
      <c r="T330" s="238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39" t="s">
        <v>146</v>
      </c>
      <c r="AU330" s="239" t="s">
        <v>137</v>
      </c>
      <c r="AV330" s="14" t="s">
        <v>137</v>
      </c>
      <c r="AW330" s="14" t="s">
        <v>30</v>
      </c>
      <c r="AX330" s="14" t="s">
        <v>81</v>
      </c>
      <c r="AY330" s="239" t="s">
        <v>129</v>
      </c>
    </row>
    <row r="331" s="2" customFormat="1" ht="16.5" customHeight="1">
      <c r="A331" s="32"/>
      <c r="B331" s="33"/>
      <c r="C331" s="207" t="s">
        <v>564</v>
      </c>
      <c r="D331" s="207" t="s">
        <v>132</v>
      </c>
      <c r="E331" s="208" t="s">
        <v>565</v>
      </c>
      <c r="F331" s="209" t="s">
        <v>566</v>
      </c>
      <c r="G331" s="210" t="s">
        <v>144</v>
      </c>
      <c r="H331" s="211">
        <v>96</v>
      </c>
      <c r="I331" s="212">
        <v>14.699999999999999</v>
      </c>
      <c r="J331" s="212">
        <f>ROUND(I331*H331,2)</f>
        <v>1411.2000000000001</v>
      </c>
      <c r="K331" s="213"/>
      <c r="L331" s="38"/>
      <c r="M331" s="214" t="s">
        <v>1</v>
      </c>
      <c r="N331" s="215" t="s">
        <v>39</v>
      </c>
      <c r="O331" s="216">
        <v>0.024</v>
      </c>
      <c r="P331" s="216">
        <f>O331*H331</f>
        <v>2.3040000000000003</v>
      </c>
      <c r="Q331" s="216">
        <v>0</v>
      </c>
      <c r="R331" s="216">
        <f>Q331*H331</f>
        <v>0</v>
      </c>
      <c r="S331" s="216">
        <v>0</v>
      </c>
      <c r="T331" s="217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218" t="s">
        <v>232</v>
      </c>
      <c r="AT331" s="218" t="s">
        <v>132</v>
      </c>
      <c r="AU331" s="218" t="s">
        <v>137</v>
      </c>
      <c r="AY331" s="17" t="s">
        <v>129</v>
      </c>
      <c r="BE331" s="219">
        <f>IF(N331="základní",J331,0)</f>
        <v>0</v>
      </c>
      <c r="BF331" s="219">
        <f>IF(N331="snížená",J331,0)</f>
        <v>1411.2000000000001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17" t="s">
        <v>137</v>
      </c>
      <c r="BK331" s="219">
        <f>ROUND(I331*H331,2)</f>
        <v>1411.2000000000001</v>
      </c>
      <c r="BL331" s="17" t="s">
        <v>232</v>
      </c>
      <c r="BM331" s="218" t="s">
        <v>567</v>
      </c>
    </row>
    <row r="332" s="2" customFormat="1" ht="24.15" customHeight="1">
      <c r="A332" s="32"/>
      <c r="B332" s="33"/>
      <c r="C332" s="207" t="s">
        <v>568</v>
      </c>
      <c r="D332" s="207" t="s">
        <v>132</v>
      </c>
      <c r="E332" s="208" t="s">
        <v>569</v>
      </c>
      <c r="F332" s="209" t="s">
        <v>570</v>
      </c>
      <c r="G332" s="210" t="s">
        <v>144</v>
      </c>
      <c r="H332" s="211">
        <v>96</v>
      </c>
      <c r="I332" s="212">
        <v>36.899999999999999</v>
      </c>
      <c r="J332" s="212">
        <f>ROUND(I332*H332,2)</f>
        <v>3542.4000000000001</v>
      </c>
      <c r="K332" s="213"/>
      <c r="L332" s="38"/>
      <c r="M332" s="214" t="s">
        <v>1</v>
      </c>
      <c r="N332" s="215" t="s">
        <v>39</v>
      </c>
      <c r="O332" s="216">
        <v>0.058000000000000003</v>
      </c>
      <c r="P332" s="216">
        <f>O332*H332</f>
        <v>5.5680000000000005</v>
      </c>
      <c r="Q332" s="216">
        <v>6.9999999999999994E-05</v>
      </c>
      <c r="R332" s="216">
        <f>Q332*H332</f>
        <v>0.0067199999999999994</v>
      </c>
      <c r="S332" s="216">
        <v>0</v>
      </c>
      <c r="T332" s="217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218" t="s">
        <v>232</v>
      </c>
      <c r="AT332" s="218" t="s">
        <v>132</v>
      </c>
      <c r="AU332" s="218" t="s">
        <v>137</v>
      </c>
      <c r="AY332" s="17" t="s">
        <v>129</v>
      </c>
      <c r="BE332" s="219">
        <f>IF(N332="základní",J332,0)</f>
        <v>0</v>
      </c>
      <c r="BF332" s="219">
        <f>IF(N332="snížená",J332,0)</f>
        <v>3542.4000000000001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17" t="s">
        <v>137</v>
      </c>
      <c r="BK332" s="219">
        <f>ROUND(I332*H332,2)</f>
        <v>3542.4000000000001</v>
      </c>
      <c r="BL332" s="17" t="s">
        <v>232</v>
      </c>
      <c r="BM332" s="218" t="s">
        <v>571</v>
      </c>
    </row>
    <row r="333" s="2" customFormat="1" ht="24.15" customHeight="1">
      <c r="A333" s="32"/>
      <c r="B333" s="33"/>
      <c r="C333" s="207" t="s">
        <v>572</v>
      </c>
      <c r="D333" s="207" t="s">
        <v>132</v>
      </c>
      <c r="E333" s="208" t="s">
        <v>573</v>
      </c>
      <c r="F333" s="209" t="s">
        <v>574</v>
      </c>
      <c r="G333" s="210" t="s">
        <v>144</v>
      </c>
      <c r="H333" s="211">
        <v>96</v>
      </c>
      <c r="I333" s="212">
        <v>273</v>
      </c>
      <c r="J333" s="212">
        <f>ROUND(I333*H333,2)</f>
        <v>26208</v>
      </c>
      <c r="K333" s="213"/>
      <c r="L333" s="38"/>
      <c r="M333" s="214" t="s">
        <v>1</v>
      </c>
      <c r="N333" s="215" t="s">
        <v>39</v>
      </c>
      <c r="O333" s="216">
        <v>0.245</v>
      </c>
      <c r="P333" s="216">
        <f>O333*H333</f>
        <v>23.52</v>
      </c>
      <c r="Q333" s="216">
        <v>0.0075799999999999999</v>
      </c>
      <c r="R333" s="216">
        <f>Q333*H333</f>
        <v>0.72767999999999999</v>
      </c>
      <c r="S333" s="216">
        <v>0</v>
      </c>
      <c r="T333" s="217">
        <f>S333*H333</f>
        <v>0</v>
      </c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R333" s="218" t="s">
        <v>232</v>
      </c>
      <c r="AT333" s="218" t="s">
        <v>132</v>
      </c>
      <c r="AU333" s="218" t="s">
        <v>137</v>
      </c>
      <c r="AY333" s="17" t="s">
        <v>129</v>
      </c>
      <c r="BE333" s="219">
        <f>IF(N333="základní",J333,0)</f>
        <v>0</v>
      </c>
      <c r="BF333" s="219">
        <f>IF(N333="snížená",J333,0)</f>
        <v>26208</v>
      </c>
      <c r="BG333" s="219">
        <f>IF(N333="zákl. přenesená",J333,0)</f>
        <v>0</v>
      </c>
      <c r="BH333" s="219">
        <f>IF(N333="sníž. přenesená",J333,0)</f>
        <v>0</v>
      </c>
      <c r="BI333" s="219">
        <f>IF(N333="nulová",J333,0)</f>
        <v>0</v>
      </c>
      <c r="BJ333" s="17" t="s">
        <v>137</v>
      </c>
      <c r="BK333" s="219">
        <f>ROUND(I333*H333,2)</f>
        <v>26208</v>
      </c>
      <c r="BL333" s="17" t="s">
        <v>232</v>
      </c>
      <c r="BM333" s="218" t="s">
        <v>575</v>
      </c>
    </row>
    <row r="334" s="2" customFormat="1" ht="24.15" customHeight="1">
      <c r="A334" s="32"/>
      <c r="B334" s="33"/>
      <c r="C334" s="207" t="s">
        <v>576</v>
      </c>
      <c r="D334" s="207" t="s">
        <v>132</v>
      </c>
      <c r="E334" s="208" t="s">
        <v>577</v>
      </c>
      <c r="F334" s="209" t="s">
        <v>578</v>
      </c>
      <c r="G334" s="210" t="s">
        <v>144</v>
      </c>
      <c r="H334" s="211">
        <v>99.695999999999998</v>
      </c>
      <c r="I334" s="212">
        <v>147</v>
      </c>
      <c r="J334" s="212">
        <f>ROUND(I334*H334,2)</f>
        <v>14655.31</v>
      </c>
      <c r="K334" s="213"/>
      <c r="L334" s="38"/>
      <c r="M334" s="214" t="s">
        <v>1</v>
      </c>
      <c r="N334" s="215" t="s">
        <v>39</v>
      </c>
      <c r="O334" s="216">
        <v>0.255</v>
      </c>
      <c r="P334" s="216">
        <f>O334*H334</f>
        <v>25.42248</v>
      </c>
      <c r="Q334" s="216">
        <v>0</v>
      </c>
      <c r="R334" s="216">
        <f>Q334*H334</f>
        <v>0</v>
      </c>
      <c r="S334" s="216">
        <v>0.0030000000000000001</v>
      </c>
      <c r="T334" s="217">
        <f>S334*H334</f>
        <v>0.29908800000000002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218" t="s">
        <v>232</v>
      </c>
      <c r="AT334" s="218" t="s">
        <v>132</v>
      </c>
      <c r="AU334" s="218" t="s">
        <v>137</v>
      </c>
      <c r="AY334" s="17" t="s">
        <v>129</v>
      </c>
      <c r="BE334" s="219">
        <f>IF(N334="základní",J334,0)</f>
        <v>0</v>
      </c>
      <c r="BF334" s="219">
        <f>IF(N334="snížená",J334,0)</f>
        <v>14655.31</v>
      </c>
      <c r="BG334" s="219">
        <f>IF(N334="zákl. přenesená",J334,0)</f>
        <v>0</v>
      </c>
      <c r="BH334" s="219">
        <f>IF(N334="sníž. přenesená",J334,0)</f>
        <v>0</v>
      </c>
      <c r="BI334" s="219">
        <f>IF(N334="nulová",J334,0)</f>
        <v>0</v>
      </c>
      <c r="BJ334" s="17" t="s">
        <v>137</v>
      </c>
      <c r="BK334" s="219">
        <f>ROUND(I334*H334,2)</f>
        <v>14655.31</v>
      </c>
      <c r="BL334" s="17" t="s">
        <v>232</v>
      </c>
      <c r="BM334" s="218" t="s">
        <v>579</v>
      </c>
    </row>
    <row r="335" s="14" customFormat="1">
      <c r="A335" s="14"/>
      <c r="B335" s="230"/>
      <c r="C335" s="231"/>
      <c r="D335" s="222" t="s">
        <v>146</v>
      </c>
      <c r="E335" s="232" t="s">
        <v>1</v>
      </c>
      <c r="F335" s="233" t="s">
        <v>580</v>
      </c>
      <c r="G335" s="231"/>
      <c r="H335" s="234">
        <v>99.695999999999998</v>
      </c>
      <c r="I335" s="231"/>
      <c r="J335" s="231"/>
      <c r="K335" s="231"/>
      <c r="L335" s="235"/>
      <c r="M335" s="236"/>
      <c r="N335" s="237"/>
      <c r="O335" s="237"/>
      <c r="P335" s="237"/>
      <c r="Q335" s="237"/>
      <c r="R335" s="237"/>
      <c r="S335" s="237"/>
      <c r="T335" s="238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39" t="s">
        <v>146</v>
      </c>
      <c r="AU335" s="239" t="s">
        <v>137</v>
      </c>
      <c r="AV335" s="14" t="s">
        <v>137</v>
      </c>
      <c r="AW335" s="14" t="s">
        <v>30</v>
      </c>
      <c r="AX335" s="14" t="s">
        <v>81</v>
      </c>
      <c r="AY335" s="239" t="s">
        <v>129</v>
      </c>
    </row>
    <row r="336" s="2" customFormat="1" ht="24.15" customHeight="1">
      <c r="A336" s="32"/>
      <c r="B336" s="33"/>
      <c r="C336" s="207" t="s">
        <v>581</v>
      </c>
      <c r="D336" s="207" t="s">
        <v>132</v>
      </c>
      <c r="E336" s="208" t="s">
        <v>582</v>
      </c>
      <c r="F336" s="209" t="s">
        <v>583</v>
      </c>
      <c r="G336" s="210" t="s">
        <v>281</v>
      </c>
      <c r="H336" s="211">
        <v>60</v>
      </c>
      <c r="I336" s="212">
        <v>75.200000000000003</v>
      </c>
      <c r="J336" s="212">
        <f>ROUND(I336*H336,2)</f>
        <v>4512</v>
      </c>
      <c r="K336" s="213"/>
      <c r="L336" s="38"/>
      <c r="M336" s="214" t="s">
        <v>1</v>
      </c>
      <c r="N336" s="215" t="s">
        <v>39</v>
      </c>
      <c r="O336" s="216">
        <v>0.11700000000000001</v>
      </c>
      <c r="P336" s="216">
        <f>O336*H336</f>
        <v>7.0200000000000005</v>
      </c>
      <c r="Q336" s="216">
        <v>0</v>
      </c>
      <c r="R336" s="216">
        <f>Q336*H336</f>
        <v>0</v>
      </c>
      <c r="S336" s="216">
        <v>0</v>
      </c>
      <c r="T336" s="217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218" t="s">
        <v>232</v>
      </c>
      <c r="AT336" s="218" t="s">
        <v>132</v>
      </c>
      <c r="AU336" s="218" t="s">
        <v>137</v>
      </c>
      <c r="AY336" s="17" t="s">
        <v>129</v>
      </c>
      <c r="BE336" s="219">
        <f>IF(N336="základní",J336,0)</f>
        <v>0</v>
      </c>
      <c r="BF336" s="219">
        <f>IF(N336="snížená",J336,0)</f>
        <v>4512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17" t="s">
        <v>137</v>
      </c>
      <c r="BK336" s="219">
        <f>ROUND(I336*H336,2)</f>
        <v>4512</v>
      </c>
      <c r="BL336" s="17" t="s">
        <v>232</v>
      </c>
      <c r="BM336" s="218" t="s">
        <v>584</v>
      </c>
    </row>
    <row r="337" s="2" customFormat="1" ht="21.75" customHeight="1">
      <c r="A337" s="32"/>
      <c r="B337" s="33"/>
      <c r="C337" s="207" t="s">
        <v>585</v>
      </c>
      <c r="D337" s="207" t="s">
        <v>132</v>
      </c>
      <c r="E337" s="208" t="s">
        <v>586</v>
      </c>
      <c r="F337" s="209" t="s">
        <v>587</v>
      </c>
      <c r="G337" s="210" t="s">
        <v>144</v>
      </c>
      <c r="H337" s="211">
        <v>96</v>
      </c>
      <c r="I337" s="212">
        <v>218</v>
      </c>
      <c r="J337" s="212">
        <f>ROUND(I337*H337,2)</f>
        <v>20928</v>
      </c>
      <c r="K337" s="213"/>
      <c r="L337" s="38"/>
      <c r="M337" s="214" t="s">
        <v>1</v>
      </c>
      <c r="N337" s="215" t="s">
        <v>39</v>
      </c>
      <c r="O337" s="216">
        <v>0.307</v>
      </c>
      <c r="P337" s="216">
        <f>O337*H337</f>
        <v>29.472000000000001</v>
      </c>
      <c r="Q337" s="216">
        <v>0.00029999999999999997</v>
      </c>
      <c r="R337" s="216">
        <f>Q337*H337</f>
        <v>0.028799999999999999</v>
      </c>
      <c r="S337" s="216">
        <v>0</v>
      </c>
      <c r="T337" s="217">
        <f>S337*H337</f>
        <v>0</v>
      </c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R337" s="218" t="s">
        <v>232</v>
      </c>
      <c r="AT337" s="218" t="s">
        <v>132</v>
      </c>
      <c r="AU337" s="218" t="s">
        <v>137</v>
      </c>
      <c r="AY337" s="17" t="s">
        <v>129</v>
      </c>
      <c r="BE337" s="219">
        <f>IF(N337="základní",J337,0)</f>
        <v>0</v>
      </c>
      <c r="BF337" s="219">
        <f>IF(N337="snížená",J337,0)</f>
        <v>20928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17" t="s">
        <v>137</v>
      </c>
      <c r="BK337" s="219">
        <f>ROUND(I337*H337,2)</f>
        <v>20928</v>
      </c>
      <c r="BL337" s="17" t="s">
        <v>232</v>
      </c>
      <c r="BM337" s="218" t="s">
        <v>588</v>
      </c>
    </row>
    <row r="338" s="2" customFormat="1" ht="24.15" customHeight="1">
      <c r="A338" s="32"/>
      <c r="B338" s="33"/>
      <c r="C338" s="250" t="s">
        <v>589</v>
      </c>
      <c r="D338" s="250" t="s">
        <v>368</v>
      </c>
      <c r="E338" s="251" t="s">
        <v>590</v>
      </c>
      <c r="F338" s="252" t="s">
        <v>591</v>
      </c>
      <c r="G338" s="253" t="s">
        <v>144</v>
      </c>
      <c r="H338" s="254">
        <v>105.59999999999999</v>
      </c>
      <c r="I338" s="255">
        <v>720</v>
      </c>
      <c r="J338" s="255">
        <f>ROUND(I338*H338,2)</f>
        <v>76032</v>
      </c>
      <c r="K338" s="256"/>
      <c r="L338" s="257"/>
      <c r="M338" s="258" t="s">
        <v>1</v>
      </c>
      <c r="N338" s="259" t="s">
        <v>39</v>
      </c>
      <c r="O338" s="216">
        <v>0</v>
      </c>
      <c r="P338" s="216">
        <f>O338*H338</f>
        <v>0</v>
      </c>
      <c r="Q338" s="216">
        <v>0</v>
      </c>
      <c r="R338" s="216">
        <f>Q338*H338</f>
        <v>0</v>
      </c>
      <c r="S338" s="216">
        <v>0</v>
      </c>
      <c r="T338" s="217">
        <f>S338*H338</f>
        <v>0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218" t="s">
        <v>313</v>
      </c>
      <c r="AT338" s="218" t="s">
        <v>368</v>
      </c>
      <c r="AU338" s="218" t="s">
        <v>137</v>
      </c>
      <c r="AY338" s="17" t="s">
        <v>129</v>
      </c>
      <c r="BE338" s="219">
        <f>IF(N338="základní",J338,0)</f>
        <v>0</v>
      </c>
      <c r="BF338" s="219">
        <f>IF(N338="snížená",J338,0)</f>
        <v>76032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17" t="s">
        <v>137</v>
      </c>
      <c r="BK338" s="219">
        <f>ROUND(I338*H338,2)</f>
        <v>76032</v>
      </c>
      <c r="BL338" s="17" t="s">
        <v>232</v>
      </c>
      <c r="BM338" s="218" t="s">
        <v>592</v>
      </c>
    </row>
    <row r="339" s="14" customFormat="1">
      <c r="A339" s="14"/>
      <c r="B339" s="230"/>
      <c r="C339" s="231"/>
      <c r="D339" s="222" t="s">
        <v>146</v>
      </c>
      <c r="E339" s="232" t="s">
        <v>1</v>
      </c>
      <c r="F339" s="233" t="s">
        <v>593</v>
      </c>
      <c r="G339" s="231"/>
      <c r="H339" s="234">
        <v>105.59999999999999</v>
      </c>
      <c r="I339" s="231"/>
      <c r="J339" s="231"/>
      <c r="K339" s="231"/>
      <c r="L339" s="235"/>
      <c r="M339" s="236"/>
      <c r="N339" s="237"/>
      <c r="O339" s="237"/>
      <c r="P339" s="237"/>
      <c r="Q339" s="237"/>
      <c r="R339" s="237"/>
      <c r="S339" s="237"/>
      <c r="T339" s="238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39" t="s">
        <v>146</v>
      </c>
      <c r="AU339" s="239" t="s">
        <v>137</v>
      </c>
      <c r="AV339" s="14" t="s">
        <v>137</v>
      </c>
      <c r="AW339" s="14" t="s">
        <v>30</v>
      </c>
      <c r="AX339" s="14" t="s">
        <v>81</v>
      </c>
      <c r="AY339" s="239" t="s">
        <v>129</v>
      </c>
    </row>
    <row r="340" s="2" customFormat="1" ht="21.75" customHeight="1">
      <c r="A340" s="32"/>
      <c r="B340" s="33"/>
      <c r="C340" s="207" t="s">
        <v>594</v>
      </c>
      <c r="D340" s="207" t="s">
        <v>132</v>
      </c>
      <c r="E340" s="208" t="s">
        <v>595</v>
      </c>
      <c r="F340" s="209" t="s">
        <v>596</v>
      </c>
      <c r="G340" s="210" t="s">
        <v>281</v>
      </c>
      <c r="H340" s="211">
        <v>122.94</v>
      </c>
      <c r="I340" s="212">
        <v>14.699999999999999</v>
      </c>
      <c r="J340" s="212">
        <f>ROUND(I340*H340,2)</f>
        <v>1807.22</v>
      </c>
      <c r="K340" s="213"/>
      <c r="L340" s="38"/>
      <c r="M340" s="214" t="s">
        <v>1</v>
      </c>
      <c r="N340" s="215" t="s">
        <v>39</v>
      </c>
      <c r="O340" s="216">
        <v>0.035000000000000003</v>
      </c>
      <c r="P340" s="216">
        <f>O340*H340</f>
        <v>4.3029000000000002</v>
      </c>
      <c r="Q340" s="216">
        <v>0</v>
      </c>
      <c r="R340" s="216">
        <f>Q340*H340</f>
        <v>0</v>
      </c>
      <c r="S340" s="216">
        <v>0.00029999999999999997</v>
      </c>
      <c r="T340" s="217">
        <f>S340*H340</f>
        <v>0.036881999999999998</v>
      </c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R340" s="218" t="s">
        <v>232</v>
      </c>
      <c r="AT340" s="218" t="s">
        <v>132</v>
      </c>
      <c r="AU340" s="218" t="s">
        <v>137</v>
      </c>
      <c r="AY340" s="17" t="s">
        <v>129</v>
      </c>
      <c r="BE340" s="219">
        <f>IF(N340="základní",J340,0)</f>
        <v>0</v>
      </c>
      <c r="BF340" s="219">
        <f>IF(N340="snížená",J340,0)</f>
        <v>1807.22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7" t="s">
        <v>137</v>
      </c>
      <c r="BK340" s="219">
        <f>ROUND(I340*H340,2)</f>
        <v>1807.22</v>
      </c>
      <c r="BL340" s="17" t="s">
        <v>232</v>
      </c>
      <c r="BM340" s="218" t="s">
        <v>597</v>
      </c>
    </row>
    <row r="341" s="14" customFormat="1">
      <c r="A341" s="14"/>
      <c r="B341" s="230"/>
      <c r="C341" s="231"/>
      <c r="D341" s="222" t="s">
        <v>146</v>
      </c>
      <c r="E341" s="232" t="s">
        <v>1</v>
      </c>
      <c r="F341" s="233" t="s">
        <v>598</v>
      </c>
      <c r="G341" s="231"/>
      <c r="H341" s="234">
        <v>122.94</v>
      </c>
      <c r="I341" s="231"/>
      <c r="J341" s="231"/>
      <c r="K341" s="231"/>
      <c r="L341" s="235"/>
      <c r="M341" s="236"/>
      <c r="N341" s="237"/>
      <c r="O341" s="237"/>
      <c r="P341" s="237"/>
      <c r="Q341" s="237"/>
      <c r="R341" s="237"/>
      <c r="S341" s="237"/>
      <c r="T341" s="238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39" t="s">
        <v>146</v>
      </c>
      <c r="AU341" s="239" t="s">
        <v>137</v>
      </c>
      <c r="AV341" s="14" t="s">
        <v>137</v>
      </c>
      <c r="AW341" s="14" t="s">
        <v>30</v>
      </c>
      <c r="AX341" s="14" t="s">
        <v>81</v>
      </c>
      <c r="AY341" s="239" t="s">
        <v>129</v>
      </c>
    </row>
    <row r="342" s="2" customFormat="1" ht="16.5" customHeight="1">
      <c r="A342" s="32"/>
      <c r="B342" s="33"/>
      <c r="C342" s="207" t="s">
        <v>599</v>
      </c>
      <c r="D342" s="207" t="s">
        <v>132</v>
      </c>
      <c r="E342" s="208" t="s">
        <v>600</v>
      </c>
      <c r="F342" s="209" t="s">
        <v>601</v>
      </c>
      <c r="G342" s="210" t="s">
        <v>281</v>
      </c>
      <c r="H342" s="211">
        <v>94.060000000000002</v>
      </c>
      <c r="I342" s="212">
        <v>109</v>
      </c>
      <c r="J342" s="212">
        <f>ROUND(I342*H342,2)</f>
        <v>10252.540000000001</v>
      </c>
      <c r="K342" s="213"/>
      <c r="L342" s="38"/>
      <c r="M342" s="214" t="s">
        <v>1</v>
      </c>
      <c r="N342" s="215" t="s">
        <v>39</v>
      </c>
      <c r="O342" s="216">
        <v>0.18099999999999999</v>
      </c>
      <c r="P342" s="216">
        <f>O342*H342</f>
        <v>17.02486</v>
      </c>
      <c r="Q342" s="216">
        <v>1.0000000000000001E-05</v>
      </c>
      <c r="R342" s="216">
        <f>Q342*H342</f>
        <v>0.00094060000000000009</v>
      </c>
      <c r="S342" s="216">
        <v>0</v>
      </c>
      <c r="T342" s="217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218" t="s">
        <v>232</v>
      </c>
      <c r="AT342" s="218" t="s">
        <v>132</v>
      </c>
      <c r="AU342" s="218" t="s">
        <v>137</v>
      </c>
      <c r="AY342" s="17" t="s">
        <v>129</v>
      </c>
      <c r="BE342" s="219">
        <f>IF(N342="základní",J342,0)</f>
        <v>0</v>
      </c>
      <c r="BF342" s="219">
        <f>IF(N342="snížená",J342,0)</f>
        <v>10252.540000000001</v>
      </c>
      <c r="BG342" s="219">
        <f>IF(N342="zákl. přenesená",J342,0)</f>
        <v>0</v>
      </c>
      <c r="BH342" s="219">
        <f>IF(N342="sníž. přenesená",J342,0)</f>
        <v>0</v>
      </c>
      <c r="BI342" s="219">
        <f>IF(N342="nulová",J342,0)</f>
        <v>0</v>
      </c>
      <c r="BJ342" s="17" t="s">
        <v>137</v>
      </c>
      <c r="BK342" s="219">
        <f>ROUND(I342*H342,2)</f>
        <v>10252.540000000001</v>
      </c>
      <c r="BL342" s="17" t="s">
        <v>232</v>
      </c>
      <c r="BM342" s="218" t="s">
        <v>602</v>
      </c>
    </row>
    <row r="343" s="14" customFormat="1">
      <c r="A343" s="14"/>
      <c r="B343" s="230"/>
      <c r="C343" s="231"/>
      <c r="D343" s="222" t="s">
        <v>146</v>
      </c>
      <c r="E343" s="232" t="s">
        <v>1</v>
      </c>
      <c r="F343" s="233" t="s">
        <v>603</v>
      </c>
      <c r="G343" s="231"/>
      <c r="H343" s="234">
        <v>94.060000000000002</v>
      </c>
      <c r="I343" s="231"/>
      <c r="J343" s="231"/>
      <c r="K343" s="231"/>
      <c r="L343" s="235"/>
      <c r="M343" s="236"/>
      <c r="N343" s="237"/>
      <c r="O343" s="237"/>
      <c r="P343" s="237"/>
      <c r="Q343" s="237"/>
      <c r="R343" s="237"/>
      <c r="S343" s="237"/>
      <c r="T343" s="238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39" t="s">
        <v>146</v>
      </c>
      <c r="AU343" s="239" t="s">
        <v>137</v>
      </c>
      <c r="AV343" s="14" t="s">
        <v>137</v>
      </c>
      <c r="AW343" s="14" t="s">
        <v>30</v>
      </c>
      <c r="AX343" s="14" t="s">
        <v>81</v>
      </c>
      <c r="AY343" s="239" t="s">
        <v>129</v>
      </c>
    </row>
    <row r="344" s="2" customFormat="1" ht="16.5" customHeight="1">
      <c r="A344" s="32"/>
      <c r="B344" s="33"/>
      <c r="C344" s="250" t="s">
        <v>604</v>
      </c>
      <c r="D344" s="250" t="s">
        <v>368</v>
      </c>
      <c r="E344" s="251" t="s">
        <v>605</v>
      </c>
      <c r="F344" s="252" t="s">
        <v>606</v>
      </c>
      <c r="G344" s="253" t="s">
        <v>281</v>
      </c>
      <c r="H344" s="254">
        <v>103.40000000000001</v>
      </c>
      <c r="I344" s="255">
        <v>135</v>
      </c>
      <c r="J344" s="255">
        <f>ROUND(I344*H344,2)</f>
        <v>13959</v>
      </c>
      <c r="K344" s="256"/>
      <c r="L344" s="257"/>
      <c r="M344" s="258" t="s">
        <v>1</v>
      </c>
      <c r="N344" s="259" t="s">
        <v>39</v>
      </c>
      <c r="O344" s="216">
        <v>0</v>
      </c>
      <c r="P344" s="216">
        <f>O344*H344</f>
        <v>0</v>
      </c>
      <c r="Q344" s="216">
        <v>0</v>
      </c>
      <c r="R344" s="216">
        <f>Q344*H344</f>
        <v>0</v>
      </c>
      <c r="S344" s="216">
        <v>0</v>
      </c>
      <c r="T344" s="217">
        <f>S344*H344</f>
        <v>0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218" t="s">
        <v>313</v>
      </c>
      <c r="AT344" s="218" t="s">
        <v>368</v>
      </c>
      <c r="AU344" s="218" t="s">
        <v>137</v>
      </c>
      <c r="AY344" s="17" t="s">
        <v>129</v>
      </c>
      <c r="BE344" s="219">
        <f>IF(N344="základní",J344,0)</f>
        <v>0</v>
      </c>
      <c r="BF344" s="219">
        <f>IF(N344="snížená",J344,0)</f>
        <v>13959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7" t="s">
        <v>137</v>
      </c>
      <c r="BK344" s="219">
        <f>ROUND(I344*H344,2)</f>
        <v>13959</v>
      </c>
      <c r="BL344" s="17" t="s">
        <v>232</v>
      </c>
      <c r="BM344" s="218" t="s">
        <v>607</v>
      </c>
    </row>
    <row r="345" s="14" customFormat="1">
      <c r="A345" s="14"/>
      <c r="B345" s="230"/>
      <c r="C345" s="231"/>
      <c r="D345" s="222" t="s">
        <v>146</v>
      </c>
      <c r="E345" s="232" t="s">
        <v>1</v>
      </c>
      <c r="F345" s="233" t="s">
        <v>608</v>
      </c>
      <c r="G345" s="231"/>
      <c r="H345" s="234">
        <v>103.40000000000001</v>
      </c>
      <c r="I345" s="231"/>
      <c r="J345" s="231"/>
      <c r="K345" s="231"/>
      <c r="L345" s="235"/>
      <c r="M345" s="236"/>
      <c r="N345" s="237"/>
      <c r="O345" s="237"/>
      <c r="P345" s="237"/>
      <c r="Q345" s="237"/>
      <c r="R345" s="237"/>
      <c r="S345" s="237"/>
      <c r="T345" s="238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39" t="s">
        <v>146</v>
      </c>
      <c r="AU345" s="239" t="s">
        <v>137</v>
      </c>
      <c r="AV345" s="14" t="s">
        <v>137</v>
      </c>
      <c r="AW345" s="14" t="s">
        <v>30</v>
      </c>
      <c r="AX345" s="14" t="s">
        <v>81</v>
      </c>
      <c r="AY345" s="239" t="s">
        <v>129</v>
      </c>
    </row>
    <row r="346" s="2" customFormat="1" ht="24.15" customHeight="1">
      <c r="A346" s="32"/>
      <c r="B346" s="33"/>
      <c r="C346" s="207" t="s">
        <v>609</v>
      </c>
      <c r="D346" s="207" t="s">
        <v>132</v>
      </c>
      <c r="E346" s="208" t="s">
        <v>610</v>
      </c>
      <c r="F346" s="209" t="s">
        <v>611</v>
      </c>
      <c r="G346" s="210" t="s">
        <v>355</v>
      </c>
      <c r="H346" s="211">
        <v>1791.2529999999999</v>
      </c>
      <c r="I346" s="212">
        <v>0.40000000000000002</v>
      </c>
      <c r="J346" s="212">
        <f>ROUND(I346*H346,2)</f>
        <v>716.5</v>
      </c>
      <c r="K346" s="213"/>
      <c r="L346" s="38"/>
      <c r="M346" s="214" t="s">
        <v>1</v>
      </c>
      <c r="N346" s="215" t="s">
        <v>39</v>
      </c>
      <c r="O346" s="216">
        <v>0</v>
      </c>
      <c r="P346" s="216">
        <f>O346*H346</f>
        <v>0</v>
      </c>
      <c r="Q346" s="216">
        <v>0</v>
      </c>
      <c r="R346" s="216">
        <f>Q346*H346</f>
        <v>0</v>
      </c>
      <c r="S346" s="216">
        <v>0</v>
      </c>
      <c r="T346" s="217">
        <f>S346*H346</f>
        <v>0</v>
      </c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R346" s="218" t="s">
        <v>232</v>
      </c>
      <c r="AT346" s="218" t="s">
        <v>132</v>
      </c>
      <c r="AU346" s="218" t="s">
        <v>137</v>
      </c>
      <c r="AY346" s="17" t="s">
        <v>129</v>
      </c>
      <c r="BE346" s="219">
        <f>IF(N346="základní",J346,0)</f>
        <v>0</v>
      </c>
      <c r="BF346" s="219">
        <f>IF(N346="snížená",J346,0)</f>
        <v>716.5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17" t="s">
        <v>137</v>
      </c>
      <c r="BK346" s="219">
        <f>ROUND(I346*H346,2)</f>
        <v>716.5</v>
      </c>
      <c r="BL346" s="17" t="s">
        <v>232</v>
      </c>
      <c r="BM346" s="218" t="s">
        <v>612</v>
      </c>
    </row>
    <row r="347" s="12" customFormat="1" ht="22.8" customHeight="1">
      <c r="A347" s="12"/>
      <c r="B347" s="192"/>
      <c r="C347" s="193"/>
      <c r="D347" s="194" t="s">
        <v>72</v>
      </c>
      <c r="E347" s="205" t="s">
        <v>613</v>
      </c>
      <c r="F347" s="205" t="s">
        <v>614</v>
      </c>
      <c r="G347" s="193"/>
      <c r="H347" s="193"/>
      <c r="I347" s="193"/>
      <c r="J347" s="206">
        <f>BK347</f>
        <v>80022.550000000003</v>
      </c>
      <c r="K347" s="193"/>
      <c r="L347" s="197"/>
      <c r="M347" s="198"/>
      <c r="N347" s="199"/>
      <c r="O347" s="199"/>
      <c r="P347" s="200">
        <f>SUM(P348:P363)</f>
        <v>62.945608</v>
      </c>
      <c r="Q347" s="199"/>
      <c r="R347" s="200">
        <f>SUM(R348:R363)</f>
        <v>0.27070459999999996</v>
      </c>
      <c r="S347" s="199"/>
      <c r="T347" s="201">
        <f>SUM(T348:T363)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2" t="s">
        <v>137</v>
      </c>
      <c r="AT347" s="203" t="s">
        <v>72</v>
      </c>
      <c r="AU347" s="203" t="s">
        <v>81</v>
      </c>
      <c r="AY347" s="202" t="s">
        <v>129</v>
      </c>
      <c r="BK347" s="204">
        <f>SUM(BK348:BK363)</f>
        <v>80022.550000000003</v>
      </c>
    </row>
    <row r="348" s="2" customFormat="1" ht="16.5" customHeight="1">
      <c r="A348" s="32"/>
      <c r="B348" s="33"/>
      <c r="C348" s="207" t="s">
        <v>615</v>
      </c>
      <c r="D348" s="207" t="s">
        <v>132</v>
      </c>
      <c r="E348" s="208" t="s">
        <v>616</v>
      </c>
      <c r="F348" s="209" t="s">
        <v>617</v>
      </c>
      <c r="G348" s="210" t="s">
        <v>144</v>
      </c>
      <c r="H348" s="211">
        <v>50.582000000000001</v>
      </c>
      <c r="I348" s="212">
        <v>54.299999999999997</v>
      </c>
      <c r="J348" s="212">
        <f>ROUND(I348*H348,2)</f>
        <v>2746.5999999999999</v>
      </c>
      <c r="K348" s="213"/>
      <c r="L348" s="38"/>
      <c r="M348" s="214" t="s">
        <v>1</v>
      </c>
      <c r="N348" s="215" t="s">
        <v>39</v>
      </c>
      <c r="O348" s="216">
        <v>0.043999999999999997</v>
      </c>
      <c r="P348" s="216">
        <f>O348*H348</f>
        <v>2.2256079999999998</v>
      </c>
      <c r="Q348" s="216">
        <v>0.00029999999999999997</v>
      </c>
      <c r="R348" s="216">
        <f>Q348*H348</f>
        <v>0.015174599999999998</v>
      </c>
      <c r="S348" s="216">
        <v>0</v>
      </c>
      <c r="T348" s="217">
        <f>S348*H348</f>
        <v>0</v>
      </c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R348" s="218" t="s">
        <v>232</v>
      </c>
      <c r="AT348" s="218" t="s">
        <v>132</v>
      </c>
      <c r="AU348" s="218" t="s">
        <v>137</v>
      </c>
      <c r="AY348" s="17" t="s">
        <v>129</v>
      </c>
      <c r="BE348" s="219">
        <f>IF(N348="základní",J348,0)</f>
        <v>0</v>
      </c>
      <c r="BF348" s="219">
        <f>IF(N348="snížená",J348,0)</f>
        <v>2746.5999999999999</v>
      </c>
      <c r="BG348" s="219">
        <f>IF(N348="zákl. přenesená",J348,0)</f>
        <v>0</v>
      </c>
      <c r="BH348" s="219">
        <f>IF(N348="sníž. přenesená",J348,0)</f>
        <v>0</v>
      </c>
      <c r="BI348" s="219">
        <f>IF(N348="nulová",J348,0)</f>
        <v>0</v>
      </c>
      <c r="BJ348" s="17" t="s">
        <v>137</v>
      </c>
      <c r="BK348" s="219">
        <f>ROUND(I348*H348,2)</f>
        <v>2746.5999999999999</v>
      </c>
      <c r="BL348" s="17" t="s">
        <v>232</v>
      </c>
      <c r="BM348" s="218" t="s">
        <v>618</v>
      </c>
    </row>
    <row r="349" s="13" customFormat="1">
      <c r="A349" s="13"/>
      <c r="B349" s="220"/>
      <c r="C349" s="221"/>
      <c r="D349" s="222" t="s">
        <v>146</v>
      </c>
      <c r="E349" s="223" t="s">
        <v>1</v>
      </c>
      <c r="F349" s="224" t="s">
        <v>619</v>
      </c>
      <c r="G349" s="221"/>
      <c r="H349" s="223" t="s">
        <v>1</v>
      </c>
      <c r="I349" s="221"/>
      <c r="J349" s="221"/>
      <c r="K349" s="221"/>
      <c r="L349" s="225"/>
      <c r="M349" s="226"/>
      <c r="N349" s="227"/>
      <c r="O349" s="227"/>
      <c r="P349" s="227"/>
      <c r="Q349" s="227"/>
      <c r="R349" s="227"/>
      <c r="S349" s="227"/>
      <c r="T349" s="228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29" t="s">
        <v>146</v>
      </c>
      <c r="AU349" s="229" t="s">
        <v>137</v>
      </c>
      <c r="AV349" s="13" t="s">
        <v>81</v>
      </c>
      <c r="AW349" s="13" t="s">
        <v>30</v>
      </c>
      <c r="AX349" s="13" t="s">
        <v>73</v>
      </c>
      <c r="AY349" s="229" t="s">
        <v>129</v>
      </c>
    </row>
    <row r="350" s="14" customFormat="1">
      <c r="A350" s="14"/>
      <c r="B350" s="230"/>
      <c r="C350" s="231"/>
      <c r="D350" s="222" t="s">
        <v>146</v>
      </c>
      <c r="E350" s="232" t="s">
        <v>1</v>
      </c>
      <c r="F350" s="233" t="s">
        <v>620</v>
      </c>
      <c r="G350" s="231"/>
      <c r="H350" s="234">
        <v>10.4</v>
      </c>
      <c r="I350" s="231"/>
      <c r="J350" s="231"/>
      <c r="K350" s="231"/>
      <c r="L350" s="235"/>
      <c r="M350" s="236"/>
      <c r="N350" s="237"/>
      <c r="O350" s="237"/>
      <c r="P350" s="237"/>
      <c r="Q350" s="237"/>
      <c r="R350" s="237"/>
      <c r="S350" s="237"/>
      <c r="T350" s="238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39" t="s">
        <v>146</v>
      </c>
      <c r="AU350" s="239" t="s">
        <v>137</v>
      </c>
      <c r="AV350" s="14" t="s">
        <v>137</v>
      </c>
      <c r="AW350" s="14" t="s">
        <v>30</v>
      </c>
      <c r="AX350" s="14" t="s">
        <v>73</v>
      </c>
      <c r="AY350" s="239" t="s">
        <v>129</v>
      </c>
    </row>
    <row r="351" s="13" customFormat="1">
      <c r="A351" s="13"/>
      <c r="B351" s="220"/>
      <c r="C351" s="221"/>
      <c r="D351" s="222" t="s">
        <v>146</v>
      </c>
      <c r="E351" s="223" t="s">
        <v>1</v>
      </c>
      <c r="F351" s="224" t="s">
        <v>154</v>
      </c>
      <c r="G351" s="221"/>
      <c r="H351" s="223" t="s">
        <v>1</v>
      </c>
      <c r="I351" s="221"/>
      <c r="J351" s="221"/>
      <c r="K351" s="221"/>
      <c r="L351" s="225"/>
      <c r="M351" s="226"/>
      <c r="N351" s="227"/>
      <c r="O351" s="227"/>
      <c r="P351" s="227"/>
      <c r="Q351" s="227"/>
      <c r="R351" s="227"/>
      <c r="S351" s="227"/>
      <c r="T351" s="228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29" t="s">
        <v>146</v>
      </c>
      <c r="AU351" s="229" t="s">
        <v>137</v>
      </c>
      <c r="AV351" s="13" t="s">
        <v>81</v>
      </c>
      <c r="AW351" s="13" t="s">
        <v>30</v>
      </c>
      <c r="AX351" s="13" t="s">
        <v>73</v>
      </c>
      <c r="AY351" s="229" t="s">
        <v>129</v>
      </c>
    </row>
    <row r="352" s="14" customFormat="1">
      <c r="A352" s="14"/>
      <c r="B352" s="230"/>
      <c r="C352" s="231"/>
      <c r="D352" s="222" t="s">
        <v>146</v>
      </c>
      <c r="E352" s="232" t="s">
        <v>1</v>
      </c>
      <c r="F352" s="233" t="s">
        <v>621</v>
      </c>
      <c r="G352" s="231"/>
      <c r="H352" s="234">
        <v>24.350000000000001</v>
      </c>
      <c r="I352" s="231"/>
      <c r="J352" s="231"/>
      <c r="K352" s="231"/>
      <c r="L352" s="235"/>
      <c r="M352" s="236"/>
      <c r="N352" s="237"/>
      <c r="O352" s="237"/>
      <c r="P352" s="237"/>
      <c r="Q352" s="237"/>
      <c r="R352" s="237"/>
      <c r="S352" s="237"/>
      <c r="T352" s="238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39" t="s">
        <v>146</v>
      </c>
      <c r="AU352" s="239" t="s">
        <v>137</v>
      </c>
      <c r="AV352" s="14" t="s">
        <v>137</v>
      </c>
      <c r="AW352" s="14" t="s">
        <v>30</v>
      </c>
      <c r="AX352" s="14" t="s">
        <v>73</v>
      </c>
      <c r="AY352" s="239" t="s">
        <v>129</v>
      </c>
    </row>
    <row r="353" s="13" customFormat="1">
      <c r="A353" s="13"/>
      <c r="B353" s="220"/>
      <c r="C353" s="221"/>
      <c r="D353" s="222" t="s">
        <v>146</v>
      </c>
      <c r="E353" s="223" t="s">
        <v>1</v>
      </c>
      <c r="F353" s="224" t="s">
        <v>622</v>
      </c>
      <c r="G353" s="221"/>
      <c r="H353" s="223" t="s">
        <v>1</v>
      </c>
      <c r="I353" s="221"/>
      <c r="J353" s="221"/>
      <c r="K353" s="221"/>
      <c r="L353" s="225"/>
      <c r="M353" s="226"/>
      <c r="N353" s="227"/>
      <c r="O353" s="227"/>
      <c r="P353" s="227"/>
      <c r="Q353" s="227"/>
      <c r="R353" s="227"/>
      <c r="S353" s="227"/>
      <c r="T353" s="228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29" t="s">
        <v>146</v>
      </c>
      <c r="AU353" s="229" t="s">
        <v>137</v>
      </c>
      <c r="AV353" s="13" t="s">
        <v>81</v>
      </c>
      <c r="AW353" s="13" t="s">
        <v>30</v>
      </c>
      <c r="AX353" s="13" t="s">
        <v>73</v>
      </c>
      <c r="AY353" s="229" t="s">
        <v>129</v>
      </c>
    </row>
    <row r="354" s="14" customFormat="1">
      <c r="A354" s="14"/>
      <c r="B354" s="230"/>
      <c r="C354" s="231"/>
      <c r="D354" s="222" t="s">
        <v>146</v>
      </c>
      <c r="E354" s="232" t="s">
        <v>1</v>
      </c>
      <c r="F354" s="233" t="s">
        <v>623</v>
      </c>
      <c r="G354" s="231"/>
      <c r="H354" s="234">
        <v>4.032</v>
      </c>
      <c r="I354" s="231"/>
      <c r="J354" s="231"/>
      <c r="K354" s="231"/>
      <c r="L354" s="235"/>
      <c r="M354" s="236"/>
      <c r="N354" s="237"/>
      <c r="O354" s="237"/>
      <c r="P354" s="237"/>
      <c r="Q354" s="237"/>
      <c r="R354" s="237"/>
      <c r="S354" s="237"/>
      <c r="T354" s="238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39" t="s">
        <v>146</v>
      </c>
      <c r="AU354" s="239" t="s">
        <v>137</v>
      </c>
      <c r="AV354" s="14" t="s">
        <v>137</v>
      </c>
      <c r="AW354" s="14" t="s">
        <v>30</v>
      </c>
      <c r="AX354" s="14" t="s">
        <v>73</v>
      </c>
      <c r="AY354" s="239" t="s">
        <v>129</v>
      </c>
    </row>
    <row r="355" s="13" customFormat="1">
      <c r="A355" s="13"/>
      <c r="B355" s="220"/>
      <c r="C355" s="221"/>
      <c r="D355" s="222" t="s">
        <v>146</v>
      </c>
      <c r="E355" s="223" t="s">
        <v>1</v>
      </c>
      <c r="F355" s="224" t="s">
        <v>147</v>
      </c>
      <c r="G355" s="221"/>
      <c r="H355" s="223" t="s">
        <v>1</v>
      </c>
      <c r="I355" s="221"/>
      <c r="J355" s="221"/>
      <c r="K355" s="221"/>
      <c r="L355" s="225"/>
      <c r="M355" s="226"/>
      <c r="N355" s="227"/>
      <c r="O355" s="227"/>
      <c r="P355" s="227"/>
      <c r="Q355" s="227"/>
      <c r="R355" s="227"/>
      <c r="S355" s="227"/>
      <c r="T355" s="228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29" t="s">
        <v>146</v>
      </c>
      <c r="AU355" s="229" t="s">
        <v>137</v>
      </c>
      <c r="AV355" s="13" t="s">
        <v>81</v>
      </c>
      <c r="AW355" s="13" t="s">
        <v>30</v>
      </c>
      <c r="AX355" s="13" t="s">
        <v>73</v>
      </c>
      <c r="AY355" s="229" t="s">
        <v>129</v>
      </c>
    </row>
    <row r="356" s="14" customFormat="1">
      <c r="A356" s="14"/>
      <c r="B356" s="230"/>
      <c r="C356" s="231"/>
      <c r="D356" s="222" t="s">
        <v>146</v>
      </c>
      <c r="E356" s="232" t="s">
        <v>1</v>
      </c>
      <c r="F356" s="233" t="s">
        <v>624</v>
      </c>
      <c r="G356" s="231"/>
      <c r="H356" s="234">
        <v>11.800000000000001</v>
      </c>
      <c r="I356" s="231"/>
      <c r="J356" s="231"/>
      <c r="K356" s="231"/>
      <c r="L356" s="235"/>
      <c r="M356" s="236"/>
      <c r="N356" s="237"/>
      <c r="O356" s="237"/>
      <c r="P356" s="237"/>
      <c r="Q356" s="237"/>
      <c r="R356" s="237"/>
      <c r="S356" s="237"/>
      <c r="T356" s="238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39" t="s">
        <v>146</v>
      </c>
      <c r="AU356" s="239" t="s">
        <v>137</v>
      </c>
      <c r="AV356" s="14" t="s">
        <v>137</v>
      </c>
      <c r="AW356" s="14" t="s">
        <v>30</v>
      </c>
      <c r="AX356" s="14" t="s">
        <v>73</v>
      </c>
      <c r="AY356" s="239" t="s">
        <v>129</v>
      </c>
    </row>
    <row r="357" s="15" customFormat="1">
      <c r="A357" s="15"/>
      <c r="B357" s="240"/>
      <c r="C357" s="241"/>
      <c r="D357" s="222" t="s">
        <v>146</v>
      </c>
      <c r="E357" s="242" t="s">
        <v>1</v>
      </c>
      <c r="F357" s="243" t="s">
        <v>157</v>
      </c>
      <c r="G357" s="241"/>
      <c r="H357" s="244">
        <v>50.582000000000001</v>
      </c>
      <c r="I357" s="241"/>
      <c r="J357" s="241"/>
      <c r="K357" s="241"/>
      <c r="L357" s="245"/>
      <c r="M357" s="246"/>
      <c r="N357" s="247"/>
      <c r="O357" s="247"/>
      <c r="P357" s="247"/>
      <c r="Q357" s="247"/>
      <c r="R357" s="247"/>
      <c r="S357" s="247"/>
      <c r="T357" s="248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49" t="s">
        <v>146</v>
      </c>
      <c r="AU357" s="249" t="s">
        <v>137</v>
      </c>
      <c r="AV357" s="15" t="s">
        <v>136</v>
      </c>
      <c r="AW357" s="15" t="s">
        <v>30</v>
      </c>
      <c r="AX357" s="15" t="s">
        <v>81</v>
      </c>
      <c r="AY357" s="249" t="s">
        <v>129</v>
      </c>
    </row>
    <row r="358" s="2" customFormat="1" ht="24.15" customHeight="1">
      <c r="A358" s="32"/>
      <c r="B358" s="33"/>
      <c r="C358" s="207" t="s">
        <v>625</v>
      </c>
      <c r="D358" s="207" t="s">
        <v>132</v>
      </c>
      <c r="E358" s="208" t="s">
        <v>626</v>
      </c>
      <c r="F358" s="209" t="s">
        <v>627</v>
      </c>
      <c r="G358" s="210" t="s">
        <v>144</v>
      </c>
      <c r="H358" s="211">
        <v>50.600000000000001</v>
      </c>
      <c r="I358" s="212">
        <v>900</v>
      </c>
      <c r="J358" s="212">
        <f>ROUND(I358*H358,2)</f>
        <v>45540</v>
      </c>
      <c r="K358" s="213"/>
      <c r="L358" s="38"/>
      <c r="M358" s="214" t="s">
        <v>1</v>
      </c>
      <c r="N358" s="215" t="s">
        <v>39</v>
      </c>
      <c r="O358" s="216">
        <v>1.2</v>
      </c>
      <c r="P358" s="216">
        <f>O358*H358</f>
        <v>60.719999999999999</v>
      </c>
      <c r="Q358" s="216">
        <v>0.0050499999999999998</v>
      </c>
      <c r="R358" s="216">
        <f>Q358*H358</f>
        <v>0.25552999999999998</v>
      </c>
      <c r="S358" s="216">
        <v>0</v>
      </c>
      <c r="T358" s="217">
        <f>S358*H358</f>
        <v>0</v>
      </c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R358" s="218" t="s">
        <v>232</v>
      </c>
      <c r="AT358" s="218" t="s">
        <v>132</v>
      </c>
      <c r="AU358" s="218" t="s">
        <v>137</v>
      </c>
      <c r="AY358" s="17" t="s">
        <v>129</v>
      </c>
      <c r="BE358" s="219">
        <f>IF(N358="základní",J358,0)</f>
        <v>0</v>
      </c>
      <c r="BF358" s="219">
        <f>IF(N358="snížená",J358,0)</f>
        <v>45540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17" t="s">
        <v>137</v>
      </c>
      <c r="BK358" s="219">
        <f>ROUND(I358*H358,2)</f>
        <v>45540</v>
      </c>
      <c r="BL358" s="17" t="s">
        <v>232</v>
      </c>
      <c r="BM358" s="218" t="s">
        <v>628</v>
      </c>
    </row>
    <row r="359" s="2" customFormat="1" ht="16.5" customHeight="1">
      <c r="A359" s="32"/>
      <c r="B359" s="33"/>
      <c r="C359" s="250" t="s">
        <v>629</v>
      </c>
      <c r="D359" s="250" t="s">
        <v>368</v>
      </c>
      <c r="E359" s="251" t="s">
        <v>630</v>
      </c>
      <c r="F359" s="252" t="s">
        <v>631</v>
      </c>
      <c r="G359" s="253" t="s">
        <v>144</v>
      </c>
      <c r="H359" s="254">
        <v>55.659999999999997</v>
      </c>
      <c r="I359" s="255">
        <v>500</v>
      </c>
      <c r="J359" s="255">
        <f>ROUND(I359*H359,2)</f>
        <v>27830</v>
      </c>
      <c r="K359" s="256"/>
      <c r="L359" s="257"/>
      <c r="M359" s="258" t="s">
        <v>1</v>
      </c>
      <c r="N359" s="259" t="s">
        <v>39</v>
      </c>
      <c r="O359" s="216">
        <v>0</v>
      </c>
      <c r="P359" s="216">
        <f>O359*H359</f>
        <v>0</v>
      </c>
      <c r="Q359" s="216">
        <v>0</v>
      </c>
      <c r="R359" s="216">
        <f>Q359*H359</f>
        <v>0</v>
      </c>
      <c r="S359" s="216">
        <v>0</v>
      </c>
      <c r="T359" s="217">
        <f>S359*H359</f>
        <v>0</v>
      </c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R359" s="218" t="s">
        <v>313</v>
      </c>
      <c r="AT359" s="218" t="s">
        <v>368</v>
      </c>
      <c r="AU359" s="218" t="s">
        <v>137</v>
      </c>
      <c r="AY359" s="17" t="s">
        <v>129</v>
      </c>
      <c r="BE359" s="219">
        <f>IF(N359="základní",J359,0)</f>
        <v>0</v>
      </c>
      <c r="BF359" s="219">
        <f>IF(N359="snížená",J359,0)</f>
        <v>27830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17" t="s">
        <v>137</v>
      </c>
      <c r="BK359" s="219">
        <f>ROUND(I359*H359,2)</f>
        <v>27830</v>
      </c>
      <c r="BL359" s="17" t="s">
        <v>232</v>
      </c>
      <c r="BM359" s="218" t="s">
        <v>632</v>
      </c>
    </row>
    <row r="360" s="14" customFormat="1">
      <c r="A360" s="14"/>
      <c r="B360" s="230"/>
      <c r="C360" s="231"/>
      <c r="D360" s="222" t="s">
        <v>146</v>
      </c>
      <c r="E360" s="232" t="s">
        <v>1</v>
      </c>
      <c r="F360" s="233" t="s">
        <v>633</v>
      </c>
      <c r="G360" s="231"/>
      <c r="H360" s="234">
        <v>55.659999999999997</v>
      </c>
      <c r="I360" s="231"/>
      <c r="J360" s="231"/>
      <c r="K360" s="231"/>
      <c r="L360" s="235"/>
      <c r="M360" s="236"/>
      <c r="N360" s="237"/>
      <c r="O360" s="237"/>
      <c r="P360" s="237"/>
      <c r="Q360" s="237"/>
      <c r="R360" s="237"/>
      <c r="S360" s="237"/>
      <c r="T360" s="238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39" t="s">
        <v>146</v>
      </c>
      <c r="AU360" s="239" t="s">
        <v>137</v>
      </c>
      <c r="AV360" s="14" t="s">
        <v>137</v>
      </c>
      <c r="AW360" s="14" t="s">
        <v>30</v>
      </c>
      <c r="AX360" s="14" t="s">
        <v>81</v>
      </c>
      <c r="AY360" s="239" t="s">
        <v>129</v>
      </c>
    </row>
    <row r="361" s="2" customFormat="1" ht="16.5" customHeight="1">
      <c r="A361" s="32"/>
      <c r="B361" s="33"/>
      <c r="C361" s="207" t="s">
        <v>634</v>
      </c>
      <c r="D361" s="207" t="s">
        <v>132</v>
      </c>
      <c r="E361" s="208" t="s">
        <v>635</v>
      </c>
      <c r="F361" s="209" t="s">
        <v>636</v>
      </c>
      <c r="G361" s="210" t="s">
        <v>281</v>
      </c>
      <c r="H361" s="211">
        <v>2.6000000000000001</v>
      </c>
      <c r="I361" s="212">
        <v>450</v>
      </c>
      <c r="J361" s="212">
        <f>ROUND(I361*H361,2)</f>
        <v>1170</v>
      </c>
      <c r="K361" s="213"/>
      <c r="L361" s="38"/>
      <c r="M361" s="214" t="s">
        <v>1</v>
      </c>
      <c r="N361" s="215" t="s">
        <v>39</v>
      </c>
      <c r="O361" s="216">
        <v>0</v>
      </c>
      <c r="P361" s="216">
        <f>O361*H361</f>
        <v>0</v>
      </c>
      <c r="Q361" s="216">
        <v>0</v>
      </c>
      <c r="R361" s="216">
        <f>Q361*H361</f>
        <v>0</v>
      </c>
      <c r="S361" s="216">
        <v>0</v>
      </c>
      <c r="T361" s="217">
        <f>S361*H361</f>
        <v>0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R361" s="218" t="s">
        <v>232</v>
      </c>
      <c r="AT361" s="218" t="s">
        <v>132</v>
      </c>
      <c r="AU361" s="218" t="s">
        <v>137</v>
      </c>
      <c r="AY361" s="17" t="s">
        <v>129</v>
      </c>
      <c r="BE361" s="219">
        <f>IF(N361="základní",J361,0)</f>
        <v>0</v>
      </c>
      <c r="BF361" s="219">
        <f>IF(N361="snížená",J361,0)</f>
        <v>1170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17" t="s">
        <v>137</v>
      </c>
      <c r="BK361" s="219">
        <f>ROUND(I361*H361,2)</f>
        <v>1170</v>
      </c>
      <c r="BL361" s="17" t="s">
        <v>232</v>
      </c>
      <c r="BM361" s="218" t="s">
        <v>637</v>
      </c>
    </row>
    <row r="362" s="14" customFormat="1">
      <c r="A362" s="14"/>
      <c r="B362" s="230"/>
      <c r="C362" s="231"/>
      <c r="D362" s="222" t="s">
        <v>146</v>
      </c>
      <c r="E362" s="232" t="s">
        <v>1</v>
      </c>
      <c r="F362" s="233" t="s">
        <v>638</v>
      </c>
      <c r="G362" s="231"/>
      <c r="H362" s="234">
        <v>2.6000000000000001</v>
      </c>
      <c r="I362" s="231"/>
      <c r="J362" s="231"/>
      <c r="K362" s="231"/>
      <c r="L362" s="235"/>
      <c r="M362" s="236"/>
      <c r="N362" s="237"/>
      <c r="O362" s="237"/>
      <c r="P362" s="237"/>
      <c r="Q362" s="237"/>
      <c r="R362" s="237"/>
      <c r="S362" s="237"/>
      <c r="T362" s="238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39" t="s">
        <v>146</v>
      </c>
      <c r="AU362" s="239" t="s">
        <v>137</v>
      </c>
      <c r="AV362" s="14" t="s">
        <v>137</v>
      </c>
      <c r="AW362" s="14" t="s">
        <v>30</v>
      </c>
      <c r="AX362" s="14" t="s">
        <v>81</v>
      </c>
      <c r="AY362" s="239" t="s">
        <v>129</v>
      </c>
    </row>
    <row r="363" s="2" customFormat="1" ht="24.15" customHeight="1">
      <c r="A363" s="32"/>
      <c r="B363" s="33"/>
      <c r="C363" s="207" t="s">
        <v>639</v>
      </c>
      <c r="D363" s="207" t="s">
        <v>132</v>
      </c>
      <c r="E363" s="208" t="s">
        <v>640</v>
      </c>
      <c r="F363" s="209" t="s">
        <v>641</v>
      </c>
      <c r="G363" s="210" t="s">
        <v>355</v>
      </c>
      <c r="H363" s="211">
        <v>772.86599999999999</v>
      </c>
      <c r="I363" s="212">
        <v>3.54</v>
      </c>
      <c r="J363" s="212">
        <f>ROUND(I363*H363,2)</f>
        <v>2735.9499999999998</v>
      </c>
      <c r="K363" s="213"/>
      <c r="L363" s="38"/>
      <c r="M363" s="214" t="s">
        <v>1</v>
      </c>
      <c r="N363" s="215" t="s">
        <v>39</v>
      </c>
      <c r="O363" s="216">
        <v>0</v>
      </c>
      <c r="P363" s="216">
        <f>O363*H363</f>
        <v>0</v>
      </c>
      <c r="Q363" s="216">
        <v>0</v>
      </c>
      <c r="R363" s="216">
        <f>Q363*H363</f>
        <v>0</v>
      </c>
      <c r="S363" s="216">
        <v>0</v>
      </c>
      <c r="T363" s="217">
        <f>S363*H363</f>
        <v>0</v>
      </c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R363" s="218" t="s">
        <v>232</v>
      </c>
      <c r="AT363" s="218" t="s">
        <v>132</v>
      </c>
      <c r="AU363" s="218" t="s">
        <v>137</v>
      </c>
      <c r="AY363" s="17" t="s">
        <v>129</v>
      </c>
      <c r="BE363" s="219">
        <f>IF(N363="základní",J363,0)</f>
        <v>0</v>
      </c>
      <c r="BF363" s="219">
        <f>IF(N363="snížená",J363,0)</f>
        <v>2735.9499999999998</v>
      </c>
      <c r="BG363" s="219">
        <f>IF(N363="zákl. přenesená",J363,0)</f>
        <v>0</v>
      </c>
      <c r="BH363" s="219">
        <f>IF(N363="sníž. přenesená",J363,0)</f>
        <v>0</v>
      </c>
      <c r="BI363" s="219">
        <f>IF(N363="nulová",J363,0)</f>
        <v>0</v>
      </c>
      <c r="BJ363" s="17" t="s">
        <v>137</v>
      </c>
      <c r="BK363" s="219">
        <f>ROUND(I363*H363,2)</f>
        <v>2735.9499999999998</v>
      </c>
      <c r="BL363" s="17" t="s">
        <v>232</v>
      </c>
      <c r="BM363" s="218" t="s">
        <v>642</v>
      </c>
    </row>
    <row r="364" s="12" customFormat="1" ht="22.8" customHeight="1">
      <c r="A364" s="12"/>
      <c r="B364" s="192"/>
      <c r="C364" s="193"/>
      <c r="D364" s="194" t="s">
        <v>72</v>
      </c>
      <c r="E364" s="205" t="s">
        <v>643</v>
      </c>
      <c r="F364" s="205" t="s">
        <v>644</v>
      </c>
      <c r="G364" s="193"/>
      <c r="H364" s="193"/>
      <c r="I364" s="193"/>
      <c r="J364" s="206">
        <f>BK364</f>
        <v>25073.599999999999</v>
      </c>
      <c r="K364" s="193"/>
      <c r="L364" s="197"/>
      <c r="M364" s="198"/>
      <c r="N364" s="199"/>
      <c r="O364" s="199"/>
      <c r="P364" s="200">
        <f>SUM(P365:P371)</f>
        <v>7.8600000000000003</v>
      </c>
      <c r="Q364" s="199"/>
      <c r="R364" s="200">
        <f>SUM(R365:R371)</f>
        <v>0.0055200000000000006</v>
      </c>
      <c r="S364" s="199"/>
      <c r="T364" s="201">
        <f>SUM(T365:T371)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02" t="s">
        <v>137</v>
      </c>
      <c r="AT364" s="203" t="s">
        <v>72</v>
      </c>
      <c r="AU364" s="203" t="s">
        <v>81</v>
      </c>
      <c r="AY364" s="202" t="s">
        <v>129</v>
      </c>
      <c r="BK364" s="204">
        <f>SUM(BK365:BK371)</f>
        <v>25073.599999999999</v>
      </c>
    </row>
    <row r="365" s="2" customFormat="1" ht="24.15" customHeight="1">
      <c r="A365" s="32"/>
      <c r="B365" s="33"/>
      <c r="C365" s="207" t="s">
        <v>645</v>
      </c>
      <c r="D365" s="207" t="s">
        <v>132</v>
      </c>
      <c r="E365" s="208" t="s">
        <v>646</v>
      </c>
      <c r="F365" s="209" t="s">
        <v>647</v>
      </c>
      <c r="G365" s="210" t="s">
        <v>144</v>
      </c>
      <c r="H365" s="211">
        <v>12</v>
      </c>
      <c r="I365" s="212">
        <v>63.799999999999997</v>
      </c>
      <c r="J365" s="212">
        <f>ROUND(I365*H365,2)</f>
        <v>765.60000000000002</v>
      </c>
      <c r="K365" s="213"/>
      <c r="L365" s="38"/>
      <c r="M365" s="214" t="s">
        <v>1</v>
      </c>
      <c r="N365" s="215" t="s">
        <v>39</v>
      </c>
      <c r="O365" s="216">
        <v>0.13300000000000001</v>
      </c>
      <c r="P365" s="216">
        <f>O365*H365</f>
        <v>1.5960000000000001</v>
      </c>
      <c r="Q365" s="216">
        <v>8.0000000000000007E-05</v>
      </c>
      <c r="R365" s="216">
        <f>Q365*H365</f>
        <v>0.00096000000000000013</v>
      </c>
      <c r="S365" s="216">
        <v>0</v>
      </c>
      <c r="T365" s="217">
        <f>S365*H365</f>
        <v>0</v>
      </c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R365" s="218" t="s">
        <v>232</v>
      </c>
      <c r="AT365" s="218" t="s">
        <v>132</v>
      </c>
      <c r="AU365" s="218" t="s">
        <v>137</v>
      </c>
      <c r="AY365" s="17" t="s">
        <v>129</v>
      </c>
      <c r="BE365" s="219">
        <f>IF(N365="základní",J365,0)</f>
        <v>0</v>
      </c>
      <c r="BF365" s="219">
        <f>IF(N365="snížená",J365,0)</f>
        <v>765.60000000000002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17" t="s">
        <v>137</v>
      </c>
      <c r="BK365" s="219">
        <f>ROUND(I365*H365,2)</f>
        <v>765.60000000000002</v>
      </c>
      <c r="BL365" s="17" t="s">
        <v>232</v>
      </c>
      <c r="BM365" s="218" t="s">
        <v>648</v>
      </c>
    </row>
    <row r="366" s="13" customFormat="1">
      <c r="A366" s="13"/>
      <c r="B366" s="220"/>
      <c r="C366" s="221"/>
      <c r="D366" s="222" t="s">
        <v>146</v>
      </c>
      <c r="E366" s="223" t="s">
        <v>1</v>
      </c>
      <c r="F366" s="224" t="s">
        <v>649</v>
      </c>
      <c r="G366" s="221"/>
      <c r="H366" s="223" t="s">
        <v>1</v>
      </c>
      <c r="I366" s="221"/>
      <c r="J366" s="221"/>
      <c r="K366" s="221"/>
      <c r="L366" s="225"/>
      <c r="M366" s="226"/>
      <c r="N366" s="227"/>
      <c r="O366" s="227"/>
      <c r="P366" s="227"/>
      <c r="Q366" s="227"/>
      <c r="R366" s="227"/>
      <c r="S366" s="227"/>
      <c r="T366" s="228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29" t="s">
        <v>146</v>
      </c>
      <c r="AU366" s="229" t="s">
        <v>137</v>
      </c>
      <c r="AV366" s="13" t="s">
        <v>81</v>
      </c>
      <c r="AW366" s="13" t="s">
        <v>30</v>
      </c>
      <c r="AX366" s="13" t="s">
        <v>73</v>
      </c>
      <c r="AY366" s="229" t="s">
        <v>129</v>
      </c>
    </row>
    <row r="367" s="14" customFormat="1">
      <c r="A367" s="14"/>
      <c r="B367" s="230"/>
      <c r="C367" s="231"/>
      <c r="D367" s="222" t="s">
        <v>146</v>
      </c>
      <c r="E367" s="232" t="s">
        <v>1</v>
      </c>
      <c r="F367" s="233" t="s">
        <v>650</v>
      </c>
      <c r="G367" s="231"/>
      <c r="H367" s="234">
        <v>12</v>
      </c>
      <c r="I367" s="231"/>
      <c r="J367" s="231"/>
      <c r="K367" s="231"/>
      <c r="L367" s="235"/>
      <c r="M367" s="236"/>
      <c r="N367" s="237"/>
      <c r="O367" s="237"/>
      <c r="P367" s="237"/>
      <c r="Q367" s="237"/>
      <c r="R367" s="237"/>
      <c r="S367" s="237"/>
      <c r="T367" s="23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39" t="s">
        <v>146</v>
      </c>
      <c r="AU367" s="239" t="s">
        <v>137</v>
      </c>
      <c r="AV367" s="14" t="s">
        <v>137</v>
      </c>
      <c r="AW367" s="14" t="s">
        <v>30</v>
      </c>
      <c r="AX367" s="14" t="s">
        <v>81</v>
      </c>
      <c r="AY367" s="239" t="s">
        <v>129</v>
      </c>
    </row>
    <row r="368" s="2" customFormat="1" ht="24.15" customHeight="1">
      <c r="A368" s="32"/>
      <c r="B368" s="33"/>
      <c r="C368" s="207" t="s">
        <v>651</v>
      </c>
      <c r="D368" s="207" t="s">
        <v>132</v>
      </c>
      <c r="E368" s="208" t="s">
        <v>652</v>
      </c>
      <c r="F368" s="209" t="s">
        <v>653</v>
      </c>
      <c r="G368" s="210" t="s">
        <v>144</v>
      </c>
      <c r="H368" s="211">
        <v>12</v>
      </c>
      <c r="I368" s="212">
        <v>120</v>
      </c>
      <c r="J368" s="212">
        <f>ROUND(I368*H368,2)</f>
        <v>1440</v>
      </c>
      <c r="K368" s="213"/>
      <c r="L368" s="38"/>
      <c r="M368" s="214" t="s">
        <v>1</v>
      </c>
      <c r="N368" s="215" t="s">
        <v>39</v>
      </c>
      <c r="O368" s="216">
        <v>0.184</v>
      </c>
      <c r="P368" s="216">
        <f>O368*H368</f>
        <v>2.2080000000000002</v>
      </c>
      <c r="Q368" s="216">
        <v>0.00013999999999999999</v>
      </c>
      <c r="R368" s="216">
        <f>Q368*H368</f>
        <v>0.0016799999999999999</v>
      </c>
      <c r="S368" s="216">
        <v>0</v>
      </c>
      <c r="T368" s="217">
        <f>S368*H368</f>
        <v>0</v>
      </c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R368" s="218" t="s">
        <v>232</v>
      </c>
      <c r="AT368" s="218" t="s">
        <v>132</v>
      </c>
      <c r="AU368" s="218" t="s">
        <v>137</v>
      </c>
      <c r="AY368" s="17" t="s">
        <v>129</v>
      </c>
      <c r="BE368" s="219">
        <f>IF(N368="základní",J368,0)</f>
        <v>0</v>
      </c>
      <c r="BF368" s="219">
        <f>IF(N368="snížená",J368,0)</f>
        <v>1440</v>
      </c>
      <c r="BG368" s="219">
        <f>IF(N368="zákl. přenesená",J368,0)</f>
        <v>0</v>
      </c>
      <c r="BH368" s="219">
        <f>IF(N368="sníž. přenesená",J368,0)</f>
        <v>0</v>
      </c>
      <c r="BI368" s="219">
        <f>IF(N368="nulová",J368,0)</f>
        <v>0</v>
      </c>
      <c r="BJ368" s="17" t="s">
        <v>137</v>
      </c>
      <c r="BK368" s="219">
        <f>ROUND(I368*H368,2)</f>
        <v>1440</v>
      </c>
      <c r="BL368" s="17" t="s">
        <v>232</v>
      </c>
      <c r="BM368" s="218" t="s">
        <v>654</v>
      </c>
    </row>
    <row r="369" s="2" customFormat="1" ht="24.15" customHeight="1">
      <c r="A369" s="32"/>
      <c r="B369" s="33"/>
      <c r="C369" s="207" t="s">
        <v>655</v>
      </c>
      <c r="D369" s="207" t="s">
        <v>132</v>
      </c>
      <c r="E369" s="208" t="s">
        <v>656</v>
      </c>
      <c r="F369" s="209" t="s">
        <v>657</v>
      </c>
      <c r="G369" s="210" t="s">
        <v>144</v>
      </c>
      <c r="H369" s="211">
        <v>12</v>
      </c>
      <c r="I369" s="212">
        <v>118</v>
      </c>
      <c r="J369" s="212">
        <f>ROUND(I369*H369,2)</f>
        <v>1416</v>
      </c>
      <c r="K369" s="213"/>
      <c r="L369" s="38"/>
      <c r="M369" s="214" t="s">
        <v>1</v>
      </c>
      <c r="N369" s="215" t="s">
        <v>39</v>
      </c>
      <c r="O369" s="216">
        <v>0.16600000000000001</v>
      </c>
      <c r="P369" s="216">
        <f>O369*H369</f>
        <v>1.992</v>
      </c>
      <c r="Q369" s="216">
        <v>0.00012</v>
      </c>
      <c r="R369" s="216">
        <f>Q369*H369</f>
        <v>0.0014400000000000001</v>
      </c>
      <c r="S369" s="216">
        <v>0</v>
      </c>
      <c r="T369" s="217">
        <f>S369*H369</f>
        <v>0</v>
      </c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R369" s="218" t="s">
        <v>232</v>
      </c>
      <c r="AT369" s="218" t="s">
        <v>132</v>
      </c>
      <c r="AU369" s="218" t="s">
        <v>137</v>
      </c>
      <c r="AY369" s="17" t="s">
        <v>129</v>
      </c>
      <c r="BE369" s="219">
        <f>IF(N369="základní",J369,0)</f>
        <v>0</v>
      </c>
      <c r="BF369" s="219">
        <f>IF(N369="snížená",J369,0)</f>
        <v>1416</v>
      </c>
      <c r="BG369" s="219">
        <f>IF(N369="zákl. přenesená",J369,0)</f>
        <v>0</v>
      </c>
      <c r="BH369" s="219">
        <f>IF(N369="sníž. přenesená",J369,0)</f>
        <v>0</v>
      </c>
      <c r="BI369" s="219">
        <f>IF(N369="nulová",J369,0)</f>
        <v>0</v>
      </c>
      <c r="BJ369" s="17" t="s">
        <v>137</v>
      </c>
      <c r="BK369" s="219">
        <f>ROUND(I369*H369,2)</f>
        <v>1416</v>
      </c>
      <c r="BL369" s="17" t="s">
        <v>232</v>
      </c>
      <c r="BM369" s="218" t="s">
        <v>658</v>
      </c>
    </row>
    <row r="370" s="2" customFormat="1" ht="24.15" customHeight="1">
      <c r="A370" s="32"/>
      <c r="B370" s="33"/>
      <c r="C370" s="207" t="s">
        <v>659</v>
      </c>
      <c r="D370" s="207" t="s">
        <v>132</v>
      </c>
      <c r="E370" s="208" t="s">
        <v>660</v>
      </c>
      <c r="F370" s="209" t="s">
        <v>661</v>
      </c>
      <c r="G370" s="210" t="s">
        <v>144</v>
      </c>
      <c r="H370" s="211">
        <v>12</v>
      </c>
      <c r="I370" s="212">
        <v>121</v>
      </c>
      <c r="J370" s="212">
        <f>ROUND(I370*H370,2)</f>
        <v>1452</v>
      </c>
      <c r="K370" s="213"/>
      <c r="L370" s="38"/>
      <c r="M370" s="214" t="s">
        <v>1</v>
      </c>
      <c r="N370" s="215" t="s">
        <v>39</v>
      </c>
      <c r="O370" s="216">
        <v>0.17199999999999999</v>
      </c>
      <c r="P370" s="216">
        <f>O370*H370</f>
        <v>2.0640000000000001</v>
      </c>
      <c r="Q370" s="216">
        <v>0.00012</v>
      </c>
      <c r="R370" s="216">
        <f>Q370*H370</f>
        <v>0.0014400000000000001</v>
      </c>
      <c r="S370" s="216">
        <v>0</v>
      </c>
      <c r="T370" s="217">
        <f>S370*H370</f>
        <v>0</v>
      </c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R370" s="218" t="s">
        <v>232</v>
      </c>
      <c r="AT370" s="218" t="s">
        <v>132</v>
      </c>
      <c r="AU370" s="218" t="s">
        <v>137</v>
      </c>
      <c r="AY370" s="17" t="s">
        <v>129</v>
      </c>
      <c r="BE370" s="219">
        <f>IF(N370="základní",J370,0)</f>
        <v>0</v>
      </c>
      <c r="BF370" s="219">
        <f>IF(N370="snížená",J370,0)</f>
        <v>1452</v>
      </c>
      <c r="BG370" s="219">
        <f>IF(N370="zákl. přenesená",J370,0)</f>
        <v>0</v>
      </c>
      <c r="BH370" s="219">
        <f>IF(N370="sníž. přenesená",J370,0)</f>
        <v>0</v>
      </c>
      <c r="BI370" s="219">
        <f>IF(N370="nulová",J370,0)</f>
        <v>0</v>
      </c>
      <c r="BJ370" s="17" t="s">
        <v>137</v>
      </c>
      <c r="BK370" s="219">
        <f>ROUND(I370*H370,2)</f>
        <v>1452</v>
      </c>
      <c r="BL370" s="17" t="s">
        <v>232</v>
      </c>
      <c r="BM370" s="218" t="s">
        <v>662</v>
      </c>
    </row>
    <row r="371" s="2" customFormat="1" ht="16.5" customHeight="1">
      <c r="A371" s="32"/>
      <c r="B371" s="33"/>
      <c r="C371" s="207" t="s">
        <v>663</v>
      </c>
      <c r="D371" s="207" t="s">
        <v>132</v>
      </c>
      <c r="E371" s="208" t="s">
        <v>664</v>
      </c>
      <c r="F371" s="209" t="s">
        <v>665</v>
      </c>
      <c r="G371" s="210" t="s">
        <v>343</v>
      </c>
      <c r="H371" s="211">
        <v>4</v>
      </c>
      <c r="I371" s="212">
        <v>5000</v>
      </c>
      <c r="J371" s="212">
        <f>ROUND(I371*H371,2)</f>
        <v>20000</v>
      </c>
      <c r="K371" s="213"/>
      <c r="L371" s="38"/>
      <c r="M371" s="214" t="s">
        <v>1</v>
      </c>
      <c r="N371" s="215" t="s">
        <v>39</v>
      </c>
      <c r="O371" s="216">
        <v>0</v>
      </c>
      <c r="P371" s="216">
        <f>O371*H371</f>
        <v>0</v>
      </c>
      <c r="Q371" s="216">
        <v>0</v>
      </c>
      <c r="R371" s="216">
        <f>Q371*H371</f>
        <v>0</v>
      </c>
      <c r="S371" s="216">
        <v>0</v>
      </c>
      <c r="T371" s="217">
        <f>S371*H371</f>
        <v>0</v>
      </c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R371" s="218" t="s">
        <v>232</v>
      </c>
      <c r="AT371" s="218" t="s">
        <v>132</v>
      </c>
      <c r="AU371" s="218" t="s">
        <v>137</v>
      </c>
      <c r="AY371" s="17" t="s">
        <v>129</v>
      </c>
      <c r="BE371" s="219">
        <f>IF(N371="základní",J371,0)</f>
        <v>0</v>
      </c>
      <c r="BF371" s="219">
        <f>IF(N371="snížená",J371,0)</f>
        <v>20000</v>
      </c>
      <c r="BG371" s="219">
        <f>IF(N371="zákl. přenesená",J371,0)</f>
        <v>0</v>
      </c>
      <c r="BH371" s="219">
        <f>IF(N371="sníž. přenesená",J371,0)</f>
        <v>0</v>
      </c>
      <c r="BI371" s="219">
        <f>IF(N371="nulová",J371,0)</f>
        <v>0</v>
      </c>
      <c r="BJ371" s="17" t="s">
        <v>137</v>
      </c>
      <c r="BK371" s="219">
        <f>ROUND(I371*H371,2)</f>
        <v>20000</v>
      </c>
      <c r="BL371" s="17" t="s">
        <v>232</v>
      </c>
      <c r="BM371" s="218" t="s">
        <v>666</v>
      </c>
    </row>
    <row r="372" s="12" customFormat="1" ht="22.8" customHeight="1">
      <c r="A372" s="12"/>
      <c r="B372" s="192"/>
      <c r="C372" s="193"/>
      <c r="D372" s="194" t="s">
        <v>72</v>
      </c>
      <c r="E372" s="205" t="s">
        <v>667</v>
      </c>
      <c r="F372" s="205" t="s">
        <v>668</v>
      </c>
      <c r="G372" s="193"/>
      <c r="H372" s="193"/>
      <c r="I372" s="193"/>
      <c r="J372" s="206">
        <f>BK372</f>
        <v>38708.229999999996</v>
      </c>
      <c r="K372" s="193"/>
      <c r="L372" s="197"/>
      <c r="M372" s="198"/>
      <c r="N372" s="199"/>
      <c r="O372" s="199"/>
      <c r="P372" s="200">
        <f>SUM(P373:P384)</f>
        <v>64.853367999999989</v>
      </c>
      <c r="Q372" s="199"/>
      <c r="R372" s="200">
        <f>SUM(R373:R384)</f>
        <v>0.45461735999999997</v>
      </c>
      <c r="S372" s="199"/>
      <c r="T372" s="201">
        <f>SUM(T373:T384)</f>
        <v>0.11125156</v>
      </c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R372" s="202" t="s">
        <v>137</v>
      </c>
      <c r="AT372" s="203" t="s">
        <v>72</v>
      </c>
      <c r="AU372" s="203" t="s">
        <v>81</v>
      </c>
      <c r="AY372" s="202" t="s">
        <v>129</v>
      </c>
      <c r="BK372" s="204">
        <f>SUM(BK373:BK384)</f>
        <v>38708.229999999996</v>
      </c>
    </row>
    <row r="373" s="2" customFormat="1" ht="16.5" customHeight="1">
      <c r="A373" s="32"/>
      <c r="B373" s="33"/>
      <c r="C373" s="207" t="s">
        <v>669</v>
      </c>
      <c r="D373" s="207" t="s">
        <v>132</v>
      </c>
      <c r="E373" s="208" t="s">
        <v>670</v>
      </c>
      <c r="F373" s="209" t="s">
        <v>671</v>
      </c>
      <c r="G373" s="210" t="s">
        <v>144</v>
      </c>
      <c r="H373" s="211">
        <v>358.87599999999998</v>
      </c>
      <c r="I373" s="212">
        <v>34.700000000000003</v>
      </c>
      <c r="J373" s="212">
        <f>ROUND(I373*H373,2)</f>
        <v>12453</v>
      </c>
      <c r="K373" s="213"/>
      <c r="L373" s="38"/>
      <c r="M373" s="214" t="s">
        <v>1</v>
      </c>
      <c r="N373" s="215" t="s">
        <v>39</v>
      </c>
      <c r="O373" s="216">
        <v>0.073999999999999996</v>
      </c>
      <c r="P373" s="216">
        <f>O373*H373</f>
        <v>26.556823999999995</v>
      </c>
      <c r="Q373" s="216">
        <v>0.001</v>
      </c>
      <c r="R373" s="216">
        <f>Q373*H373</f>
        <v>0.35887599999999997</v>
      </c>
      <c r="S373" s="216">
        <v>0.00031</v>
      </c>
      <c r="T373" s="217">
        <f>S373*H373</f>
        <v>0.11125156</v>
      </c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R373" s="218" t="s">
        <v>232</v>
      </c>
      <c r="AT373" s="218" t="s">
        <v>132</v>
      </c>
      <c r="AU373" s="218" t="s">
        <v>137</v>
      </c>
      <c r="AY373" s="17" t="s">
        <v>129</v>
      </c>
      <c r="BE373" s="219">
        <f>IF(N373="základní",J373,0)</f>
        <v>0</v>
      </c>
      <c r="BF373" s="219">
        <f>IF(N373="snížená",J373,0)</f>
        <v>12453</v>
      </c>
      <c r="BG373" s="219">
        <f>IF(N373="zákl. přenesená",J373,0)</f>
        <v>0</v>
      </c>
      <c r="BH373" s="219">
        <f>IF(N373="sníž. přenesená",J373,0)</f>
        <v>0</v>
      </c>
      <c r="BI373" s="219">
        <f>IF(N373="nulová",J373,0)</f>
        <v>0</v>
      </c>
      <c r="BJ373" s="17" t="s">
        <v>137</v>
      </c>
      <c r="BK373" s="219">
        <f>ROUND(I373*H373,2)</f>
        <v>12453</v>
      </c>
      <c r="BL373" s="17" t="s">
        <v>232</v>
      </c>
      <c r="BM373" s="218" t="s">
        <v>672</v>
      </c>
    </row>
    <row r="374" s="13" customFormat="1">
      <c r="A374" s="13"/>
      <c r="B374" s="220"/>
      <c r="C374" s="221"/>
      <c r="D374" s="222" t="s">
        <v>146</v>
      </c>
      <c r="E374" s="223" t="s">
        <v>1</v>
      </c>
      <c r="F374" s="224" t="s">
        <v>673</v>
      </c>
      <c r="G374" s="221"/>
      <c r="H374" s="223" t="s">
        <v>1</v>
      </c>
      <c r="I374" s="221"/>
      <c r="J374" s="221"/>
      <c r="K374" s="221"/>
      <c r="L374" s="225"/>
      <c r="M374" s="226"/>
      <c r="N374" s="227"/>
      <c r="O374" s="227"/>
      <c r="P374" s="227"/>
      <c r="Q374" s="227"/>
      <c r="R374" s="227"/>
      <c r="S374" s="227"/>
      <c r="T374" s="228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29" t="s">
        <v>146</v>
      </c>
      <c r="AU374" s="229" t="s">
        <v>137</v>
      </c>
      <c r="AV374" s="13" t="s">
        <v>81</v>
      </c>
      <c r="AW374" s="13" t="s">
        <v>30</v>
      </c>
      <c r="AX374" s="13" t="s">
        <v>73</v>
      </c>
      <c r="AY374" s="229" t="s">
        <v>129</v>
      </c>
    </row>
    <row r="375" s="14" customFormat="1">
      <c r="A375" s="14"/>
      <c r="B375" s="230"/>
      <c r="C375" s="231"/>
      <c r="D375" s="222" t="s">
        <v>146</v>
      </c>
      <c r="E375" s="232" t="s">
        <v>1</v>
      </c>
      <c r="F375" s="233" t="s">
        <v>674</v>
      </c>
      <c r="G375" s="231"/>
      <c r="H375" s="234">
        <v>104.7</v>
      </c>
      <c r="I375" s="231"/>
      <c r="J375" s="231"/>
      <c r="K375" s="231"/>
      <c r="L375" s="235"/>
      <c r="M375" s="236"/>
      <c r="N375" s="237"/>
      <c r="O375" s="237"/>
      <c r="P375" s="237"/>
      <c r="Q375" s="237"/>
      <c r="R375" s="237"/>
      <c r="S375" s="237"/>
      <c r="T375" s="238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39" t="s">
        <v>146</v>
      </c>
      <c r="AU375" s="239" t="s">
        <v>137</v>
      </c>
      <c r="AV375" s="14" t="s">
        <v>137</v>
      </c>
      <c r="AW375" s="14" t="s">
        <v>30</v>
      </c>
      <c r="AX375" s="14" t="s">
        <v>73</v>
      </c>
      <c r="AY375" s="239" t="s">
        <v>129</v>
      </c>
    </row>
    <row r="376" s="13" customFormat="1">
      <c r="A376" s="13"/>
      <c r="B376" s="220"/>
      <c r="C376" s="221"/>
      <c r="D376" s="222" t="s">
        <v>146</v>
      </c>
      <c r="E376" s="223" t="s">
        <v>1</v>
      </c>
      <c r="F376" s="224" t="s">
        <v>675</v>
      </c>
      <c r="G376" s="221"/>
      <c r="H376" s="223" t="s">
        <v>1</v>
      </c>
      <c r="I376" s="221"/>
      <c r="J376" s="221"/>
      <c r="K376" s="221"/>
      <c r="L376" s="225"/>
      <c r="M376" s="226"/>
      <c r="N376" s="227"/>
      <c r="O376" s="227"/>
      <c r="P376" s="227"/>
      <c r="Q376" s="227"/>
      <c r="R376" s="227"/>
      <c r="S376" s="227"/>
      <c r="T376" s="228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29" t="s">
        <v>146</v>
      </c>
      <c r="AU376" s="229" t="s">
        <v>137</v>
      </c>
      <c r="AV376" s="13" t="s">
        <v>81</v>
      </c>
      <c r="AW376" s="13" t="s">
        <v>30</v>
      </c>
      <c r="AX376" s="13" t="s">
        <v>73</v>
      </c>
      <c r="AY376" s="229" t="s">
        <v>129</v>
      </c>
    </row>
    <row r="377" s="14" customFormat="1">
      <c r="A377" s="14"/>
      <c r="B377" s="230"/>
      <c r="C377" s="231"/>
      <c r="D377" s="222" t="s">
        <v>146</v>
      </c>
      <c r="E377" s="232" t="s">
        <v>1</v>
      </c>
      <c r="F377" s="233" t="s">
        <v>193</v>
      </c>
      <c r="G377" s="231"/>
      <c r="H377" s="234">
        <v>254.17599999999999</v>
      </c>
      <c r="I377" s="231"/>
      <c r="J377" s="231"/>
      <c r="K377" s="231"/>
      <c r="L377" s="235"/>
      <c r="M377" s="236"/>
      <c r="N377" s="237"/>
      <c r="O377" s="237"/>
      <c r="P377" s="237"/>
      <c r="Q377" s="237"/>
      <c r="R377" s="237"/>
      <c r="S377" s="237"/>
      <c r="T377" s="238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39" t="s">
        <v>146</v>
      </c>
      <c r="AU377" s="239" t="s">
        <v>137</v>
      </c>
      <c r="AV377" s="14" t="s">
        <v>137</v>
      </c>
      <c r="AW377" s="14" t="s">
        <v>30</v>
      </c>
      <c r="AX377" s="14" t="s">
        <v>73</v>
      </c>
      <c r="AY377" s="239" t="s">
        <v>129</v>
      </c>
    </row>
    <row r="378" s="15" customFormat="1">
      <c r="A378" s="15"/>
      <c r="B378" s="240"/>
      <c r="C378" s="241"/>
      <c r="D378" s="222" t="s">
        <v>146</v>
      </c>
      <c r="E378" s="242" t="s">
        <v>1</v>
      </c>
      <c r="F378" s="243" t="s">
        <v>157</v>
      </c>
      <c r="G378" s="241"/>
      <c r="H378" s="244">
        <v>358.87599999999998</v>
      </c>
      <c r="I378" s="241"/>
      <c r="J378" s="241"/>
      <c r="K378" s="241"/>
      <c r="L378" s="245"/>
      <c r="M378" s="246"/>
      <c r="N378" s="247"/>
      <c r="O378" s="247"/>
      <c r="P378" s="247"/>
      <c r="Q378" s="247"/>
      <c r="R378" s="247"/>
      <c r="S378" s="247"/>
      <c r="T378" s="248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49" t="s">
        <v>146</v>
      </c>
      <c r="AU378" s="249" t="s">
        <v>137</v>
      </c>
      <c r="AV378" s="15" t="s">
        <v>136</v>
      </c>
      <c r="AW378" s="15" t="s">
        <v>30</v>
      </c>
      <c r="AX378" s="15" t="s">
        <v>81</v>
      </c>
      <c r="AY378" s="249" t="s">
        <v>129</v>
      </c>
    </row>
    <row r="379" s="2" customFormat="1" ht="33" customHeight="1">
      <c r="A379" s="32"/>
      <c r="B379" s="33"/>
      <c r="C379" s="207" t="s">
        <v>676</v>
      </c>
      <c r="D379" s="207" t="s">
        <v>132</v>
      </c>
      <c r="E379" s="208" t="s">
        <v>677</v>
      </c>
      <c r="F379" s="209" t="s">
        <v>678</v>
      </c>
      <c r="G379" s="210" t="s">
        <v>144</v>
      </c>
      <c r="H379" s="211">
        <v>368.23599999999999</v>
      </c>
      <c r="I379" s="212">
        <v>71.299999999999997</v>
      </c>
      <c r="J379" s="212">
        <f>ROUND(I379*H379,2)</f>
        <v>26255.23</v>
      </c>
      <c r="K379" s="213"/>
      <c r="L379" s="38"/>
      <c r="M379" s="214" t="s">
        <v>1</v>
      </c>
      <c r="N379" s="215" t="s">
        <v>39</v>
      </c>
      <c r="O379" s="216">
        <v>0.104</v>
      </c>
      <c r="P379" s="216">
        <f>O379*H379</f>
        <v>38.296543999999997</v>
      </c>
      <c r="Q379" s="216">
        <v>0.00025999999999999998</v>
      </c>
      <c r="R379" s="216">
        <f>Q379*H379</f>
        <v>0.095741359999999984</v>
      </c>
      <c r="S379" s="216">
        <v>0</v>
      </c>
      <c r="T379" s="217">
        <f>S379*H379</f>
        <v>0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R379" s="218" t="s">
        <v>232</v>
      </c>
      <c r="AT379" s="218" t="s">
        <v>132</v>
      </c>
      <c r="AU379" s="218" t="s">
        <v>137</v>
      </c>
      <c r="AY379" s="17" t="s">
        <v>129</v>
      </c>
      <c r="BE379" s="219">
        <f>IF(N379="základní",J379,0)</f>
        <v>0</v>
      </c>
      <c r="BF379" s="219">
        <f>IF(N379="snížená",J379,0)</f>
        <v>26255.23</v>
      </c>
      <c r="BG379" s="219">
        <f>IF(N379="zákl. přenesená",J379,0)</f>
        <v>0</v>
      </c>
      <c r="BH379" s="219">
        <f>IF(N379="sníž. přenesená",J379,0)</f>
        <v>0</v>
      </c>
      <c r="BI379" s="219">
        <f>IF(N379="nulová",J379,0)</f>
        <v>0</v>
      </c>
      <c r="BJ379" s="17" t="s">
        <v>137</v>
      </c>
      <c r="BK379" s="219">
        <f>ROUND(I379*H379,2)</f>
        <v>26255.23</v>
      </c>
      <c r="BL379" s="17" t="s">
        <v>232</v>
      </c>
      <c r="BM379" s="218" t="s">
        <v>679</v>
      </c>
    </row>
    <row r="380" s="13" customFormat="1">
      <c r="A380" s="13"/>
      <c r="B380" s="220"/>
      <c r="C380" s="221"/>
      <c r="D380" s="222" t="s">
        <v>146</v>
      </c>
      <c r="E380" s="223" t="s">
        <v>1</v>
      </c>
      <c r="F380" s="224" t="s">
        <v>673</v>
      </c>
      <c r="G380" s="221"/>
      <c r="H380" s="223" t="s">
        <v>1</v>
      </c>
      <c r="I380" s="221"/>
      <c r="J380" s="221"/>
      <c r="K380" s="221"/>
      <c r="L380" s="225"/>
      <c r="M380" s="226"/>
      <c r="N380" s="227"/>
      <c r="O380" s="227"/>
      <c r="P380" s="227"/>
      <c r="Q380" s="227"/>
      <c r="R380" s="227"/>
      <c r="S380" s="227"/>
      <c r="T380" s="228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29" t="s">
        <v>146</v>
      </c>
      <c r="AU380" s="229" t="s">
        <v>137</v>
      </c>
      <c r="AV380" s="13" t="s">
        <v>81</v>
      </c>
      <c r="AW380" s="13" t="s">
        <v>30</v>
      </c>
      <c r="AX380" s="13" t="s">
        <v>73</v>
      </c>
      <c r="AY380" s="229" t="s">
        <v>129</v>
      </c>
    </row>
    <row r="381" s="14" customFormat="1">
      <c r="A381" s="14"/>
      <c r="B381" s="230"/>
      <c r="C381" s="231"/>
      <c r="D381" s="222" t="s">
        <v>146</v>
      </c>
      <c r="E381" s="232" t="s">
        <v>1</v>
      </c>
      <c r="F381" s="233" t="s">
        <v>674</v>
      </c>
      <c r="G381" s="231"/>
      <c r="H381" s="234">
        <v>104.7</v>
      </c>
      <c r="I381" s="231"/>
      <c r="J381" s="231"/>
      <c r="K381" s="231"/>
      <c r="L381" s="235"/>
      <c r="M381" s="236"/>
      <c r="N381" s="237"/>
      <c r="O381" s="237"/>
      <c r="P381" s="237"/>
      <c r="Q381" s="237"/>
      <c r="R381" s="237"/>
      <c r="S381" s="237"/>
      <c r="T381" s="238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39" t="s">
        <v>146</v>
      </c>
      <c r="AU381" s="239" t="s">
        <v>137</v>
      </c>
      <c r="AV381" s="14" t="s">
        <v>137</v>
      </c>
      <c r="AW381" s="14" t="s">
        <v>30</v>
      </c>
      <c r="AX381" s="14" t="s">
        <v>73</v>
      </c>
      <c r="AY381" s="239" t="s">
        <v>129</v>
      </c>
    </row>
    <row r="382" s="13" customFormat="1">
      <c r="A382" s="13"/>
      <c r="B382" s="220"/>
      <c r="C382" s="221"/>
      <c r="D382" s="222" t="s">
        <v>146</v>
      </c>
      <c r="E382" s="223" t="s">
        <v>1</v>
      </c>
      <c r="F382" s="224" t="s">
        <v>675</v>
      </c>
      <c r="G382" s="221"/>
      <c r="H382" s="223" t="s">
        <v>1</v>
      </c>
      <c r="I382" s="221"/>
      <c r="J382" s="221"/>
      <c r="K382" s="221"/>
      <c r="L382" s="225"/>
      <c r="M382" s="226"/>
      <c r="N382" s="227"/>
      <c r="O382" s="227"/>
      <c r="P382" s="227"/>
      <c r="Q382" s="227"/>
      <c r="R382" s="227"/>
      <c r="S382" s="227"/>
      <c r="T382" s="228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29" t="s">
        <v>146</v>
      </c>
      <c r="AU382" s="229" t="s">
        <v>137</v>
      </c>
      <c r="AV382" s="13" t="s">
        <v>81</v>
      </c>
      <c r="AW382" s="13" t="s">
        <v>30</v>
      </c>
      <c r="AX382" s="13" t="s">
        <v>73</v>
      </c>
      <c r="AY382" s="229" t="s">
        <v>129</v>
      </c>
    </row>
    <row r="383" s="14" customFormat="1">
      <c r="A383" s="14"/>
      <c r="B383" s="230"/>
      <c r="C383" s="231"/>
      <c r="D383" s="222" t="s">
        <v>146</v>
      </c>
      <c r="E383" s="232" t="s">
        <v>1</v>
      </c>
      <c r="F383" s="233" t="s">
        <v>680</v>
      </c>
      <c r="G383" s="231"/>
      <c r="H383" s="234">
        <v>263.536</v>
      </c>
      <c r="I383" s="231"/>
      <c r="J383" s="231"/>
      <c r="K383" s="231"/>
      <c r="L383" s="235"/>
      <c r="M383" s="236"/>
      <c r="N383" s="237"/>
      <c r="O383" s="237"/>
      <c r="P383" s="237"/>
      <c r="Q383" s="237"/>
      <c r="R383" s="237"/>
      <c r="S383" s="237"/>
      <c r="T383" s="238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39" t="s">
        <v>146</v>
      </c>
      <c r="AU383" s="239" t="s">
        <v>137</v>
      </c>
      <c r="AV383" s="14" t="s">
        <v>137</v>
      </c>
      <c r="AW383" s="14" t="s">
        <v>30</v>
      </c>
      <c r="AX383" s="14" t="s">
        <v>73</v>
      </c>
      <c r="AY383" s="239" t="s">
        <v>129</v>
      </c>
    </row>
    <row r="384" s="15" customFormat="1">
      <c r="A384" s="15"/>
      <c r="B384" s="240"/>
      <c r="C384" s="241"/>
      <c r="D384" s="222" t="s">
        <v>146</v>
      </c>
      <c r="E384" s="242" t="s">
        <v>1</v>
      </c>
      <c r="F384" s="243" t="s">
        <v>157</v>
      </c>
      <c r="G384" s="241"/>
      <c r="H384" s="244">
        <v>368.23599999999999</v>
      </c>
      <c r="I384" s="241"/>
      <c r="J384" s="241"/>
      <c r="K384" s="241"/>
      <c r="L384" s="245"/>
      <c r="M384" s="246"/>
      <c r="N384" s="247"/>
      <c r="O384" s="247"/>
      <c r="P384" s="247"/>
      <c r="Q384" s="247"/>
      <c r="R384" s="247"/>
      <c r="S384" s="247"/>
      <c r="T384" s="248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49" t="s">
        <v>146</v>
      </c>
      <c r="AU384" s="249" t="s">
        <v>137</v>
      </c>
      <c r="AV384" s="15" t="s">
        <v>136</v>
      </c>
      <c r="AW384" s="15" t="s">
        <v>30</v>
      </c>
      <c r="AX384" s="15" t="s">
        <v>81</v>
      </c>
      <c r="AY384" s="249" t="s">
        <v>129</v>
      </c>
    </row>
    <row r="385" s="12" customFormat="1" ht="25.92" customHeight="1">
      <c r="A385" s="12"/>
      <c r="B385" s="192"/>
      <c r="C385" s="193"/>
      <c r="D385" s="194" t="s">
        <v>72</v>
      </c>
      <c r="E385" s="195" t="s">
        <v>681</v>
      </c>
      <c r="F385" s="195" t="s">
        <v>682</v>
      </c>
      <c r="G385" s="193"/>
      <c r="H385" s="193"/>
      <c r="I385" s="193"/>
      <c r="J385" s="196">
        <f>BK385</f>
        <v>13000</v>
      </c>
      <c r="K385" s="193"/>
      <c r="L385" s="197"/>
      <c r="M385" s="198"/>
      <c r="N385" s="199"/>
      <c r="O385" s="199"/>
      <c r="P385" s="200">
        <f>SUM(P386:P388)</f>
        <v>0</v>
      </c>
      <c r="Q385" s="199"/>
      <c r="R385" s="200">
        <f>SUM(R386:R388)</f>
        <v>0</v>
      </c>
      <c r="S385" s="199"/>
      <c r="T385" s="201">
        <f>SUM(T386:T388)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02" t="s">
        <v>168</v>
      </c>
      <c r="AT385" s="203" t="s">
        <v>72</v>
      </c>
      <c r="AU385" s="203" t="s">
        <v>73</v>
      </c>
      <c r="AY385" s="202" t="s">
        <v>129</v>
      </c>
      <c r="BK385" s="204">
        <f>SUM(BK386:BK388)</f>
        <v>13000</v>
      </c>
    </row>
    <row r="386" s="2" customFormat="1" ht="16.5" customHeight="1">
      <c r="A386" s="32"/>
      <c r="B386" s="33"/>
      <c r="C386" s="207" t="s">
        <v>683</v>
      </c>
      <c r="D386" s="207" t="s">
        <v>132</v>
      </c>
      <c r="E386" s="208" t="s">
        <v>684</v>
      </c>
      <c r="F386" s="209" t="s">
        <v>685</v>
      </c>
      <c r="G386" s="210" t="s">
        <v>343</v>
      </c>
      <c r="H386" s="211">
        <v>1</v>
      </c>
      <c r="I386" s="212">
        <v>5000</v>
      </c>
      <c r="J386" s="212">
        <f>ROUND(I386*H386,2)</f>
        <v>5000</v>
      </c>
      <c r="K386" s="213"/>
      <c r="L386" s="38"/>
      <c r="M386" s="214" t="s">
        <v>1</v>
      </c>
      <c r="N386" s="215" t="s">
        <v>39</v>
      </c>
      <c r="O386" s="216">
        <v>0</v>
      </c>
      <c r="P386" s="216">
        <f>O386*H386</f>
        <v>0</v>
      </c>
      <c r="Q386" s="216">
        <v>0</v>
      </c>
      <c r="R386" s="216">
        <f>Q386*H386</f>
        <v>0</v>
      </c>
      <c r="S386" s="216">
        <v>0</v>
      </c>
      <c r="T386" s="217">
        <f>S386*H386</f>
        <v>0</v>
      </c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R386" s="218" t="s">
        <v>136</v>
      </c>
      <c r="AT386" s="218" t="s">
        <v>132</v>
      </c>
      <c r="AU386" s="218" t="s">
        <v>81</v>
      </c>
      <c r="AY386" s="17" t="s">
        <v>129</v>
      </c>
      <c r="BE386" s="219">
        <f>IF(N386="základní",J386,0)</f>
        <v>0</v>
      </c>
      <c r="BF386" s="219">
        <f>IF(N386="snížená",J386,0)</f>
        <v>5000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17" t="s">
        <v>137</v>
      </c>
      <c r="BK386" s="219">
        <f>ROUND(I386*H386,2)</f>
        <v>5000</v>
      </c>
      <c r="BL386" s="17" t="s">
        <v>136</v>
      </c>
      <c r="BM386" s="218" t="s">
        <v>686</v>
      </c>
    </row>
    <row r="387" s="2" customFormat="1" ht="16.5" customHeight="1">
      <c r="A387" s="32"/>
      <c r="B387" s="33"/>
      <c r="C387" s="207" t="s">
        <v>687</v>
      </c>
      <c r="D387" s="207" t="s">
        <v>132</v>
      </c>
      <c r="E387" s="208" t="s">
        <v>688</v>
      </c>
      <c r="F387" s="209" t="s">
        <v>689</v>
      </c>
      <c r="G387" s="210" t="s">
        <v>343</v>
      </c>
      <c r="H387" s="211">
        <v>1</v>
      </c>
      <c r="I387" s="212">
        <v>5000</v>
      </c>
      <c r="J387" s="212">
        <f>ROUND(I387*H387,2)</f>
        <v>5000</v>
      </c>
      <c r="K387" s="213"/>
      <c r="L387" s="38"/>
      <c r="M387" s="214" t="s">
        <v>1</v>
      </c>
      <c r="N387" s="215" t="s">
        <v>39</v>
      </c>
      <c r="O387" s="216">
        <v>0</v>
      </c>
      <c r="P387" s="216">
        <f>O387*H387</f>
        <v>0</v>
      </c>
      <c r="Q387" s="216">
        <v>0</v>
      </c>
      <c r="R387" s="216">
        <f>Q387*H387</f>
        <v>0</v>
      </c>
      <c r="S387" s="216">
        <v>0</v>
      </c>
      <c r="T387" s="217">
        <f>S387*H387</f>
        <v>0</v>
      </c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R387" s="218" t="s">
        <v>136</v>
      </c>
      <c r="AT387" s="218" t="s">
        <v>132</v>
      </c>
      <c r="AU387" s="218" t="s">
        <v>81</v>
      </c>
      <c r="AY387" s="17" t="s">
        <v>129</v>
      </c>
      <c r="BE387" s="219">
        <f>IF(N387="základní",J387,0)</f>
        <v>0</v>
      </c>
      <c r="BF387" s="219">
        <f>IF(N387="snížená",J387,0)</f>
        <v>5000</v>
      </c>
      <c r="BG387" s="219">
        <f>IF(N387="zákl. přenesená",J387,0)</f>
        <v>0</v>
      </c>
      <c r="BH387" s="219">
        <f>IF(N387="sníž. přenesená",J387,0)</f>
        <v>0</v>
      </c>
      <c r="BI387" s="219">
        <f>IF(N387="nulová",J387,0)</f>
        <v>0</v>
      </c>
      <c r="BJ387" s="17" t="s">
        <v>137</v>
      </c>
      <c r="BK387" s="219">
        <f>ROUND(I387*H387,2)</f>
        <v>5000</v>
      </c>
      <c r="BL387" s="17" t="s">
        <v>136</v>
      </c>
      <c r="BM387" s="218" t="s">
        <v>690</v>
      </c>
    </row>
    <row r="388" s="2" customFormat="1" ht="16.5" customHeight="1">
      <c r="A388" s="32"/>
      <c r="B388" s="33"/>
      <c r="C388" s="207" t="s">
        <v>691</v>
      </c>
      <c r="D388" s="207" t="s">
        <v>132</v>
      </c>
      <c r="E388" s="208" t="s">
        <v>692</v>
      </c>
      <c r="F388" s="209" t="s">
        <v>693</v>
      </c>
      <c r="G388" s="210" t="s">
        <v>343</v>
      </c>
      <c r="H388" s="211">
        <v>1</v>
      </c>
      <c r="I388" s="212">
        <v>3000</v>
      </c>
      <c r="J388" s="212">
        <f>ROUND(I388*H388,2)</f>
        <v>3000</v>
      </c>
      <c r="K388" s="213"/>
      <c r="L388" s="38"/>
      <c r="M388" s="260" t="s">
        <v>1</v>
      </c>
      <c r="N388" s="261" t="s">
        <v>39</v>
      </c>
      <c r="O388" s="262">
        <v>0</v>
      </c>
      <c r="P388" s="262">
        <f>O388*H388</f>
        <v>0</v>
      </c>
      <c r="Q388" s="262">
        <v>0</v>
      </c>
      <c r="R388" s="262">
        <f>Q388*H388</f>
        <v>0</v>
      </c>
      <c r="S388" s="262">
        <v>0</v>
      </c>
      <c r="T388" s="263">
        <f>S388*H388</f>
        <v>0</v>
      </c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R388" s="218" t="s">
        <v>136</v>
      </c>
      <c r="AT388" s="218" t="s">
        <v>132</v>
      </c>
      <c r="AU388" s="218" t="s">
        <v>81</v>
      </c>
      <c r="AY388" s="17" t="s">
        <v>129</v>
      </c>
      <c r="BE388" s="219">
        <f>IF(N388="základní",J388,0)</f>
        <v>0</v>
      </c>
      <c r="BF388" s="219">
        <f>IF(N388="snížená",J388,0)</f>
        <v>3000</v>
      </c>
      <c r="BG388" s="219">
        <f>IF(N388="zákl. přenesená",J388,0)</f>
        <v>0</v>
      </c>
      <c r="BH388" s="219">
        <f>IF(N388="sníž. přenesená",J388,0)</f>
        <v>0</v>
      </c>
      <c r="BI388" s="219">
        <f>IF(N388="nulová",J388,0)</f>
        <v>0</v>
      </c>
      <c r="BJ388" s="17" t="s">
        <v>137</v>
      </c>
      <c r="BK388" s="219">
        <f>ROUND(I388*H388,2)</f>
        <v>3000</v>
      </c>
      <c r="BL388" s="17" t="s">
        <v>136</v>
      </c>
      <c r="BM388" s="218" t="s">
        <v>694</v>
      </c>
    </row>
    <row r="389" s="2" customFormat="1" ht="6.96" customHeight="1">
      <c r="A389" s="32"/>
      <c r="B389" s="59"/>
      <c r="C389" s="60"/>
      <c r="D389" s="60"/>
      <c r="E389" s="60"/>
      <c r="F389" s="60"/>
      <c r="G389" s="60"/>
      <c r="H389" s="60"/>
      <c r="I389" s="60"/>
      <c r="J389" s="60"/>
      <c r="K389" s="60"/>
      <c r="L389" s="38"/>
      <c r="M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</row>
  </sheetData>
  <sheetProtection sheet="1" autoFilter="0" formatColumns="0" formatRows="0" objects="1" scenarios="1" spinCount="100000" saltValue="m1mapv9YHSN0VD5wzGOh9FUJtHDRZbRtrP2sdkioVXBdvOYW0Ys7C6GRrwzYGBDxEnOvjOIas4CPttqvwYTQZQ==" hashValue="378QXrd0cHKq6ML4ELIJ8qXM5VXoRZ+rhyyzkuE6PIl2pH5oIPWj1PrJQiFbj/FgGJCA3h10+QdQsryKEhi74A==" algorithmName="SHA-512" password="CC35"/>
  <autoFilter ref="C138:K388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2021-08-24T17:05:02Z</dcterms:created>
  <dcterms:modified xsi:type="dcterms:W3CDTF">2021-08-24T17:05:08Z</dcterms:modified>
</cp:coreProperties>
</file>