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7495" windowHeight="11190" firstSheet="1" activeTab="1"/>
  </bookViews>
  <sheets>
    <sheet name="Rekapitulace stavby" sheetId="1" state="veryHidden" r:id="rId1"/>
    <sheet name="5.5. - Vzduchotechnika" sheetId="2" r:id="rId2"/>
  </sheets>
  <definedNames>
    <definedName name="_xlnm._FilterDatabase" localSheetId="1" hidden="1">'5.5. - Vzduchotechnika'!$C$121:$K$146</definedName>
    <definedName name="_xlnm.Print_Titles" localSheetId="1">'5.5. - Vzduchotechnika'!$121:$121</definedName>
    <definedName name="_xlnm.Print_Titles" localSheetId="0">'Rekapitulace stavby'!$92:$92</definedName>
    <definedName name="_xlnm.Print_Area" localSheetId="1">'5.5. - Vzduchotechnika'!$C$82:$J$101,'5.5. - Vzduchotechnika'!$C$107:$J$146</definedName>
    <definedName name="_xlnm.Print_Area" localSheetId="0">'Rekapitulace stavby'!$D$4:$AO$76,'Rekapitulace stavby'!$C$82:$AQ$97</definedName>
  </definedNames>
  <calcPr calcId="145621"/>
</workbook>
</file>

<file path=xl/calcChain.xml><?xml version="1.0" encoding="utf-8"?>
<calcChain xmlns="http://schemas.openxmlformats.org/spreadsheetml/2006/main">
  <c r="J39" i="2" l="1"/>
  <c r="J38" i="2"/>
  <c r="AY96" i="1" s="1"/>
  <c r="J37" i="2"/>
  <c r="AX96" i="1" s="1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J119" i="2"/>
  <c r="J118" i="2"/>
  <c r="F118" i="2"/>
  <c r="F116" i="2"/>
  <c r="E114" i="2"/>
  <c r="J94" i="2"/>
  <c r="J93" i="2"/>
  <c r="F93" i="2"/>
  <c r="F91" i="2"/>
  <c r="E89" i="2"/>
  <c r="J20" i="2"/>
  <c r="E20" i="2"/>
  <c r="F94" i="2"/>
  <c r="J19" i="2"/>
  <c r="J14" i="2"/>
  <c r="J91" i="2"/>
  <c r="E7" i="2"/>
  <c r="E85" i="2"/>
  <c r="L90" i="1"/>
  <c r="AM90" i="1"/>
  <c r="AM89" i="1"/>
  <c r="L89" i="1"/>
  <c r="AM87" i="1"/>
  <c r="L87" i="1"/>
  <c r="L85" i="1"/>
  <c r="L84" i="1"/>
  <c r="BK145" i="2"/>
  <c r="BK143" i="2"/>
  <c r="J138" i="2"/>
  <c r="J133" i="2"/>
  <c r="J131" i="2"/>
  <c r="BK129" i="2"/>
  <c r="BK127" i="2"/>
  <c r="J125" i="2"/>
  <c r="AS95" i="1"/>
  <c r="J145" i="2"/>
  <c r="BK136" i="2"/>
  <c r="BK133" i="2"/>
  <c r="BK131" i="2"/>
  <c r="J129" i="2"/>
  <c r="BK125" i="2"/>
  <c r="J143" i="2"/>
  <c r="BK141" i="2"/>
  <c r="BK138" i="2"/>
  <c r="J136" i="2"/>
  <c r="J141" i="2"/>
  <c r="J127" i="2"/>
  <c r="BK124" i="2" l="1"/>
  <c r="J124" i="2" s="1"/>
  <c r="J100" i="2" s="1"/>
  <c r="R124" i="2"/>
  <c r="R123" i="2" s="1"/>
  <c r="R122" i="2" s="1"/>
  <c r="P124" i="2"/>
  <c r="P123" i="2"/>
  <c r="P122" i="2" s="1"/>
  <c r="AU96" i="1" s="1"/>
  <c r="AU95" i="1" s="1"/>
  <c r="AU94" i="1" s="1"/>
  <c r="T124" i="2"/>
  <c r="T123" i="2"/>
  <c r="T122" i="2" s="1"/>
  <c r="E110" i="2"/>
  <c r="J116" i="2"/>
  <c r="F119" i="2"/>
  <c r="BE145" i="2"/>
  <c r="BE138" i="2"/>
  <c r="BE141" i="2"/>
  <c r="BE127" i="2"/>
  <c r="BE129" i="2"/>
  <c r="BE136" i="2"/>
  <c r="BE143" i="2"/>
  <c r="BE125" i="2"/>
  <c r="BE131" i="2"/>
  <c r="BE133" i="2"/>
  <c r="F36" i="2"/>
  <c r="BA96" i="1"/>
  <c r="BA95" i="1" s="1"/>
  <c r="BA94" i="1" s="1"/>
  <c r="AW94" i="1" s="1"/>
  <c r="AK30" i="1" s="1"/>
  <c r="F37" i="2"/>
  <c r="BB96" i="1" s="1"/>
  <c r="BB95" i="1" s="1"/>
  <c r="AX95" i="1" s="1"/>
  <c r="J36" i="2"/>
  <c r="AW96" i="1"/>
  <c r="F39" i="2"/>
  <c r="BD96" i="1"/>
  <c r="BD95" i="1" s="1"/>
  <c r="BD94" i="1" s="1"/>
  <c r="W33" i="1" s="1"/>
  <c r="AS94" i="1"/>
  <c r="F38" i="2"/>
  <c r="BC96" i="1"/>
  <c r="BC95" i="1" s="1"/>
  <c r="BC94" i="1" s="1"/>
  <c r="W32" i="1" s="1"/>
  <c r="BK123" i="2" l="1"/>
  <c r="J123" i="2"/>
  <c r="J99" i="2"/>
  <c r="BB94" i="1"/>
  <c r="W31" i="1"/>
  <c r="AY95" i="1"/>
  <c r="W30" i="1"/>
  <c r="AY94" i="1"/>
  <c r="J35" i="2"/>
  <c r="AV96" i="1" s="1"/>
  <c r="AT96" i="1" s="1"/>
  <c r="AW95" i="1"/>
  <c r="F35" i="2"/>
  <c r="AZ96" i="1" s="1"/>
  <c r="AZ95" i="1" s="1"/>
  <c r="AV95" i="1" s="1"/>
  <c r="BK122" i="2" l="1"/>
  <c r="J122" i="2"/>
  <c r="J98" i="2"/>
  <c r="AT95" i="1"/>
  <c r="AZ94" i="1"/>
  <c r="W29" i="1"/>
  <c r="AX94" i="1"/>
  <c r="AV94" i="1" l="1"/>
  <c r="AK29" i="1"/>
  <c r="J32" i="2"/>
  <c r="AG96" i="1" s="1"/>
  <c r="AN96" i="1" s="1"/>
  <c r="J41" i="2" l="1"/>
  <c r="AG95" i="1"/>
  <c r="AN95" i="1" s="1"/>
  <c r="AT94" i="1"/>
  <c r="AG94" i="1" l="1"/>
  <c r="AK26" i="1"/>
  <c r="AK35" i="1" s="1"/>
  <c r="AN94" i="1" l="1"/>
</calcChain>
</file>

<file path=xl/sharedStrings.xml><?xml version="1.0" encoding="utf-8"?>
<sst xmlns="http://schemas.openxmlformats.org/spreadsheetml/2006/main" count="466" uniqueCount="177">
  <si>
    <t>Export Komplet</t>
  </si>
  <si>
    <t/>
  </si>
  <si>
    <t>2.0</t>
  </si>
  <si>
    <t>False</t>
  </si>
  <si>
    <t>{698c9d76-f365-4cf6-b12a-d7df95e20e56}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</si>
  <si>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</si>
  <si>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</si>
  <si>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</si>
  <si>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</si>
  <si>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</si>
  <si>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</si>
  <si>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</si>
  <si>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</si>
  <si>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758</t>
  </si>
  <si>
    <t>Stavba:</t>
  </si>
  <si>
    <t>Oprava bytových jednotek a společných prostor budovy AYD</t>
  </si>
  <si>
    <t>KSO:</t>
  </si>
  <si>
    <t>CC-CZ:</t>
  </si>
  <si>
    <t>Místo:</t>
  </si>
  <si>
    <t>Olomouc</t>
  </si>
  <si>
    <t>Datum:</t>
  </si>
  <si>
    <t>8. 7. 2021</t>
  </si>
  <si>
    <t>Zadavatel:</t>
  </si>
  <si>
    <t>IČ:</t>
  </si>
  <si>
    <t>Fakultní nemocnice Olomouc</t>
  </si>
  <si>
    <t>DIČ:</t>
  </si>
  <si>
    <t>Zhotovitel:</t>
  </si>
  <si>
    <t xml:space="preserve"> </t>
  </si>
  <si>
    <t>Projektant:</t>
  </si>
  <si>
    <t>Ing. arch. Jan Dohnal</t>
  </si>
  <si>
    <t>True</t>
  </si>
  <si>
    <t>Zpracovatel:</t>
  </si>
  <si>
    <t>Jan Mikeš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</si>
  <si>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</si>
  <si>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</si>
  <si>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</si>
  <si>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</si>
  <si>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</si>
  <si>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</si>
  <si>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</si>
  <si>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</si>
  <si>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</si>
  <si>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</si>
  <si>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</si>
  <si>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</si>
  <si>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</si>
  <si>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</si>
  <si>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</si>
  <si>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</si>
  <si>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</si>
  <si>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</si>
  <si>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</si>
  <si>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</si>
  <si>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</si>
  <si>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</si>
  <si>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</si>
  <si>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</si>
  <si>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</si>
  <si>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</si>
  <si>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</si>
  <si>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</si>
  <si>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</si>
  <si>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</si>
  <si>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</si>
  <si>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</si>
  <si>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</si>
  <si>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</si>
  <si>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</si>
  <si>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</si>
  <si>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</si>
  <si>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</si>
  <si>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</si>
  <si>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</si>
  <si>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</si>
  <si>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</si>
  <si>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</si>
  <si>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</si>
  <si>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</si>
  <si>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05</t>
  </si>
  <si>
    <t>Místnosti správce</t>
  </si>
  <si>
    <t>STA</t>
  </si>
  <si>
    <t>1</t>
  </si>
  <si>
    <t>{9f89a1e9-5692-413c-99b2-2188d5042cdd}</t>
  </si>
  <si>
    <t>2</t>
  </si>
  <si>
    <t>/</t>
  </si>
  <si>
    <t>5.5.</t>
  </si>
  <si>
    <t>Vzduchotechnika</t>
  </si>
  <si>
    <t>Soupis</t>
  </si>
  <si>
    <t>{e1a626db-b808-41b2-8f4c-84910dbd6c2c}</t>
  </si>
  <si>
    <t>KRYCÍ LIST SOUPISU PRACÍ</t>
  </si>
  <si>
    <t>Objekt:</t>
  </si>
  <si>
    <t>SO 05 - Místnosti správce</t>
  </si>
  <si>
    <t>Soupis:</t>
  </si>
  <si>
    <t>5.5. - Vzduchotechnika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</si>
  <si>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</si>
  <si>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</si>
  <si>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</si>
  <si>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</si>
  <si>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</si>
  <si>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</si>
  <si>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751 - Vzduchotechnika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</si>
  <si>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</si>
  <si>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</si>
  <si>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</si>
  <si>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</si>
  <si>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</si>
  <si>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</si>
  <si>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</si>
  <si>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</si>
  <si>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</si>
  <si>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</si>
  <si>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</si>
  <si>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</si>
  <si>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</si>
  <si>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</si>
  <si>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</si>
  <si>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</si>
  <si>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751</t>
  </si>
  <si>
    <t>K</t>
  </si>
  <si>
    <t>751322011</t>
  </si>
  <si>
    <t>Mtž talířového ventilu D do 100 mm</t>
  </si>
  <si>
    <t>kus</t>
  </si>
  <si>
    <t>16</t>
  </si>
  <si>
    <t>743835146</t>
  </si>
  <si>
    <t>PP</t>
  </si>
  <si>
    <t>Montáž talířových ventilů, anemostatů, dýz  talířového ventilu, průměru do 100 mm</t>
  </si>
  <si>
    <t>M</t>
  </si>
  <si>
    <t>R-4296180</t>
  </si>
  <si>
    <t>ks</t>
  </si>
  <si>
    <t>32</t>
  </si>
  <si>
    <t>-1255592128</t>
  </si>
  <si>
    <t>8</t>
  </si>
  <si>
    <t>751510041</t>
  </si>
  <si>
    <t>Vzduchotechnické potrubí pozink kruhové spirálně vinuté D do 100 mm</t>
  </si>
  <si>
    <t>m</t>
  </si>
  <si>
    <t>1961404687</t>
  </si>
  <si>
    <t>Vzduchotechnické potrubí z pozinkovaného plechu  kruhové, trouba spirálně vinutá bez příruby, průměru do 100 mm</t>
  </si>
  <si>
    <t>3</t>
  </si>
  <si>
    <t>751537071</t>
  </si>
  <si>
    <t>Mtž potrubí ohebného neizol z Al folie D do 100 mm</t>
  </si>
  <si>
    <t>-1461723148</t>
  </si>
  <si>
    <t>Montáž potrubí ohebného kruhového neizolovaného z Al folie, průměru do 100 mm</t>
  </si>
  <si>
    <t>4</t>
  </si>
  <si>
    <t>ELD.KR501200030</t>
  </si>
  <si>
    <t>SEMIFLEX 100/3 STANDARD</t>
  </si>
  <si>
    <t>251612452</t>
  </si>
  <si>
    <t>P</t>
  </si>
  <si>
    <t>Poznámka k položce:_x000D_
Al ohebná hadice (0,08 mm), balení 3 m</t>
  </si>
  <si>
    <t>5</t>
  </si>
  <si>
    <t>R-4299216</t>
  </si>
  <si>
    <t xml:space="preserve">Kovová stahovací páska se sponou QIP110 pro průměry do 110mm   </t>
  </si>
  <si>
    <t>-1175651482</t>
  </si>
  <si>
    <t>Materiál  spojovací a těsnící- kovové prvky zinkovány</t>
  </si>
  <si>
    <t>6</t>
  </si>
  <si>
    <t>R-4296181</t>
  </si>
  <si>
    <t>box pro talířový ventil 100/100</t>
  </si>
  <si>
    <t>-1239922458</t>
  </si>
  <si>
    <t>box pro talířový ventil 100/100, materiál ocelový pozinkovaný plech. Box je sestaven ze SPIRO roury DN100 délka 190mm, jeden konec opatřit záslepkou vnitřní, z boku osadit sedlový kus DN100.
Cena zahrnuje materiál, zhotovení i montáž.</t>
  </si>
  <si>
    <t>Poznámka k položce:_x000D_
Cena je srovnatelná s obdobným standardně vyráběným boxem a byla převzata z cenníku výrobce</t>
  </si>
  <si>
    <t>9</t>
  </si>
  <si>
    <t>751572101</t>
  </si>
  <si>
    <t>Uchycení potrubí kruhového pomocí objímky kotvenou do betonu D do 100 mm</t>
  </si>
  <si>
    <t>-1881204085</t>
  </si>
  <si>
    <t>Závěs kruhového potrubí pomocí objímky, kotvené do betonu průměru potrubí do 100 mm</t>
  </si>
  <si>
    <t>7</t>
  </si>
  <si>
    <t>751691111</t>
  </si>
  <si>
    <t>Zaregulování systému vzduchotechnického zařízení - 1 koncový (distribuční) prvek</t>
  </si>
  <si>
    <t>-528332486</t>
  </si>
  <si>
    <t>Zaregulování systému vzduchotechnického zařízení za 1 koncový (distribuční) prvek</t>
  </si>
  <si>
    <t>10</t>
  </si>
  <si>
    <t>998751102</t>
  </si>
  <si>
    <t>Přesun hmot tonážní pro vzduchotechniku v objektech v do 24 m</t>
  </si>
  <si>
    <t>t</t>
  </si>
  <si>
    <t>1914448207</t>
  </si>
  <si>
    <t>Přesun hmot pro vzduchotechniku stanovený z hmotnosti přesunovaného materiálu vodorovná dopravní vzdálenost do 100 m v objektech výšky přes 12 do 24 m</t>
  </si>
  <si>
    <t xml:space="preserve">5.1 KEL 100 elektricky ovládaný talířový ventil </t>
  </si>
  <si>
    <t>5.1 Elektrický kovový talířový ventil průměr 100mm, určený pro odvod (přívod) vzduchu, s nastavitelným středovým elementem pro regulaci průtoku. Ventily jsou vyrobeny z ocelového plechu opatřeného bílou barvou (RAL 9010). Montážní rámečky jsou z pozinkovaného plechu a těsnění do rámečku je zajištěno pružnou páskou. 
• elektrické ovládání 12V AC/DC
• krytí IP 20
• ideální pro DCV systémy (větrání řízené skutečnou potřebou)
• vhodné pro rekonstrukce panelových domů bez nutnosti zásahu do VZT rozvodů
• nastavení min. průtoku otočením disku
• nízké hodnoty hluku a přeslechu
• teplota okolí do 100 ˚C
Včetně montážního rámečku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</si>
</sst>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9" t="s">
        <v>5</v>
      </c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7"/>
      <c r="D4" s="18" t="s">
        <v>9</v>
      </c>
      <c r="AR4" s="17"/>
      <c r="AS4" s="19" t="s">
        <v>10</v>
      </c>
      <c r="BS4" s="14" t="s">
        <v>11</v>
      </c>
    </row>
    <row r="5" spans="1:74" s="1" customFormat="1" ht="12" customHeight="1">
      <c r="B5" s="17"/>
      <c r="D5" s="20" t="s">
        <v>12</v>
      </c>
      <c r="K5" s="172" t="s">
        <v>13</v>
      </c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R5" s="17"/>
      <c r="BS5" s="14" t="s">
        <v>6</v>
      </c>
    </row>
    <row r="6" spans="1:74" s="1" customFormat="1" ht="36.950000000000003" customHeight="1">
      <c r="B6" s="17"/>
      <c r="D6" s="22" t="s">
        <v>14</v>
      </c>
      <c r="K6" s="174" t="s">
        <v>15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R6" s="17"/>
      <c r="BS6" s="14" t="s">
        <v>6</v>
      </c>
    </row>
    <row r="7" spans="1:74" s="1" customFormat="1" ht="12" customHeight="1">
      <c r="B7" s="17"/>
      <c r="D7" s="23" t="s">
        <v>16</v>
      </c>
      <c r="K7" s="21" t="s">
        <v>1</v>
      </c>
      <c r="AK7" s="23" t="s">
        <v>17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18</v>
      </c>
      <c r="K8" s="21" t="s">
        <v>19</v>
      </c>
      <c r="AK8" s="23" t="s">
        <v>20</v>
      </c>
      <c r="AN8" s="21" t="s">
        <v>21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22</v>
      </c>
      <c r="AK10" s="23" t="s">
        <v>23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24</v>
      </c>
      <c r="AK11" s="23" t="s">
        <v>25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26</v>
      </c>
      <c r="AK13" s="23" t="s">
        <v>23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27</v>
      </c>
      <c r="AK14" s="23" t="s">
        <v>25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28</v>
      </c>
      <c r="AK16" s="23" t="s">
        <v>23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29</v>
      </c>
      <c r="AK17" s="23" t="s">
        <v>25</v>
      </c>
      <c r="AN17" s="21" t="s">
        <v>1</v>
      </c>
      <c r="AR17" s="17"/>
      <c r="BS17" s="14" t="s">
        <v>30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31</v>
      </c>
      <c r="AK19" s="23" t="s">
        <v>23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32</v>
      </c>
      <c r="AK20" s="23" t="s">
        <v>25</v>
      </c>
      <c r="AN20" s="21" t="s">
        <v>1</v>
      </c>
      <c r="AR20" s="17"/>
      <c r="BS20" s="14" t="s">
        <v>30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33</v>
      </c>
      <c r="AR22" s="17"/>
    </row>
    <row r="23" spans="1:71" s="1" customFormat="1" ht="16.5" customHeight="1">
      <c r="B23" s="17"/>
      <c r="E23" s="175" t="s">
        <v>1</v>
      </c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34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6">
        <f>ROUND(AG94,2)</f>
        <v>7544.3</v>
      </c>
      <c r="AL26" s="177"/>
      <c r="AM26" s="177"/>
      <c r="AN26" s="177"/>
      <c r="AO26" s="177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8" t="s">
        <v>35</v>
      </c>
      <c r="M28" s="178"/>
      <c r="N28" s="178"/>
      <c r="O28" s="178"/>
      <c r="P28" s="178"/>
      <c r="Q28" s="26"/>
      <c r="R28" s="26"/>
      <c r="S28" s="26"/>
      <c r="T28" s="26"/>
      <c r="U28" s="26"/>
      <c r="V28" s="26"/>
      <c r="W28" s="178" t="s">
        <v>36</v>
      </c>
      <c r="X28" s="178"/>
      <c r="Y28" s="178"/>
      <c r="Z28" s="178"/>
      <c r="AA28" s="178"/>
      <c r="AB28" s="178"/>
      <c r="AC28" s="178"/>
      <c r="AD28" s="178"/>
      <c r="AE28" s="178"/>
      <c r="AF28" s="26"/>
      <c r="AG28" s="26"/>
      <c r="AH28" s="26"/>
      <c r="AI28" s="26"/>
      <c r="AJ28" s="26"/>
      <c r="AK28" s="178" t="s">
        <v>37</v>
      </c>
      <c r="AL28" s="178"/>
      <c r="AM28" s="178"/>
      <c r="AN28" s="178"/>
      <c r="AO28" s="178"/>
      <c r="AP28" s="26"/>
      <c r="AQ28" s="26"/>
      <c r="AR28" s="27"/>
      <c r="BE28" s="26"/>
    </row>
    <row r="29" spans="1:71" s="3" customFormat="1" ht="14.45" customHeight="1">
      <c r="B29" s="31"/>
      <c r="D29" s="23" t="s">
        <v>38</v>
      </c>
      <c r="F29" s="23" t="s">
        <v>39</v>
      </c>
      <c r="L29" s="181">
        <v>0.21</v>
      </c>
      <c r="M29" s="180"/>
      <c r="N29" s="180"/>
      <c r="O29" s="180"/>
      <c r="P29" s="180"/>
      <c r="W29" s="179">
        <f>ROUND(AZ94, 2)</f>
        <v>7544.3</v>
      </c>
      <c r="X29" s="180"/>
      <c r="Y29" s="180"/>
      <c r="Z29" s="180"/>
      <c r="AA29" s="180"/>
      <c r="AB29" s="180"/>
      <c r="AC29" s="180"/>
      <c r="AD29" s="180"/>
      <c r="AE29" s="180"/>
      <c r="AK29" s="179">
        <f>ROUND(AV94, 2)</f>
        <v>1584.3</v>
      </c>
      <c r="AL29" s="180"/>
      <c r="AM29" s="180"/>
      <c r="AN29" s="180"/>
      <c r="AO29" s="180"/>
      <c r="AR29" s="31"/>
    </row>
    <row r="30" spans="1:71" s="3" customFormat="1" ht="14.45" customHeight="1">
      <c r="B30" s="31"/>
      <c r="F30" s="23" t="s">
        <v>40</v>
      </c>
      <c r="L30" s="181">
        <v>0.15</v>
      </c>
      <c r="M30" s="180"/>
      <c r="N30" s="180"/>
      <c r="O30" s="180"/>
      <c r="P30" s="180"/>
      <c r="W30" s="179">
        <f>ROUND(BA94, 2)</f>
        <v>0</v>
      </c>
      <c r="X30" s="180"/>
      <c r="Y30" s="180"/>
      <c r="Z30" s="180"/>
      <c r="AA30" s="180"/>
      <c r="AB30" s="180"/>
      <c r="AC30" s="180"/>
      <c r="AD30" s="180"/>
      <c r="AE30" s="180"/>
      <c r="AK30" s="179">
        <f>ROUND(AW94, 2)</f>
        <v>0</v>
      </c>
      <c r="AL30" s="180"/>
      <c r="AM30" s="180"/>
      <c r="AN30" s="180"/>
      <c r="AO30" s="180"/>
      <c r="AR30" s="31"/>
    </row>
    <row r="31" spans="1:71" s="3" customFormat="1" ht="14.45" hidden="1" customHeight="1">
      <c r="B31" s="31"/>
      <c r="F31" s="23" t="s">
        <v>41</v>
      </c>
      <c r="L31" s="181">
        <v>0.21</v>
      </c>
      <c r="M31" s="180"/>
      <c r="N31" s="180"/>
      <c r="O31" s="180"/>
      <c r="P31" s="180"/>
      <c r="W31" s="179">
        <f>ROUND(BB94, 2)</f>
        <v>0</v>
      </c>
      <c r="X31" s="180"/>
      <c r="Y31" s="180"/>
      <c r="Z31" s="180"/>
      <c r="AA31" s="180"/>
      <c r="AB31" s="180"/>
      <c r="AC31" s="180"/>
      <c r="AD31" s="180"/>
      <c r="AE31" s="180"/>
      <c r="AK31" s="179">
        <v>0</v>
      </c>
      <c r="AL31" s="180"/>
      <c r="AM31" s="180"/>
      <c r="AN31" s="180"/>
      <c r="AO31" s="180"/>
      <c r="AR31" s="31"/>
    </row>
    <row r="32" spans="1:71" s="3" customFormat="1" ht="14.45" hidden="1" customHeight="1">
      <c r="B32" s="31"/>
      <c r="F32" s="23" t="s">
        <v>42</v>
      </c>
      <c r="L32" s="181">
        <v>0.15</v>
      </c>
      <c r="M32" s="180"/>
      <c r="N32" s="180"/>
      <c r="O32" s="180"/>
      <c r="P32" s="180"/>
      <c r="W32" s="179">
        <f>ROUND(BC94, 2)</f>
        <v>0</v>
      </c>
      <c r="X32" s="180"/>
      <c r="Y32" s="180"/>
      <c r="Z32" s="180"/>
      <c r="AA32" s="180"/>
      <c r="AB32" s="180"/>
      <c r="AC32" s="180"/>
      <c r="AD32" s="180"/>
      <c r="AE32" s="180"/>
      <c r="AK32" s="179">
        <v>0</v>
      </c>
      <c r="AL32" s="180"/>
      <c r="AM32" s="180"/>
      <c r="AN32" s="180"/>
      <c r="AO32" s="180"/>
      <c r="AR32" s="31"/>
    </row>
    <row r="33" spans="1:57" s="3" customFormat="1" ht="14.45" hidden="1" customHeight="1">
      <c r="B33" s="31"/>
      <c r="F33" s="23" t="s">
        <v>43</v>
      </c>
      <c r="L33" s="181">
        <v>0</v>
      </c>
      <c r="M33" s="180"/>
      <c r="N33" s="180"/>
      <c r="O33" s="180"/>
      <c r="P33" s="180"/>
      <c r="W33" s="179">
        <f>ROUND(BD94, 2)</f>
        <v>0</v>
      </c>
      <c r="X33" s="180"/>
      <c r="Y33" s="180"/>
      <c r="Z33" s="180"/>
      <c r="AA33" s="180"/>
      <c r="AB33" s="180"/>
      <c r="AC33" s="180"/>
      <c r="AD33" s="180"/>
      <c r="AE33" s="180"/>
      <c r="AK33" s="179">
        <v>0</v>
      </c>
      <c r="AL33" s="180"/>
      <c r="AM33" s="180"/>
      <c r="AN33" s="180"/>
      <c r="AO33" s="180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44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45</v>
      </c>
      <c r="U35" s="34"/>
      <c r="V35" s="34"/>
      <c r="W35" s="34"/>
      <c r="X35" s="182" t="s">
        <v>46</v>
      </c>
      <c r="Y35" s="183"/>
      <c r="Z35" s="183"/>
      <c r="AA35" s="183"/>
      <c r="AB35" s="183"/>
      <c r="AC35" s="34"/>
      <c r="AD35" s="34"/>
      <c r="AE35" s="34"/>
      <c r="AF35" s="34"/>
      <c r="AG35" s="34"/>
      <c r="AH35" s="34"/>
      <c r="AI35" s="34"/>
      <c r="AJ35" s="34"/>
      <c r="AK35" s="184">
        <f>SUM(AK26:AK33)</f>
        <v>9128.6</v>
      </c>
      <c r="AL35" s="183"/>
      <c r="AM35" s="183"/>
      <c r="AN35" s="183"/>
      <c r="AO35" s="185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47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48</v>
      </c>
      <c r="AI49" s="38"/>
      <c r="AJ49" s="38"/>
      <c r="AK49" s="38"/>
      <c r="AL49" s="38"/>
      <c r="AM49" s="38"/>
      <c r="AN49" s="38"/>
      <c r="AO49" s="38"/>
      <c r="AR49" s="36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6"/>
      <c r="B60" s="27"/>
      <c r="C60" s="26"/>
      <c r="D60" s="39" t="s">
        <v>49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50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49</v>
      </c>
      <c r="AI60" s="29"/>
      <c r="AJ60" s="29"/>
      <c r="AK60" s="29"/>
      <c r="AL60" s="29"/>
      <c r="AM60" s="39" t="s">
        <v>50</v>
      </c>
      <c r="AN60" s="29"/>
      <c r="AO60" s="29"/>
      <c r="AP60" s="26"/>
      <c r="AQ60" s="26"/>
      <c r="AR60" s="27"/>
      <c r="BE60" s="26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6"/>
      <c r="B64" s="27"/>
      <c r="C64" s="26"/>
      <c r="D64" s="37" t="s">
        <v>51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52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6"/>
      <c r="B75" s="27"/>
      <c r="C75" s="26"/>
      <c r="D75" s="39" t="s">
        <v>49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50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49</v>
      </c>
      <c r="AI75" s="29"/>
      <c r="AJ75" s="29"/>
      <c r="AK75" s="29"/>
      <c r="AL75" s="29"/>
      <c r="AM75" s="39" t="s">
        <v>50</v>
      </c>
      <c r="AN75" s="29"/>
      <c r="AO75" s="29"/>
      <c r="AP75" s="26"/>
      <c r="AQ75" s="26"/>
      <c r="AR75" s="27"/>
      <c r="BE75" s="26"/>
    </row>
    <row r="76" spans="1:57" s="2" customFormat="1" ht="11.25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1" s="2" customFormat="1" ht="24.95" customHeight="1">
      <c r="A82" s="26"/>
      <c r="B82" s="27"/>
      <c r="C82" s="18" t="s">
        <v>53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>
      <c r="B84" s="45"/>
      <c r="C84" s="23" t="s">
        <v>12</v>
      </c>
      <c r="L84" s="4" t="str">
        <f>K5</f>
        <v>758</v>
      </c>
      <c r="AR84" s="45"/>
    </row>
    <row r="85" spans="1:91" s="5" customFormat="1" ht="36.950000000000003" customHeight="1">
      <c r="B85" s="46"/>
      <c r="C85" s="47" t="s">
        <v>14</v>
      </c>
      <c r="L85" s="186" t="str">
        <f>K6</f>
        <v>Oprava bytových jednotek a společných prostor budovy AYD</v>
      </c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R85" s="46"/>
    </row>
    <row r="86" spans="1:91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>
      <c r="A87" s="26"/>
      <c r="B87" s="27"/>
      <c r="C87" s="23" t="s">
        <v>18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Olomouc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20</v>
      </c>
      <c r="AJ87" s="26"/>
      <c r="AK87" s="26"/>
      <c r="AL87" s="26"/>
      <c r="AM87" s="188" t="str">
        <f>IF(AN8= "","",AN8)</f>
        <v>8. 7. 2021</v>
      </c>
      <c r="AN87" s="188"/>
      <c r="AO87" s="26"/>
      <c r="AP87" s="26"/>
      <c r="AQ87" s="26"/>
      <c r="AR87" s="27"/>
      <c r="BE87" s="26"/>
    </row>
    <row r="88" spans="1:91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>
      <c r="A89" s="26"/>
      <c r="B89" s="27"/>
      <c r="C89" s="23" t="s">
        <v>22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Fakultní nemocnice Olomouc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28</v>
      </c>
      <c r="AJ89" s="26"/>
      <c r="AK89" s="26"/>
      <c r="AL89" s="26"/>
      <c r="AM89" s="189" t="str">
        <f>IF(E17="","",E17)</f>
        <v>Ing. arch. Jan Dohnal</v>
      </c>
      <c r="AN89" s="190"/>
      <c r="AO89" s="190"/>
      <c r="AP89" s="190"/>
      <c r="AQ89" s="26"/>
      <c r="AR89" s="27"/>
      <c r="AS89" s="191" t="s">
        <v>54</v>
      </c>
      <c r="AT89" s="192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1" s="2" customFormat="1" ht="15.2" customHeight="1">
      <c r="A90" s="26"/>
      <c r="B90" s="27"/>
      <c r="C90" s="23" t="s">
        <v>26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31</v>
      </c>
      <c r="AJ90" s="26"/>
      <c r="AK90" s="26"/>
      <c r="AL90" s="26"/>
      <c r="AM90" s="189" t="str">
        <f>IF(E20="","",E20)</f>
        <v>Jan Mikeš</v>
      </c>
      <c r="AN90" s="190"/>
      <c r="AO90" s="190"/>
      <c r="AP90" s="190"/>
      <c r="AQ90" s="26"/>
      <c r="AR90" s="27"/>
      <c r="AS90" s="193"/>
      <c r="AT90" s="194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1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93"/>
      <c r="AT91" s="194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1" s="2" customFormat="1" ht="29.25" customHeight="1">
      <c r="A92" s="26"/>
      <c r="B92" s="27"/>
      <c r="C92" s="195" t="s">
        <v>55</v>
      </c>
      <c r="D92" s="196"/>
      <c r="E92" s="196"/>
      <c r="F92" s="196"/>
      <c r="G92" s="196"/>
      <c r="H92" s="54"/>
      <c r="I92" s="197" t="s">
        <v>56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8" t="s">
        <v>57</v>
      </c>
      <c r="AH92" s="196"/>
      <c r="AI92" s="196"/>
      <c r="AJ92" s="196"/>
      <c r="AK92" s="196"/>
      <c r="AL92" s="196"/>
      <c r="AM92" s="196"/>
      <c r="AN92" s="197" t="s">
        <v>58</v>
      </c>
      <c r="AO92" s="196"/>
      <c r="AP92" s="199"/>
      <c r="AQ92" s="55" t="s">
        <v>59</v>
      </c>
      <c r="AR92" s="27"/>
      <c r="AS92" s="56" t="s">
        <v>60</v>
      </c>
      <c r="AT92" s="57" t="s">
        <v>61</v>
      </c>
      <c r="AU92" s="57" t="s">
        <v>62</v>
      </c>
      <c r="AV92" s="57" t="s">
        <v>63</v>
      </c>
      <c r="AW92" s="57" t="s">
        <v>64</v>
      </c>
      <c r="AX92" s="57" t="s">
        <v>65</v>
      </c>
      <c r="AY92" s="57" t="s">
        <v>66</v>
      </c>
      <c r="AZ92" s="57" t="s">
        <v>67</v>
      </c>
      <c r="BA92" s="57" t="s">
        <v>68</v>
      </c>
      <c r="BB92" s="57" t="s">
        <v>69</v>
      </c>
      <c r="BC92" s="57" t="s">
        <v>70</v>
      </c>
      <c r="BD92" s="58" t="s">
        <v>71</v>
      </c>
      <c r="BE92" s="26"/>
    </row>
    <row r="93" spans="1:91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1" s="6" customFormat="1" ht="32.450000000000003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7">
        <f>ROUND(AG95,2)</f>
        <v>7544.3</v>
      </c>
      <c r="AH94" s="207"/>
      <c r="AI94" s="207"/>
      <c r="AJ94" s="207"/>
      <c r="AK94" s="207"/>
      <c r="AL94" s="207"/>
      <c r="AM94" s="207"/>
      <c r="AN94" s="208">
        <f>SUM(AG94,AT94)</f>
        <v>9128.6</v>
      </c>
      <c r="AO94" s="208"/>
      <c r="AP94" s="208"/>
      <c r="AQ94" s="66" t="s">
        <v>1</v>
      </c>
      <c r="AR94" s="62"/>
      <c r="AS94" s="67">
        <f>ROUND(AS95,2)</f>
        <v>0</v>
      </c>
      <c r="AT94" s="68">
        <f>ROUND(SUM(AV94:AW94),2)</f>
        <v>1584.3</v>
      </c>
      <c r="AU94" s="69">
        <f>ROUND(AU95,5)</f>
        <v>3.48875</v>
      </c>
      <c r="AV94" s="68">
        <f>ROUND(AZ94*L29,2)</f>
        <v>1584.3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 t="shared" ref="AZ94:BD95" si="0">ROUND(AZ95,2)</f>
        <v>7544.3</v>
      </c>
      <c r="BA94" s="68">
        <f t="shared" si="0"/>
        <v>0</v>
      </c>
      <c r="BB94" s="68">
        <f t="shared" si="0"/>
        <v>0</v>
      </c>
      <c r="BC94" s="68">
        <f t="shared" si="0"/>
        <v>0</v>
      </c>
      <c r="BD94" s="70">
        <f t="shared" si="0"/>
        <v>0</v>
      </c>
      <c r="BS94" s="71" t="s">
        <v>73</v>
      </c>
      <c r="BT94" s="71" t="s">
        <v>74</v>
      </c>
      <c r="BU94" s="72" t="s">
        <v>75</v>
      </c>
      <c r="BV94" s="71" t="s">
        <v>76</v>
      </c>
      <c r="BW94" s="71" t="s">
        <v>4</v>
      </c>
      <c r="BX94" s="71" t="s">
        <v>77</v>
      </c>
      <c r="CL94" s="71" t="s">
        <v>1</v>
      </c>
    </row>
    <row r="95" spans="1:91" s="7" customFormat="1" ht="16.5" customHeight="1">
      <c r="B95" s="73"/>
      <c r="C95" s="74"/>
      <c r="D95" s="203" t="s">
        <v>78</v>
      </c>
      <c r="E95" s="203"/>
      <c r="F95" s="203"/>
      <c r="G95" s="203"/>
      <c r="H95" s="203"/>
      <c r="I95" s="75"/>
      <c r="J95" s="203" t="s">
        <v>79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2">
        <f>ROUND(AG96,2)</f>
        <v>7544.3</v>
      </c>
      <c r="AH95" s="201"/>
      <c r="AI95" s="201"/>
      <c r="AJ95" s="201"/>
      <c r="AK95" s="201"/>
      <c r="AL95" s="201"/>
      <c r="AM95" s="201"/>
      <c r="AN95" s="200">
        <f>SUM(AG95,AT95)</f>
        <v>9128.6</v>
      </c>
      <c r="AO95" s="201"/>
      <c r="AP95" s="201"/>
      <c r="AQ95" s="76" t="s">
        <v>80</v>
      </c>
      <c r="AR95" s="73"/>
      <c r="AS95" s="77">
        <f>ROUND(AS96,2)</f>
        <v>0</v>
      </c>
      <c r="AT95" s="78">
        <f>ROUND(SUM(AV95:AW95),2)</f>
        <v>1584.3</v>
      </c>
      <c r="AU95" s="79">
        <f>ROUND(AU96,5)</f>
        <v>3.48875</v>
      </c>
      <c r="AV95" s="78">
        <f>ROUND(AZ95*L29,2)</f>
        <v>1584.3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 t="shared" si="0"/>
        <v>7544.3</v>
      </c>
      <c r="BA95" s="78">
        <f t="shared" si="0"/>
        <v>0</v>
      </c>
      <c r="BB95" s="78">
        <f t="shared" si="0"/>
        <v>0</v>
      </c>
      <c r="BC95" s="78">
        <f t="shared" si="0"/>
        <v>0</v>
      </c>
      <c r="BD95" s="80">
        <f t="shared" si="0"/>
        <v>0</v>
      </c>
      <c r="BS95" s="81" t="s">
        <v>73</v>
      </c>
      <c r="BT95" s="81" t="s">
        <v>81</v>
      </c>
      <c r="BU95" s="81" t="s">
        <v>75</v>
      </c>
      <c r="BV95" s="81" t="s">
        <v>76</v>
      </c>
      <c r="BW95" s="81" t="s">
        <v>82</v>
      </c>
      <c r="BX95" s="81" t="s">
        <v>4</v>
      </c>
      <c r="CL95" s="81" t="s">
        <v>1</v>
      </c>
      <c r="CM95" s="81" t="s">
        <v>83</v>
      </c>
    </row>
    <row r="96" spans="1:91" s="4" customFormat="1" ht="16.5" customHeight="1">
      <c r="A96" s="82" t="s">
        <v>84</v>
      </c>
      <c r="B96" s="45"/>
      <c r="C96" s="10"/>
      <c r="D96" s="10"/>
      <c r="E96" s="206" t="s">
        <v>85</v>
      </c>
      <c r="F96" s="206"/>
      <c r="G96" s="206"/>
      <c r="H96" s="206"/>
      <c r="I96" s="206"/>
      <c r="J96" s="10"/>
      <c r="K96" s="206" t="s">
        <v>86</v>
      </c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4">
        <f>'5.5. - Vzduchotechnika'!J32</f>
        <v>7544.3</v>
      </c>
      <c r="AH96" s="205"/>
      <c r="AI96" s="205"/>
      <c r="AJ96" s="205"/>
      <c r="AK96" s="205"/>
      <c r="AL96" s="205"/>
      <c r="AM96" s="205"/>
      <c r="AN96" s="204">
        <f>SUM(AG96,AT96)</f>
        <v>9128.6</v>
      </c>
      <c r="AO96" s="205"/>
      <c r="AP96" s="205"/>
      <c r="AQ96" s="83" t="s">
        <v>87</v>
      </c>
      <c r="AR96" s="45"/>
      <c r="AS96" s="84">
        <v>0</v>
      </c>
      <c r="AT96" s="85">
        <f>ROUND(SUM(AV96:AW96),2)</f>
        <v>1584.3</v>
      </c>
      <c r="AU96" s="86">
        <f>'5.5. - Vzduchotechnika'!P122</f>
        <v>3.4887520000000003</v>
      </c>
      <c r="AV96" s="85">
        <f>'5.5. - Vzduchotechnika'!J35</f>
        <v>1584.3</v>
      </c>
      <c r="AW96" s="85">
        <f>'5.5. - Vzduchotechnika'!J36</f>
        <v>0</v>
      </c>
      <c r="AX96" s="85">
        <f>'5.5. - Vzduchotechnika'!J37</f>
        <v>0</v>
      </c>
      <c r="AY96" s="85">
        <f>'5.5. - Vzduchotechnika'!J38</f>
        <v>0</v>
      </c>
      <c r="AZ96" s="85">
        <f>'5.5. - Vzduchotechnika'!F35</f>
        <v>7544.3</v>
      </c>
      <c r="BA96" s="85">
        <f>'5.5. - Vzduchotechnika'!F36</f>
        <v>0</v>
      </c>
      <c r="BB96" s="85">
        <f>'5.5. - Vzduchotechnika'!F37</f>
        <v>0</v>
      </c>
      <c r="BC96" s="85">
        <f>'5.5. - Vzduchotechnika'!F38</f>
        <v>0</v>
      </c>
      <c r="BD96" s="87">
        <f>'5.5. - Vzduchotechnika'!F39</f>
        <v>0</v>
      </c>
      <c r="BT96" s="21" t="s">
        <v>83</v>
      </c>
      <c r="BV96" s="21" t="s">
        <v>76</v>
      </c>
      <c r="BW96" s="21" t="s">
        <v>88</v>
      </c>
      <c r="BX96" s="21" t="s">
        <v>82</v>
      </c>
      <c r="CL96" s="21" t="s">
        <v>1</v>
      </c>
    </row>
    <row r="97" spans="1:57" s="2" customFormat="1" ht="30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  <row r="98" spans="1:57" s="2" customFormat="1" ht="6.95" customHeight="1">
      <c r="A98" s="26"/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27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</row>
  </sheetData>
  <mergeCells count="44">
    <mergeCell ref="AR2:BE2"/>
    <mergeCell ref="AN96:AP96"/>
    <mergeCell ref="AG96:AM96"/>
    <mergeCell ref="E96:I96"/>
    <mergeCell ref="K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  <mergeCell ref="AK31:AO31"/>
    <mergeCell ref="L31:P31"/>
    <mergeCell ref="W32:AE32"/>
    <mergeCell ref="AK32:AO32"/>
    <mergeCell ref="L32:P32"/>
    <mergeCell ref="W29:AE29"/>
    <mergeCell ref="AK29:AO29"/>
    <mergeCell ref="L29:P29"/>
    <mergeCell ref="W30:AE30"/>
    <mergeCell ref="AK30:AO30"/>
    <mergeCell ref="L30:P30"/>
    <mergeCell ref="K5:AO5"/>
    <mergeCell ref="K6:AO6"/>
    <mergeCell ref="E23:AN23"/>
    <mergeCell ref="AK26:AO26"/>
    <mergeCell ref="L28:P28"/>
    <mergeCell ref="W28:AE28"/>
    <mergeCell ref="AK28:AO28"/>
  </mergeCells>
  <hyperlinks>
    <hyperlink ref="A96" location="'5.5. - Vzduchotechnika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7"/>
  <sheetViews>
    <sheetView showGridLines="0" tabSelected="1" topLeftCell="A102" workbookViewId="0">
      <selection activeCell="I128" sqref="I128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 ht="11.25">
      <c r="A1" s="88"/>
    </row>
    <row r="2" spans="1:46" s="1" customFormat="1" ht="36.950000000000003" customHeight="1">
      <c r="L2" s="209" t="s">
        <v>5</v>
      </c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4" t="s">
        <v>88</v>
      </c>
    </row>
    <row r="3" spans="1:46" s="1" customFormat="1" ht="6.95" hidden="1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1:46" s="1" customFormat="1" ht="24.95" hidden="1" customHeight="1">
      <c r="B4" s="17"/>
      <c r="D4" s="18" t="s">
        <v>89</v>
      </c>
      <c r="L4" s="17"/>
      <c r="M4" s="89" t="s">
        <v>10</v>
      </c>
      <c r="AT4" s="14" t="s">
        <v>3</v>
      </c>
    </row>
    <row r="5" spans="1:46" s="1" customFormat="1" ht="6.95" hidden="1" customHeight="1">
      <c r="B5" s="17"/>
      <c r="L5" s="17"/>
    </row>
    <row r="6" spans="1:46" s="1" customFormat="1" ht="12" hidden="1" customHeight="1">
      <c r="B6" s="17"/>
      <c r="D6" s="23" t="s">
        <v>14</v>
      </c>
      <c r="L6" s="17"/>
    </row>
    <row r="7" spans="1:46" s="1" customFormat="1" ht="16.5" hidden="1" customHeight="1">
      <c r="B7" s="17"/>
      <c r="E7" s="210" t="str">
        <f>'Rekapitulace stavby'!K6</f>
        <v>Oprava bytových jednotek a společných prostor budovy AYD</v>
      </c>
      <c r="F7" s="211"/>
      <c r="G7" s="211"/>
      <c r="H7" s="211"/>
      <c r="L7" s="17"/>
    </row>
    <row r="8" spans="1:46" s="1" customFormat="1" ht="12" hidden="1" customHeight="1">
      <c r="B8" s="17"/>
      <c r="D8" s="23" t="s">
        <v>90</v>
      </c>
      <c r="L8" s="17"/>
    </row>
    <row r="9" spans="1:46" s="2" customFormat="1" ht="16.5" hidden="1" customHeight="1">
      <c r="A9" s="26"/>
      <c r="B9" s="27"/>
      <c r="C9" s="26"/>
      <c r="D9" s="26"/>
      <c r="E9" s="210" t="s">
        <v>91</v>
      </c>
      <c r="F9" s="212"/>
      <c r="G9" s="212"/>
      <c r="H9" s="212"/>
      <c r="I9" s="26"/>
      <c r="J9" s="26"/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hidden="1" customHeight="1">
      <c r="A10" s="26"/>
      <c r="B10" s="27"/>
      <c r="C10" s="26"/>
      <c r="D10" s="23" t="s">
        <v>92</v>
      </c>
      <c r="E10" s="26"/>
      <c r="F10" s="26"/>
      <c r="G10" s="26"/>
      <c r="H10" s="26"/>
      <c r="I10" s="26"/>
      <c r="J10" s="26"/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6.5" hidden="1" customHeight="1">
      <c r="A11" s="26"/>
      <c r="B11" s="27"/>
      <c r="C11" s="26"/>
      <c r="D11" s="26"/>
      <c r="E11" s="186" t="s">
        <v>93</v>
      </c>
      <c r="F11" s="212"/>
      <c r="G11" s="212"/>
      <c r="H11" s="212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1.25" hidden="1">
      <c r="A12" s="26"/>
      <c r="B12" s="27"/>
      <c r="C12" s="26"/>
      <c r="D12" s="26"/>
      <c r="E12" s="26"/>
      <c r="F12" s="26"/>
      <c r="G12" s="26"/>
      <c r="H12" s="26"/>
      <c r="I12" s="26"/>
      <c r="J12" s="26"/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" hidden="1" customHeight="1">
      <c r="A13" s="26"/>
      <c r="B13" s="27"/>
      <c r="C13" s="26"/>
      <c r="D13" s="23" t="s">
        <v>16</v>
      </c>
      <c r="E13" s="26"/>
      <c r="F13" s="21" t="s">
        <v>1</v>
      </c>
      <c r="G13" s="26"/>
      <c r="H13" s="26"/>
      <c r="I13" s="23" t="s">
        <v>17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hidden="1" customHeight="1">
      <c r="A14" s="26"/>
      <c r="B14" s="27"/>
      <c r="C14" s="26"/>
      <c r="D14" s="23" t="s">
        <v>18</v>
      </c>
      <c r="E14" s="26"/>
      <c r="F14" s="21" t="s">
        <v>19</v>
      </c>
      <c r="G14" s="26"/>
      <c r="H14" s="26"/>
      <c r="I14" s="23" t="s">
        <v>20</v>
      </c>
      <c r="J14" s="49" t="str">
        <f>'Rekapitulace stavby'!AN8</f>
        <v>8. 7. 2021</v>
      </c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0.9" hidden="1" customHeight="1">
      <c r="A15" s="26"/>
      <c r="B15" s="27"/>
      <c r="C15" s="26"/>
      <c r="D15" s="26"/>
      <c r="E15" s="26"/>
      <c r="F15" s="26"/>
      <c r="G15" s="26"/>
      <c r="H15" s="26"/>
      <c r="I15" s="26"/>
      <c r="J15" s="26"/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" hidden="1" customHeight="1">
      <c r="A16" s="26"/>
      <c r="B16" s="27"/>
      <c r="C16" s="26"/>
      <c r="D16" s="23" t="s">
        <v>22</v>
      </c>
      <c r="E16" s="26"/>
      <c r="F16" s="26"/>
      <c r="G16" s="26"/>
      <c r="H16" s="26"/>
      <c r="I16" s="23" t="s">
        <v>23</v>
      </c>
      <c r="J16" s="21" t="s">
        <v>1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18" hidden="1" customHeight="1">
      <c r="A17" s="26"/>
      <c r="B17" s="27"/>
      <c r="C17" s="26"/>
      <c r="D17" s="26"/>
      <c r="E17" s="21" t="s">
        <v>24</v>
      </c>
      <c r="F17" s="26"/>
      <c r="G17" s="26"/>
      <c r="H17" s="26"/>
      <c r="I17" s="23" t="s">
        <v>25</v>
      </c>
      <c r="J17" s="21" t="s">
        <v>1</v>
      </c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6.95" hidden="1" customHeight="1">
      <c r="A18" s="26"/>
      <c r="B18" s="27"/>
      <c r="C18" s="26"/>
      <c r="D18" s="26"/>
      <c r="E18" s="26"/>
      <c r="F18" s="26"/>
      <c r="G18" s="26"/>
      <c r="H18" s="26"/>
      <c r="I18" s="26"/>
      <c r="J18" s="26"/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" hidden="1" customHeight="1">
      <c r="A19" s="26"/>
      <c r="B19" s="27"/>
      <c r="C19" s="26"/>
      <c r="D19" s="23" t="s">
        <v>26</v>
      </c>
      <c r="E19" s="26"/>
      <c r="F19" s="26"/>
      <c r="G19" s="26"/>
      <c r="H19" s="26"/>
      <c r="I19" s="23" t="s">
        <v>23</v>
      </c>
      <c r="J19" s="21" t="str">
        <f>'Rekapitulace stavby'!AN13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18" hidden="1" customHeight="1">
      <c r="A20" s="26"/>
      <c r="B20" s="27"/>
      <c r="C20" s="26"/>
      <c r="D20" s="26"/>
      <c r="E20" s="172" t="str">
        <f>'Rekapitulace stavby'!E14</f>
        <v xml:space="preserve"> </v>
      </c>
      <c r="F20" s="172"/>
      <c r="G20" s="172"/>
      <c r="H20" s="172"/>
      <c r="I20" s="23" t="s">
        <v>25</v>
      </c>
      <c r="J20" s="21" t="str">
        <f>'Rekapitulace stavby'!AN14</f>
        <v/>
      </c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6.95" hidden="1" customHeight="1">
      <c r="A21" s="26"/>
      <c r="B21" s="27"/>
      <c r="C21" s="26"/>
      <c r="D21" s="26"/>
      <c r="E21" s="26"/>
      <c r="F21" s="26"/>
      <c r="G21" s="26"/>
      <c r="H21" s="26"/>
      <c r="I21" s="26"/>
      <c r="J21" s="26"/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" hidden="1" customHeight="1">
      <c r="A22" s="26"/>
      <c r="B22" s="27"/>
      <c r="C22" s="26"/>
      <c r="D22" s="23" t="s">
        <v>28</v>
      </c>
      <c r="E22" s="26"/>
      <c r="F22" s="26"/>
      <c r="G22" s="26"/>
      <c r="H22" s="26"/>
      <c r="I22" s="23" t="s">
        <v>23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18" hidden="1" customHeight="1">
      <c r="A23" s="26"/>
      <c r="B23" s="27"/>
      <c r="C23" s="26"/>
      <c r="D23" s="26"/>
      <c r="E23" s="21" t="s">
        <v>29</v>
      </c>
      <c r="F23" s="26"/>
      <c r="G23" s="26"/>
      <c r="H23" s="26"/>
      <c r="I23" s="23" t="s">
        <v>25</v>
      </c>
      <c r="J23" s="21" t="s">
        <v>1</v>
      </c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6.95" hidden="1" customHeight="1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2" customFormat="1" ht="12" hidden="1" customHeight="1">
      <c r="A25" s="26"/>
      <c r="B25" s="27"/>
      <c r="C25" s="26"/>
      <c r="D25" s="23" t="s">
        <v>31</v>
      </c>
      <c r="E25" s="26"/>
      <c r="F25" s="26"/>
      <c r="G25" s="26"/>
      <c r="H25" s="26"/>
      <c r="I25" s="23" t="s">
        <v>23</v>
      </c>
      <c r="J25" s="21" t="s">
        <v>1</v>
      </c>
      <c r="K25" s="26"/>
      <c r="L25" s="3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s="2" customFormat="1" ht="18" hidden="1" customHeight="1">
      <c r="A26" s="26"/>
      <c r="B26" s="27"/>
      <c r="C26" s="26"/>
      <c r="D26" s="26"/>
      <c r="E26" s="21" t="s">
        <v>32</v>
      </c>
      <c r="F26" s="26"/>
      <c r="G26" s="26"/>
      <c r="H26" s="26"/>
      <c r="I26" s="23" t="s">
        <v>25</v>
      </c>
      <c r="J26" s="21" t="s">
        <v>1</v>
      </c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hidden="1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2" hidden="1" customHeight="1">
      <c r="A28" s="26"/>
      <c r="B28" s="27"/>
      <c r="C28" s="26"/>
      <c r="D28" s="23" t="s">
        <v>33</v>
      </c>
      <c r="E28" s="26"/>
      <c r="F28" s="26"/>
      <c r="G28" s="26"/>
      <c r="H28" s="26"/>
      <c r="I28" s="26"/>
      <c r="J28" s="26"/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8" customFormat="1" ht="16.5" hidden="1" customHeight="1">
      <c r="A29" s="90"/>
      <c r="B29" s="91"/>
      <c r="C29" s="90"/>
      <c r="D29" s="90"/>
      <c r="E29" s="175" t="s">
        <v>1</v>
      </c>
      <c r="F29" s="175"/>
      <c r="G29" s="175"/>
      <c r="H29" s="175"/>
      <c r="I29" s="90"/>
      <c r="J29" s="90"/>
      <c r="K29" s="90"/>
      <c r="L29" s="92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1" s="2" customFormat="1" ht="6.95" hidden="1" customHeight="1">
      <c r="A30" s="26"/>
      <c r="B30" s="27"/>
      <c r="C30" s="26"/>
      <c r="D30" s="26"/>
      <c r="E30" s="26"/>
      <c r="F30" s="26"/>
      <c r="G30" s="26"/>
      <c r="H30" s="26"/>
      <c r="I30" s="26"/>
      <c r="J30" s="26"/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6.95" hidden="1" customHeight="1">
      <c r="A31" s="26"/>
      <c r="B31" s="27"/>
      <c r="C31" s="26"/>
      <c r="D31" s="60"/>
      <c r="E31" s="60"/>
      <c r="F31" s="60"/>
      <c r="G31" s="60"/>
      <c r="H31" s="60"/>
      <c r="I31" s="60"/>
      <c r="J31" s="60"/>
      <c r="K31" s="60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25.35" hidden="1" customHeight="1">
      <c r="A32" s="26"/>
      <c r="B32" s="27"/>
      <c r="C32" s="26"/>
      <c r="D32" s="93" t="s">
        <v>34</v>
      </c>
      <c r="E32" s="26"/>
      <c r="F32" s="26"/>
      <c r="G32" s="26"/>
      <c r="H32" s="26"/>
      <c r="I32" s="26"/>
      <c r="J32" s="65">
        <f>ROUND(J122, 2)</f>
        <v>7544.3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6.95" hidden="1" customHeight="1">
      <c r="A33" s="26"/>
      <c r="B33" s="27"/>
      <c r="C33" s="26"/>
      <c r="D33" s="60"/>
      <c r="E33" s="60"/>
      <c r="F33" s="60"/>
      <c r="G33" s="60"/>
      <c r="H33" s="60"/>
      <c r="I33" s="60"/>
      <c r="J33" s="60"/>
      <c r="K33" s="60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6"/>
      <c r="F34" s="30" t="s">
        <v>36</v>
      </c>
      <c r="G34" s="26"/>
      <c r="H34" s="26"/>
      <c r="I34" s="30" t="s">
        <v>35</v>
      </c>
      <c r="J34" s="30" t="s">
        <v>37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94" t="s">
        <v>38</v>
      </c>
      <c r="E35" s="23" t="s">
        <v>39</v>
      </c>
      <c r="F35" s="95">
        <f>ROUND((SUM(BE122:BE146)),  2)</f>
        <v>7544.3</v>
      </c>
      <c r="G35" s="26"/>
      <c r="H35" s="26"/>
      <c r="I35" s="96">
        <v>0.21</v>
      </c>
      <c r="J35" s="95">
        <f>ROUND(((SUM(BE122:BE146))*I35),  2)</f>
        <v>1584.3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14.45" hidden="1" customHeight="1">
      <c r="A36" s="26"/>
      <c r="B36" s="27"/>
      <c r="C36" s="26"/>
      <c r="D36" s="26"/>
      <c r="E36" s="23" t="s">
        <v>40</v>
      </c>
      <c r="F36" s="95">
        <f>ROUND((SUM(BF122:BF146)),  2)</f>
        <v>0</v>
      </c>
      <c r="G36" s="26"/>
      <c r="H36" s="26"/>
      <c r="I36" s="96">
        <v>0.15</v>
      </c>
      <c r="J36" s="95">
        <f>ROUND(((SUM(BF122:BF146))*I36),  2)</f>
        <v>0</v>
      </c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4.45" hidden="1" customHeight="1">
      <c r="A37" s="26"/>
      <c r="B37" s="27"/>
      <c r="C37" s="26"/>
      <c r="D37" s="26"/>
      <c r="E37" s="23" t="s">
        <v>41</v>
      </c>
      <c r="F37" s="95">
        <f>ROUND((SUM(BG122:BG146)),  2)</f>
        <v>0</v>
      </c>
      <c r="G37" s="26"/>
      <c r="H37" s="26"/>
      <c r="I37" s="96">
        <v>0.21</v>
      </c>
      <c r="J37" s="95">
        <f>0</f>
        <v>0</v>
      </c>
      <c r="K37" s="2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hidden="1" customHeight="1">
      <c r="A38" s="26"/>
      <c r="B38" s="27"/>
      <c r="C38" s="26"/>
      <c r="D38" s="26"/>
      <c r="E38" s="23" t="s">
        <v>42</v>
      </c>
      <c r="F38" s="95">
        <f>ROUND((SUM(BH122:BH146)),  2)</f>
        <v>0</v>
      </c>
      <c r="G38" s="26"/>
      <c r="H38" s="26"/>
      <c r="I38" s="96">
        <v>0.15</v>
      </c>
      <c r="J38" s="95">
        <f>0</f>
        <v>0</v>
      </c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2" customFormat="1" ht="14.45" hidden="1" customHeight="1">
      <c r="A39" s="26"/>
      <c r="B39" s="27"/>
      <c r="C39" s="26"/>
      <c r="D39" s="26"/>
      <c r="E39" s="23" t="s">
        <v>43</v>
      </c>
      <c r="F39" s="95">
        <f>ROUND((SUM(BI122:BI146)),  2)</f>
        <v>0</v>
      </c>
      <c r="G39" s="26"/>
      <c r="H39" s="26"/>
      <c r="I39" s="96">
        <v>0</v>
      </c>
      <c r="J39" s="95">
        <f>0</f>
        <v>0</v>
      </c>
      <c r="K39" s="26"/>
      <c r="L39" s="3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 s="2" customFormat="1" ht="6.95" hidden="1" customHeight="1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31" s="2" customFormat="1" ht="25.35" hidden="1" customHeight="1">
      <c r="A41" s="26"/>
      <c r="B41" s="27"/>
      <c r="C41" s="97"/>
      <c r="D41" s="98" t="s">
        <v>44</v>
      </c>
      <c r="E41" s="54"/>
      <c r="F41" s="54"/>
      <c r="G41" s="99" t="s">
        <v>45</v>
      </c>
      <c r="H41" s="100" t="s">
        <v>46</v>
      </c>
      <c r="I41" s="54"/>
      <c r="J41" s="101">
        <f>SUM(J32:J39)</f>
        <v>9128.6</v>
      </c>
      <c r="K41" s="102"/>
      <c r="L41" s="3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31" s="2" customFormat="1" ht="14.45" hidden="1" customHeight="1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31" s="1" customFormat="1" ht="14.45" hidden="1" customHeight="1">
      <c r="B43" s="17"/>
      <c r="L43" s="17"/>
    </row>
    <row r="44" spans="1:31" s="1" customFormat="1" ht="14.45" hidden="1" customHeight="1">
      <c r="B44" s="17"/>
      <c r="L44" s="17"/>
    </row>
    <row r="45" spans="1:31" s="1" customFormat="1" ht="14.45" hidden="1" customHeight="1">
      <c r="B45" s="17"/>
      <c r="L45" s="17"/>
    </row>
    <row r="46" spans="1:31" s="1" customFormat="1" ht="14.45" hidden="1" customHeight="1">
      <c r="B46" s="17"/>
      <c r="L46" s="17"/>
    </row>
    <row r="47" spans="1:31" s="1" customFormat="1" ht="14.45" hidden="1" customHeight="1">
      <c r="B47" s="17"/>
      <c r="L47" s="17"/>
    </row>
    <row r="48" spans="1:31" s="1" customFormat="1" ht="14.45" hidden="1" customHeight="1">
      <c r="B48" s="17"/>
      <c r="L48" s="17"/>
    </row>
    <row r="49" spans="1:31" s="1" customFormat="1" ht="14.45" hidden="1" customHeight="1">
      <c r="B49" s="17"/>
      <c r="L49" s="17"/>
    </row>
    <row r="50" spans="1:31" s="2" customFormat="1" ht="14.45" hidden="1" customHeight="1">
      <c r="B50" s="36"/>
      <c r="D50" s="37" t="s">
        <v>47</v>
      </c>
      <c r="E50" s="38"/>
      <c r="F50" s="38"/>
      <c r="G50" s="37" t="s">
        <v>48</v>
      </c>
      <c r="H50" s="38"/>
      <c r="I50" s="38"/>
      <c r="J50" s="38"/>
      <c r="K50" s="38"/>
      <c r="L50" s="36"/>
    </row>
    <row r="51" spans="1:31" ht="11.25" hidden="1">
      <c r="B51" s="17"/>
      <c r="L51" s="17"/>
    </row>
    <row r="52" spans="1:31" ht="11.25" hidden="1">
      <c r="B52" s="17"/>
      <c r="L52" s="17"/>
    </row>
    <row r="53" spans="1:31" ht="11.25" hidden="1">
      <c r="B53" s="17"/>
      <c r="L53" s="17"/>
    </row>
    <row r="54" spans="1:31" ht="11.25" hidden="1">
      <c r="B54" s="17"/>
      <c r="L54" s="17"/>
    </row>
    <row r="55" spans="1:31" ht="11.25" hidden="1">
      <c r="B55" s="17"/>
      <c r="L55" s="17"/>
    </row>
    <row r="56" spans="1:31" ht="11.25" hidden="1">
      <c r="B56" s="17"/>
      <c r="L56" s="17"/>
    </row>
    <row r="57" spans="1:31" ht="11.25" hidden="1">
      <c r="B57" s="17"/>
      <c r="L57" s="17"/>
    </row>
    <row r="58" spans="1:31" ht="11.25" hidden="1">
      <c r="B58" s="17"/>
      <c r="L58" s="17"/>
    </row>
    <row r="59" spans="1:31" ht="11.25" hidden="1">
      <c r="B59" s="17"/>
      <c r="L59" s="17"/>
    </row>
    <row r="60" spans="1:31" ht="11.25" hidden="1">
      <c r="B60" s="17"/>
      <c r="L60" s="17"/>
    </row>
    <row r="61" spans="1:31" s="2" customFormat="1" ht="12.75" hidden="1">
      <c r="A61" s="26"/>
      <c r="B61" s="27"/>
      <c r="C61" s="26"/>
      <c r="D61" s="39" t="s">
        <v>49</v>
      </c>
      <c r="E61" s="29"/>
      <c r="F61" s="103" t="s">
        <v>50</v>
      </c>
      <c r="G61" s="39" t="s">
        <v>49</v>
      </c>
      <c r="H61" s="29"/>
      <c r="I61" s="29"/>
      <c r="J61" s="104" t="s">
        <v>50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ht="11.25" hidden="1">
      <c r="B62" s="17"/>
      <c r="L62" s="17"/>
    </row>
    <row r="63" spans="1:31" ht="11.25" hidden="1">
      <c r="B63" s="17"/>
      <c r="L63" s="17"/>
    </row>
    <row r="64" spans="1:31" ht="11.25" hidden="1">
      <c r="B64" s="17"/>
      <c r="L64" s="17"/>
    </row>
    <row r="65" spans="1:31" s="2" customFormat="1" ht="12.75" hidden="1">
      <c r="A65" s="26"/>
      <c r="B65" s="27"/>
      <c r="C65" s="26"/>
      <c r="D65" s="37" t="s">
        <v>51</v>
      </c>
      <c r="E65" s="40"/>
      <c r="F65" s="40"/>
      <c r="G65" s="37" t="s">
        <v>52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ht="11.25" hidden="1">
      <c r="B66" s="17"/>
      <c r="L66" s="17"/>
    </row>
    <row r="67" spans="1:31" ht="11.25" hidden="1">
      <c r="B67" s="17"/>
      <c r="L67" s="17"/>
    </row>
    <row r="68" spans="1:31" ht="11.25" hidden="1">
      <c r="B68" s="17"/>
      <c r="L68" s="17"/>
    </row>
    <row r="69" spans="1:31" ht="11.25" hidden="1">
      <c r="B69" s="17"/>
      <c r="L69" s="17"/>
    </row>
    <row r="70" spans="1:31" ht="11.25" hidden="1">
      <c r="B70" s="17"/>
      <c r="L70" s="17"/>
    </row>
    <row r="71" spans="1:31" ht="11.25" hidden="1">
      <c r="B71" s="17"/>
      <c r="L71" s="17"/>
    </row>
    <row r="72" spans="1:31" ht="11.25" hidden="1">
      <c r="B72" s="17"/>
      <c r="L72" s="17"/>
    </row>
    <row r="73" spans="1:31" ht="11.25" hidden="1">
      <c r="B73" s="17"/>
      <c r="L73" s="17"/>
    </row>
    <row r="74" spans="1:31" ht="11.25" hidden="1">
      <c r="B74" s="17"/>
      <c r="L74" s="17"/>
    </row>
    <row r="75" spans="1:31" ht="11.25" hidden="1">
      <c r="B75" s="17"/>
      <c r="L75" s="17"/>
    </row>
    <row r="76" spans="1:31" s="2" customFormat="1" ht="12.75" hidden="1">
      <c r="A76" s="26"/>
      <c r="B76" s="27"/>
      <c r="C76" s="26"/>
      <c r="D76" s="39" t="s">
        <v>49</v>
      </c>
      <c r="E76" s="29"/>
      <c r="F76" s="103" t="s">
        <v>50</v>
      </c>
      <c r="G76" s="39" t="s">
        <v>49</v>
      </c>
      <c r="H76" s="29"/>
      <c r="I76" s="29"/>
      <c r="J76" s="104" t="s">
        <v>50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hidden="1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78" spans="1:31" ht="11.25" hidden="1"/>
    <row r="79" spans="1:31" ht="11.25" hidden="1"/>
    <row r="80" spans="1:31" ht="11.25" hidden="1"/>
    <row r="81" spans="1:31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31" s="2" customFormat="1" ht="24.95" customHeight="1">
      <c r="A82" s="26"/>
      <c r="B82" s="27"/>
      <c r="C82" s="18" t="s">
        <v>94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31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31" s="2" customFormat="1" ht="12" customHeight="1">
      <c r="A84" s="26"/>
      <c r="B84" s="27"/>
      <c r="C84" s="23" t="s">
        <v>14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31" s="2" customFormat="1" ht="16.5" customHeight="1">
      <c r="A85" s="26"/>
      <c r="B85" s="27"/>
      <c r="C85" s="26"/>
      <c r="D85" s="26"/>
      <c r="E85" s="210" t="str">
        <f>E7</f>
        <v>Oprava bytových jednotek a společných prostor budovy AYD</v>
      </c>
      <c r="F85" s="211"/>
      <c r="G85" s="211"/>
      <c r="H85" s="211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31" s="1" customFormat="1" ht="12" customHeight="1">
      <c r="B86" s="17"/>
      <c r="C86" s="23" t="s">
        <v>90</v>
      </c>
      <c r="L86" s="17"/>
    </row>
    <row r="87" spans="1:31" s="2" customFormat="1" ht="16.5" customHeight="1">
      <c r="A87" s="26"/>
      <c r="B87" s="27"/>
      <c r="C87" s="26"/>
      <c r="D87" s="26"/>
      <c r="E87" s="210" t="s">
        <v>91</v>
      </c>
      <c r="F87" s="212"/>
      <c r="G87" s="212"/>
      <c r="H87" s="212"/>
      <c r="I87" s="26"/>
      <c r="J87" s="26"/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31" s="2" customFormat="1" ht="12" customHeight="1">
      <c r="A88" s="26"/>
      <c r="B88" s="27"/>
      <c r="C88" s="23" t="s">
        <v>92</v>
      </c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31" s="2" customFormat="1" ht="16.5" customHeight="1">
      <c r="A89" s="26"/>
      <c r="B89" s="27"/>
      <c r="C89" s="26"/>
      <c r="D89" s="26"/>
      <c r="E89" s="186" t="str">
        <f>E11</f>
        <v>5.5. - Vzduchotechnika</v>
      </c>
      <c r="F89" s="212"/>
      <c r="G89" s="212"/>
      <c r="H89" s="212"/>
      <c r="I89" s="26"/>
      <c r="J89" s="26"/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31" s="2" customFormat="1" ht="6.95" customHeight="1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31" s="2" customFormat="1" ht="12" customHeight="1">
      <c r="A91" s="26"/>
      <c r="B91" s="27"/>
      <c r="C91" s="23" t="s">
        <v>18</v>
      </c>
      <c r="D91" s="26"/>
      <c r="E91" s="26"/>
      <c r="F91" s="21" t="str">
        <f>F14</f>
        <v>Olomouc</v>
      </c>
      <c r="G91" s="26"/>
      <c r="H91" s="26"/>
      <c r="I91" s="23" t="s">
        <v>20</v>
      </c>
      <c r="J91" s="49" t="str">
        <f>IF(J14="","",J14)</f>
        <v>8. 7. 2021</v>
      </c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31" s="2" customFormat="1" ht="6.95" customHeight="1">
      <c r="A92" s="26"/>
      <c r="B92" s="27"/>
      <c r="C92" s="26"/>
      <c r="D92" s="26"/>
      <c r="E92" s="26"/>
      <c r="F92" s="26"/>
      <c r="G92" s="26"/>
      <c r="H92" s="26"/>
      <c r="I92" s="26"/>
      <c r="J92" s="26"/>
      <c r="K92" s="26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31" s="2" customFormat="1" ht="15.2" customHeight="1">
      <c r="A93" s="26"/>
      <c r="B93" s="27"/>
      <c r="C93" s="23" t="s">
        <v>22</v>
      </c>
      <c r="D93" s="26"/>
      <c r="E93" s="26"/>
      <c r="F93" s="21" t="str">
        <f>E17</f>
        <v>Fakultní nemocnice Olomouc</v>
      </c>
      <c r="G93" s="26"/>
      <c r="H93" s="26"/>
      <c r="I93" s="23" t="s">
        <v>28</v>
      </c>
      <c r="J93" s="24" t="str">
        <f>E23</f>
        <v>Ing. arch. Jan Dohnal</v>
      </c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31" s="2" customFormat="1" ht="15.2" customHeight="1">
      <c r="A94" s="26"/>
      <c r="B94" s="27"/>
      <c r="C94" s="23" t="s">
        <v>26</v>
      </c>
      <c r="D94" s="26"/>
      <c r="E94" s="26"/>
      <c r="F94" s="21" t="str">
        <f>IF(E20="","",E20)</f>
        <v xml:space="preserve"> </v>
      </c>
      <c r="G94" s="26"/>
      <c r="H94" s="26"/>
      <c r="I94" s="23" t="s">
        <v>31</v>
      </c>
      <c r="J94" s="24" t="str">
        <f>E26</f>
        <v>Jan Mikeš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31" s="2" customFormat="1" ht="10.35" customHeight="1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31" s="2" customFormat="1" ht="29.25" customHeight="1">
      <c r="A96" s="26"/>
      <c r="B96" s="27"/>
      <c r="C96" s="105" t="s">
        <v>95</v>
      </c>
      <c r="D96" s="97"/>
      <c r="E96" s="97"/>
      <c r="F96" s="97"/>
      <c r="G96" s="97"/>
      <c r="H96" s="97"/>
      <c r="I96" s="97"/>
      <c r="J96" s="106" t="s">
        <v>96</v>
      </c>
      <c r="K96" s="97"/>
      <c r="L96" s="3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</row>
    <row r="97" spans="1:47" s="2" customFormat="1" ht="10.35" customHeight="1">
      <c r="A97" s="26"/>
      <c r="B97" s="27"/>
      <c r="C97" s="26"/>
      <c r="D97" s="26"/>
      <c r="E97" s="26"/>
      <c r="F97" s="26"/>
      <c r="G97" s="26"/>
      <c r="H97" s="26"/>
      <c r="I97" s="26"/>
      <c r="J97" s="26"/>
      <c r="K97" s="26"/>
      <c r="L97" s="3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</row>
    <row r="98" spans="1:47" s="2" customFormat="1" ht="22.9" customHeight="1">
      <c r="A98" s="26"/>
      <c r="B98" s="27"/>
      <c r="C98" s="107" t="s">
        <v>97</v>
      </c>
      <c r="D98" s="26"/>
      <c r="E98" s="26"/>
      <c r="F98" s="26"/>
      <c r="G98" s="26"/>
      <c r="H98" s="26"/>
      <c r="I98" s="26"/>
      <c r="J98" s="65">
        <f>J122</f>
        <v>7544.3</v>
      </c>
      <c r="K98" s="26"/>
      <c r="L98" s="3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U98" s="14" t="s">
        <v>98</v>
      </c>
    </row>
    <row r="99" spans="1:47" s="9" customFormat="1" ht="24.95" customHeight="1">
      <c r="B99" s="108"/>
      <c r="D99" s="109" t="s">
        <v>99</v>
      </c>
      <c r="E99" s="110"/>
      <c r="F99" s="110"/>
      <c r="G99" s="110"/>
      <c r="H99" s="110"/>
      <c r="I99" s="110"/>
      <c r="J99" s="111">
        <f>J123</f>
        <v>7544.3</v>
      </c>
      <c r="L99" s="108"/>
    </row>
    <row r="100" spans="1:47" s="10" customFormat="1" ht="19.899999999999999" customHeight="1">
      <c r="B100" s="112"/>
      <c r="D100" s="113" t="s">
        <v>100</v>
      </c>
      <c r="E100" s="114"/>
      <c r="F100" s="114"/>
      <c r="G100" s="114"/>
      <c r="H100" s="114"/>
      <c r="I100" s="114"/>
      <c r="J100" s="115">
        <f>J124</f>
        <v>7544.3</v>
      </c>
      <c r="L100" s="112"/>
    </row>
    <row r="101" spans="1:47" s="2" customFormat="1" ht="21.75" customHeigh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47" s="2" customFormat="1" ht="6.95" customHeigh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47" s="2" customFormat="1" ht="6.95" customHeigh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47" s="2" customFormat="1" ht="24.95" customHeight="1">
      <c r="A107" s="26"/>
      <c r="B107" s="27"/>
      <c r="C107" s="18" t="s">
        <v>101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47" s="2" customFormat="1" ht="6.95" customHeigh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47" s="2" customFormat="1" ht="12" customHeight="1">
      <c r="A109" s="26"/>
      <c r="B109" s="27"/>
      <c r="C109" s="23" t="s">
        <v>14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47" s="2" customFormat="1" ht="16.5" customHeight="1">
      <c r="A110" s="26"/>
      <c r="B110" s="27"/>
      <c r="C110" s="26"/>
      <c r="D110" s="26"/>
      <c r="E110" s="210" t="str">
        <f>E7</f>
        <v>Oprava bytových jednotek a společných prostor budovy AYD</v>
      </c>
      <c r="F110" s="211"/>
      <c r="G110" s="211"/>
      <c r="H110" s="211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47" s="1" customFormat="1" ht="12" customHeight="1">
      <c r="B111" s="17"/>
      <c r="C111" s="23" t="s">
        <v>90</v>
      </c>
      <c r="L111" s="17"/>
    </row>
    <row r="112" spans="1:47" s="2" customFormat="1" ht="16.5" customHeight="1">
      <c r="A112" s="26"/>
      <c r="B112" s="27"/>
      <c r="C112" s="26"/>
      <c r="D112" s="26"/>
      <c r="E112" s="210" t="s">
        <v>91</v>
      </c>
      <c r="F112" s="212"/>
      <c r="G112" s="212"/>
      <c r="H112" s="212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12" customHeight="1">
      <c r="A113" s="26"/>
      <c r="B113" s="27"/>
      <c r="C113" s="23" t="s">
        <v>92</v>
      </c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6.5" customHeight="1">
      <c r="A114" s="26"/>
      <c r="B114" s="27"/>
      <c r="C114" s="26"/>
      <c r="D114" s="26"/>
      <c r="E114" s="186" t="str">
        <f>E11</f>
        <v>5.5. - Vzduchotechnika</v>
      </c>
      <c r="F114" s="212"/>
      <c r="G114" s="212"/>
      <c r="H114" s="212"/>
      <c r="I114" s="26"/>
      <c r="J114" s="26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6.9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 ht="12" customHeight="1">
      <c r="A116" s="26"/>
      <c r="B116" s="27"/>
      <c r="C116" s="23" t="s">
        <v>18</v>
      </c>
      <c r="D116" s="26"/>
      <c r="E116" s="26"/>
      <c r="F116" s="21" t="str">
        <f>F14</f>
        <v>Olomouc</v>
      </c>
      <c r="G116" s="26"/>
      <c r="H116" s="26"/>
      <c r="I116" s="23" t="s">
        <v>20</v>
      </c>
      <c r="J116" s="49" t="str">
        <f>IF(J14="","",J14)</f>
        <v>8. 7. 2021</v>
      </c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2" customFormat="1" ht="6.95" customHeight="1">
      <c r="A117" s="26"/>
      <c r="B117" s="27"/>
      <c r="C117" s="26"/>
      <c r="D117" s="26"/>
      <c r="E117" s="26"/>
      <c r="F117" s="26"/>
      <c r="G117" s="26"/>
      <c r="H117" s="26"/>
      <c r="I117" s="26"/>
      <c r="J117" s="26"/>
      <c r="K117" s="26"/>
      <c r="L117" s="3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</row>
    <row r="118" spans="1:65" s="2" customFormat="1" ht="15.2" customHeight="1">
      <c r="A118" s="26"/>
      <c r="B118" s="27"/>
      <c r="C118" s="23" t="s">
        <v>22</v>
      </c>
      <c r="D118" s="26"/>
      <c r="E118" s="26"/>
      <c r="F118" s="21" t="str">
        <f>E17</f>
        <v>Fakultní nemocnice Olomouc</v>
      </c>
      <c r="G118" s="26"/>
      <c r="H118" s="26"/>
      <c r="I118" s="23" t="s">
        <v>28</v>
      </c>
      <c r="J118" s="24" t="str">
        <f>E23</f>
        <v>Ing. arch. Jan Dohnal</v>
      </c>
      <c r="K118" s="26"/>
      <c r="L118" s="3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</row>
    <row r="119" spans="1:65" s="2" customFormat="1" ht="15.2" customHeight="1">
      <c r="A119" s="26"/>
      <c r="B119" s="27"/>
      <c r="C119" s="23" t="s">
        <v>26</v>
      </c>
      <c r="D119" s="26"/>
      <c r="E119" s="26"/>
      <c r="F119" s="21" t="str">
        <f>IF(E20="","",E20)</f>
        <v xml:space="preserve"> </v>
      </c>
      <c r="G119" s="26"/>
      <c r="H119" s="26"/>
      <c r="I119" s="23" t="s">
        <v>31</v>
      </c>
      <c r="J119" s="24" t="str">
        <f>E26</f>
        <v>Jan Mikeš</v>
      </c>
      <c r="K119" s="26"/>
      <c r="L119" s="3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</row>
    <row r="120" spans="1:65" s="2" customFormat="1" ht="10.35" customHeight="1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65" s="11" customFormat="1" ht="29.25" customHeight="1">
      <c r="A121" s="116"/>
      <c r="B121" s="117"/>
      <c r="C121" s="118" t="s">
        <v>102</v>
      </c>
      <c r="D121" s="119" t="s">
        <v>59</v>
      </c>
      <c r="E121" s="119" t="s">
        <v>55</v>
      </c>
      <c r="F121" s="119" t="s">
        <v>56</v>
      </c>
      <c r="G121" s="119" t="s">
        <v>103</v>
      </c>
      <c r="H121" s="119" t="s">
        <v>104</v>
      </c>
      <c r="I121" s="119" t="s">
        <v>105</v>
      </c>
      <c r="J121" s="120" t="s">
        <v>96</v>
      </c>
      <c r="K121" s="121" t="s">
        <v>106</v>
      </c>
      <c r="L121" s="122"/>
      <c r="M121" s="56" t="s">
        <v>1</v>
      </c>
      <c r="N121" s="57" t="s">
        <v>38</v>
      </c>
      <c r="O121" s="57" t="s">
        <v>107</v>
      </c>
      <c r="P121" s="57" t="s">
        <v>108</v>
      </c>
      <c r="Q121" s="57" t="s">
        <v>109</v>
      </c>
      <c r="R121" s="57" t="s">
        <v>110</v>
      </c>
      <c r="S121" s="57" t="s">
        <v>111</v>
      </c>
      <c r="T121" s="58" t="s">
        <v>112</v>
      </c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</row>
    <row r="122" spans="1:65" s="2" customFormat="1" ht="22.9" customHeight="1">
      <c r="A122" s="26"/>
      <c r="B122" s="27"/>
      <c r="C122" s="63" t="s">
        <v>113</v>
      </c>
      <c r="D122" s="26"/>
      <c r="E122" s="26"/>
      <c r="F122" s="26"/>
      <c r="G122" s="26"/>
      <c r="H122" s="26"/>
      <c r="I122" s="26"/>
      <c r="J122" s="123">
        <f>BK122</f>
        <v>7544.3</v>
      </c>
      <c r="K122" s="26"/>
      <c r="L122" s="27"/>
      <c r="M122" s="59"/>
      <c r="N122" s="50"/>
      <c r="O122" s="60"/>
      <c r="P122" s="124">
        <f>P123</f>
        <v>3.4887520000000003</v>
      </c>
      <c r="Q122" s="60"/>
      <c r="R122" s="124">
        <f>R123</f>
        <v>1.269E-2</v>
      </c>
      <c r="S122" s="60"/>
      <c r="T122" s="125">
        <f>T123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T122" s="14" t="s">
        <v>73</v>
      </c>
      <c r="AU122" s="14" t="s">
        <v>98</v>
      </c>
      <c r="BK122" s="126">
        <f>BK123</f>
        <v>7544.3</v>
      </c>
    </row>
    <row r="123" spans="1:65" s="12" customFormat="1" ht="25.9" customHeight="1">
      <c r="B123" s="127"/>
      <c r="D123" s="128" t="s">
        <v>73</v>
      </c>
      <c r="E123" s="129" t="s">
        <v>114</v>
      </c>
      <c r="F123" s="129" t="s">
        <v>115</v>
      </c>
      <c r="J123" s="130">
        <f>BK123</f>
        <v>7544.3</v>
      </c>
      <c r="L123" s="127"/>
      <c r="M123" s="131"/>
      <c r="N123" s="132"/>
      <c r="O123" s="132"/>
      <c r="P123" s="133">
        <f>P124</f>
        <v>3.4887520000000003</v>
      </c>
      <c r="Q123" s="132"/>
      <c r="R123" s="133">
        <f>R124</f>
        <v>1.269E-2</v>
      </c>
      <c r="S123" s="132"/>
      <c r="T123" s="134">
        <f>T124</f>
        <v>0</v>
      </c>
      <c r="AR123" s="128" t="s">
        <v>83</v>
      </c>
      <c r="AT123" s="135" t="s">
        <v>73</v>
      </c>
      <c r="AU123" s="135" t="s">
        <v>74</v>
      </c>
      <c r="AY123" s="128" t="s">
        <v>116</v>
      </c>
      <c r="BK123" s="136">
        <f>BK124</f>
        <v>7544.3</v>
      </c>
    </row>
    <row r="124" spans="1:65" s="12" customFormat="1" ht="22.9" customHeight="1">
      <c r="B124" s="127"/>
      <c r="D124" s="128" t="s">
        <v>73</v>
      </c>
      <c r="E124" s="137" t="s">
        <v>117</v>
      </c>
      <c r="F124" s="137" t="s">
        <v>86</v>
      </c>
      <c r="J124" s="138">
        <f>BK124</f>
        <v>7544.3</v>
      </c>
      <c r="L124" s="127"/>
      <c r="M124" s="131"/>
      <c r="N124" s="132"/>
      <c r="O124" s="132"/>
      <c r="P124" s="133">
        <f>SUM(P125:P146)</f>
        <v>3.4887520000000003</v>
      </c>
      <c r="Q124" s="132"/>
      <c r="R124" s="133">
        <f>SUM(R125:R146)</f>
        <v>1.269E-2</v>
      </c>
      <c r="S124" s="132"/>
      <c r="T124" s="134">
        <f>SUM(T125:T146)</f>
        <v>0</v>
      </c>
      <c r="AR124" s="128" t="s">
        <v>83</v>
      </c>
      <c r="AT124" s="135" t="s">
        <v>73</v>
      </c>
      <c r="AU124" s="135" t="s">
        <v>81</v>
      </c>
      <c r="AY124" s="128" t="s">
        <v>116</v>
      </c>
      <c r="BK124" s="136">
        <f>SUM(BK125:BK146)</f>
        <v>7544.3</v>
      </c>
    </row>
    <row r="125" spans="1:65" s="2" customFormat="1" ht="16.5" customHeight="1">
      <c r="A125" s="26"/>
      <c r="B125" s="139"/>
      <c r="C125" s="140" t="s">
        <v>81</v>
      </c>
      <c r="D125" s="140" t="s">
        <v>118</v>
      </c>
      <c r="E125" s="141" t="s">
        <v>119</v>
      </c>
      <c r="F125" s="142" t="s">
        <v>120</v>
      </c>
      <c r="G125" s="143" t="s">
        <v>121</v>
      </c>
      <c r="H125" s="144">
        <v>3</v>
      </c>
      <c r="I125" s="145">
        <v>128</v>
      </c>
      <c r="J125" s="145">
        <f>ROUND(I125*H125,2)</f>
        <v>384</v>
      </c>
      <c r="K125" s="146"/>
      <c r="L125" s="27"/>
      <c r="M125" s="147" t="s">
        <v>1</v>
      </c>
      <c r="N125" s="148" t="s">
        <v>39</v>
      </c>
      <c r="O125" s="149">
        <v>0.33800000000000002</v>
      </c>
      <c r="P125" s="149">
        <f>O125*H125</f>
        <v>1.014</v>
      </c>
      <c r="Q125" s="149">
        <v>0</v>
      </c>
      <c r="R125" s="149">
        <f>Q125*H125</f>
        <v>0</v>
      </c>
      <c r="S125" s="149">
        <v>0</v>
      </c>
      <c r="T125" s="150">
        <f>S125*H125</f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51" t="s">
        <v>122</v>
      </c>
      <c r="AT125" s="151" t="s">
        <v>118</v>
      </c>
      <c r="AU125" s="151" t="s">
        <v>83</v>
      </c>
      <c r="AY125" s="14" t="s">
        <v>116</v>
      </c>
      <c r="BE125" s="152">
        <f>IF(N125="základní",J125,0)</f>
        <v>384</v>
      </c>
      <c r="BF125" s="152">
        <f>IF(N125="snížená",J125,0)</f>
        <v>0</v>
      </c>
      <c r="BG125" s="152">
        <f>IF(N125="zákl. přenesená",J125,0)</f>
        <v>0</v>
      </c>
      <c r="BH125" s="152">
        <f>IF(N125="sníž. přenesená",J125,0)</f>
        <v>0</v>
      </c>
      <c r="BI125" s="152">
        <f>IF(N125="nulová",J125,0)</f>
        <v>0</v>
      </c>
      <c r="BJ125" s="14" t="s">
        <v>81</v>
      </c>
      <c r="BK125" s="152">
        <f>ROUND(I125*H125,2)</f>
        <v>384</v>
      </c>
      <c r="BL125" s="14" t="s">
        <v>122</v>
      </c>
      <c r="BM125" s="151" t="s">
        <v>123</v>
      </c>
    </row>
    <row r="126" spans="1:65" s="2" customFormat="1" ht="11.25">
      <c r="A126" s="26"/>
      <c r="B126" s="27"/>
      <c r="C126" s="26"/>
      <c r="D126" s="153" t="s">
        <v>124</v>
      </c>
      <c r="E126" s="26"/>
      <c r="F126" s="154" t="s">
        <v>125</v>
      </c>
      <c r="G126" s="26"/>
      <c r="H126" s="26"/>
      <c r="I126" s="26"/>
      <c r="J126" s="26"/>
      <c r="K126" s="26"/>
      <c r="L126" s="27"/>
      <c r="M126" s="155"/>
      <c r="N126" s="156"/>
      <c r="O126" s="52"/>
      <c r="P126" s="52"/>
      <c r="Q126" s="52"/>
      <c r="R126" s="52"/>
      <c r="S126" s="52"/>
      <c r="T126" s="53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T126" s="14" t="s">
        <v>124</v>
      </c>
      <c r="AU126" s="14" t="s">
        <v>83</v>
      </c>
    </row>
    <row r="127" spans="1:65" s="2" customFormat="1" ht="16.5" customHeight="1">
      <c r="A127" s="26"/>
      <c r="B127" s="139"/>
      <c r="C127" s="157" t="s">
        <v>83</v>
      </c>
      <c r="D127" s="157" t="s">
        <v>126</v>
      </c>
      <c r="E127" s="158" t="s">
        <v>127</v>
      </c>
      <c r="F127" s="159" t="s">
        <v>175</v>
      </c>
      <c r="G127" s="160" t="s">
        <v>128</v>
      </c>
      <c r="H127" s="161">
        <v>3</v>
      </c>
      <c r="I127" s="162">
        <v>976.95</v>
      </c>
      <c r="J127" s="162">
        <f>ROUND(I127*H127,2)</f>
        <v>2930.85</v>
      </c>
      <c r="K127" s="163"/>
      <c r="L127" s="164"/>
      <c r="M127" s="165" t="s">
        <v>1</v>
      </c>
      <c r="N127" s="166" t="s">
        <v>39</v>
      </c>
      <c r="O127" s="149">
        <v>0</v>
      </c>
      <c r="P127" s="149">
        <f>O127*H127</f>
        <v>0</v>
      </c>
      <c r="Q127" s="149">
        <v>5.0000000000000001E-4</v>
      </c>
      <c r="R127" s="149">
        <f>Q127*H127</f>
        <v>1.5E-3</v>
      </c>
      <c r="S127" s="149">
        <v>0</v>
      </c>
      <c r="T127" s="150">
        <f>S127*H127</f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51" t="s">
        <v>129</v>
      </c>
      <c r="AT127" s="151" t="s">
        <v>126</v>
      </c>
      <c r="AU127" s="151" t="s">
        <v>83</v>
      </c>
      <c r="AY127" s="14" t="s">
        <v>116</v>
      </c>
      <c r="BE127" s="152">
        <f>IF(N127="základní",J127,0)</f>
        <v>2930.85</v>
      </c>
      <c r="BF127" s="152">
        <f>IF(N127="snížená",J127,0)</f>
        <v>0</v>
      </c>
      <c r="BG127" s="152">
        <f>IF(N127="zákl. přenesená",J127,0)</f>
        <v>0</v>
      </c>
      <c r="BH127" s="152">
        <f>IF(N127="sníž. přenesená",J127,0)</f>
        <v>0</v>
      </c>
      <c r="BI127" s="152">
        <f>IF(N127="nulová",J127,0)</f>
        <v>0</v>
      </c>
      <c r="BJ127" s="14" t="s">
        <v>81</v>
      </c>
      <c r="BK127" s="152">
        <f>ROUND(I127*H127,2)</f>
        <v>2930.85</v>
      </c>
      <c r="BL127" s="14" t="s">
        <v>122</v>
      </c>
      <c r="BM127" s="151" t="s">
        <v>130</v>
      </c>
    </row>
    <row r="128" spans="1:65" s="2" customFormat="1" ht="107.25">
      <c r="A128" s="26"/>
      <c r="B128" s="27"/>
      <c r="C128" s="26"/>
      <c r="D128" s="153" t="s">
        <v>124</v>
      </c>
      <c r="E128" s="26"/>
      <c r="F128" s="154" t="s">
        <v>176</v>
      </c>
      <c r="G128" s="26"/>
      <c r="H128" s="26"/>
      <c r="I128" s="26"/>
      <c r="J128" s="26"/>
      <c r="K128" s="26"/>
      <c r="L128" s="27"/>
      <c r="M128" s="155"/>
      <c r="N128" s="156"/>
      <c r="O128" s="52"/>
      <c r="P128" s="52"/>
      <c r="Q128" s="52"/>
      <c r="R128" s="52"/>
      <c r="S128" s="52"/>
      <c r="T128" s="53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T128" s="14" t="s">
        <v>124</v>
      </c>
      <c r="AU128" s="14" t="s">
        <v>83</v>
      </c>
    </row>
    <row r="129" spans="1:65" s="2" customFormat="1" ht="16.5" customHeight="1">
      <c r="A129" s="26"/>
      <c r="B129" s="139"/>
      <c r="C129" s="140" t="s">
        <v>131</v>
      </c>
      <c r="D129" s="140" t="s">
        <v>118</v>
      </c>
      <c r="E129" s="141" t="s">
        <v>132</v>
      </c>
      <c r="F129" s="142" t="s">
        <v>133</v>
      </c>
      <c r="G129" s="143" t="s">
        <v>134</v>
      </c>
      <c r="H129" s="144">
        <v>2</v>
      </c>
      <c r="I129" s="145">
        <v>434</v>
      </c>
      <c r="J129" s="145">
        <f>ROUND(I129*H129,2)</f>
        <v>868</v>
      </c>
      <c r="K129" s="146"/>
      <c r="L129" s="27"/>
      <c r="M129" s="147" t="s">
        <v>1</v>
      </c>
      <c r="N129" s="148" t="s">
        <v>39</v>
      </c>
      <c r="O129" s="149">
        <v>0.434</v>
      </c>
      <c r="P129" s="149">
        <f>O129*H129</f>
        <v>0.86799999999999999</v>
      </c>
      <c r="Q129" s="149">
        <v>1.67E-3</v>
      </c>
      <c r="R129" s="149">
        <f>Q129*H129</f>
        <v>3.3400000000000001E-3</v>
      </c>
      <c r="S129" s="149">
        <v>0</v>
      </c>
      <c r="T129" s="150">
        <f>S129*H129</f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51" t="s">
        <v>122</v>
      </c>
      <c r="AT129" s="151" t="s">
        <v>118</v>
      </c>
      <c r="AU129" s="151" t="s">
        <v>83</v>
      </c>
      <c r="AY129" s="14" t="s">
        <v>116</v>
      </c>
      <c r="BE129" s="152">
        <f>IF(N129="základní",J129,0)</f>
        <v>868</v>
      </c>
      <c r="BF129" s="152">
        <f>IF(N129="snížená",J129,0)</f>
        <v>0</v>
      </c>
      <c r="BG129" s="152">
        <f>IF(N129="zákl. přenesená",J129,0)</f>
        <v>0</v>
      </c>
      <c r="BH129" s="152">
        <f>IF(N129="sníž. přenesená",J129,0)</f>
        <v>0</v>
      </c>
      <c r="BI129" s="152">
        <f>IF(N129="nulová",J129,0)</f>
        <v>0</v>
      </c>
      <c r="BJ129" s="14" t="s">
        <v>81</v>
      </c>
      <c r="BK129" s="152">
        <f>ROUND(I129*H129,2)</f>
        <v>868</v>
      </c>
      <c r="BL129" s="14" t="s">
        <v>122</v>
      </c>
      <c r="BM129" s="151" t="s">
        <v>135</v>
      </c>
    </row>
    <row r="130" spans="1:65" s="2" customFormat="1" ht="11.25">
      <c r="A130" s="26"/>
      <c r="B130" s="27"/>
      <c r="C130" s="26"/>
      <c r="D130" s="153" t="s">
        <v>124</v>
      </c>
      <c r="E130" s="26"/>
      <c r="F130" s="154" t="s">
        <v>136</v>
      </c>
      <c r="G130" s="26"/>
      <c r="H130" s="26"/>
      <c r="I130" s="26"/>
      <c r="J130" s="26"/>
      <c r="K130" s="26"/>
      <c r="L130" s="27"/>
      <c r="M130" s="155"/>
      <c r="N130" s="156"/>
      <c r="O130" s="52"/>
      <c r="P130" s="52"/>
      <c r="Q130" s="52"/>
      <c r="R130" s="52"/>
      <c r="S130" s="52"/>
      <c r="T130" s="53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T130" s="14" t="s">
        <v>124</v>
      </c>
      <c r="AU130" s="14" t="s">
        <v>83</v>
      </c>
    </row>
    <row r="131" spans="1:65" s="2" customFormat="1" ht="16.5" customHeight="1">
      <c r="A131" s="26"/>
      <c r="B131" s="139"/>
      <c r="C131" s="140" t="s">
        <v>137</v>
      </c>
      <c r="D131" s="140" t="s">
        <v>118</v>
      </c>
      <c r="E131" s="141" t="s">
        <v>138</v>
      </c>
      <c r="F131" s="142" t="s">
        <v>139</v>
      </c>
      <c r="G131" s="143" t="s">
        <v>134</v>
      </c>
      <c r="H131" s="144">
        <v>3</v>
      </c>
      <c r="I131" s="145">
        <v>117</v>
      </c>
      <c r="J131" s="145">
        <f>ROUND(I131*H131,2)</f>
        <v>351</v>
      </c>
      <c r="K131" s="146"/>
      <c r="L131" s="27"/>
      <c r="M131" s="147" t="s">
        <v>1</v>
      </c>
      <c r="N131" s="148" t="s">
        <v>39</v>
      </c>
      <c r="O131" s="149">
        <v>0.307</v>
      </c>
      <c r="P131" s="149">
        <f>O131*H131</f>
        <v>0.92100000000000004</v>
      </c>
      <c r="Q131" s="149">
        <v>0</v>
      </c>
      <c r="R131" s="149">
        <f>Q131*H131</f>
        <v>0</v>
      </c>
      <c r="S131" s="149">
        <v>0</v>
      </c>
      <c r="T131" s="150">
        <f>S131*H131</f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51" t="s">
        <v>122</v>
      </c>
      <c r="AT131" s="151" t="s">
        <v>118</v>
      </c>
      <c r="AU131" s="151" t="s">
        <v>83</v>
      </c>
      <c r="AY131" s="14" t="s">
        <v>116</v>
      </c>
      <c r="BE131" s="152">
        <f>IF(N131="základní",J131,0)</f>
        <v>351</v>
      </c>
      <c r="BF131" s="152">
        <f>IF(N131="snížená",J131,0)</f>
        <v>0</v>
      </c>
      <c r="BG131" s="152">
        <f>IF(N131="zákl. přenesená",J131,0)</f>
        <v>0</v>
      </c>
      <c r="BH131" s="152">
        <f>IF(N131="sníž. přenesená",J131,0)</f>
        <v>0</v>
      </c>
      <c r="BI131" s="152">
        <f>IF(N131="nulová",J131,0)</f>
        <v>0</v>
      </c>
      <c r="BJ131" s="14" t="s">
        <v>81</v>
      </c>
      <c r="BK131" s="152">
        <f>ROUND(I131*H131,2)</f>
        <v>351</v>
      </c>
      <c r="BL131" s="14" t="s">
        <v>122</v>
      </c>
      <c r="BM131" s="151" t="s">
        <v>140</v>
      </c>
    </row>
    <row r="132" spans="1:65" s="2" customFormat="1" ht="11.25">
      <c r="A132" s="26"/>
      <c r="B132" s="27"/>
      <c r="C132" s="26"/>
      <c r="D132" s="153" t="s">
        <v>124</v>
      </c>
      <c r="E132" s="26"/>
      <c r="F132" s="154" t="s">
        <v>141</v>
      </c>
      <c r="G132" s="26"/>
      <c r="H132" s="26"/>
      <c r="I132" s="26"/>
      <c r="J132" s="26"/>
      <c r="K132" s="26"/>
      <c r="L132" s="27"/>
      <c r="M132" s="155"/>
      <c r="N132" s="156"/>
      <c r="O132" s="52"/>
      <c r="P132" s="52"/>
      <c r="Q132" s="52"/>
      <c r="R132" s="52"/>
      <c r="S132" s="52"/>
      <c r="T132" s="53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T132" s="14" t="s">
        <v>124</v>
      </c>
      <c r="AU132" s="14" t="s">
        <v>83</v>
      </c>
    </row>
    <row r="133" spans="1:65" s="2" customFormat="1" ht="16.5" customHeight="1">
      <c r="A133" s="26"/>
      <c r="B133" s="139"/>
      <c r="C133" s="157" t="s">
        <v>142</v>
      </c>
      <c r="D133" s="157" t="s">
        <v>126</v>
      </c>
      <c r="E133" s="158" t="s">
        <v>143</v>
      </c>
      <c r="F133" s="159" t="s">
        <v>144</v>
      </c>
      <c r="G133" s="160" t="s">
        <v>134</v>
      </c>
      <c r="H133" s="161">
        <v>3.6</v>
      </c>
      <c r="I133" s="162">
        <v>56.34</v>
      </c>
      <c r="J133" s="162">
        <f>ROUND(I133*H133,2)</f>
        <v>202.82</v>
      </c>
      <c r="K133" s="163"/>
      <c r="L133" s="164"/>
      <c r="M133" s="165" t="s">
        <v>1</v>
      </c>
      <c r="N133" s="166" t="s">
        <v>39</v>
      </c>
      <c r="O133" s="149">
        <v>0</v>
      </c>
      <c r="P133" s="149">
        <f>O133*H133</f>
        <v>0</v>
      </c>
      <c r="Q133" s="149">
        <v>2.9999999999999997E-4</v>
      </c>
      <c r="R133" s="149">
        <f>Q133*H133</f>
        <v>1.08E-3</v>
      </c>
      <c r="S133" s="149">
        <v>0</v>
      </c>
      <c r="T133" s="150">
        <f>S133*H133</f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51" t="s">
        <v>129</v>
      </c>
      <c r="AT133" s="151" t="s">
        <v>126</v>
      </c>
      <c r="AU133" s="151" t="s">
        <v>83</v>
      </c>
      <c r="AY133" s="14" t="s">
        <v>116</v>
      </c>
      <c r="BE133" s="152">
        <f>IF(N133="základní",J133,0)</f>
        <v>202.82</v>
      </c>
      <c r="BF133" s="152">
        <f>IF(N133="snížená",J133,0)</f>
        <v>0</v>
      </c>
      <c r="BG133" s="152">
        <f>IF(N133="zákl. přenesená",J133,0)</f>
        <v>0</v>
      </c>
      <c r="BH133" s="152">
        <f>IF(N133="sníž. přenesená",J133,0)</f>
        <v>0</v>
      </c>
      <c r="BI133" s="152">
        <f>IF(N133="nulová",J133,0)</f>
        <v>0</v>
      </c>
      <c r="BJ133" s="14" t="s">
        <v>81</v>
      </c>
      <c r="BK133" s="152">
        <f>ROUND(I133*H133,2)</f>
        <v>202.82</v>
      </c>
      <c r="BL133" s="14" t="s">
        <v>122</v>
      </c>
      <c r="BM133" s="151" t="s">
        <v>145</v>
      </c>
    </row>
    <row r="134" spans="1:65" s="2" customFormat="1" ht="11.25">
      <c r="A134" s="26"/>
      <c r="B134" s="27"/>
      <c r="C134" s="26"/>
      <c r="D134" s="153" t="s">
        <v>124</v>
      </c>
      <c r="E134" s="26"/>
      <c r="F134" s="154" t="s">
        <v>144</v>
      </c>
      <c r="G134" s="26"/>
      <c r="H134" s="26"/>
      <c r="I134" s="26"/>
      <c r="J134" s="26"/>
      <c r="K134" s="26"/>
      <c r="L134" s="27"/>
      <c r="M134" s="155"/>
      <c r="N134" s="156"/>
      <c r="O134" s="52"/>
      <c r="P134" s="52"/>
      <c r="Q134" s="52"/>
      <c r="R134" s="52"/>
      <c r="S134" s="52"/>
      <c r="T134" s="53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T134" s="14" t="s">
        <v>124</v>
      </c>
      <c r="AU134" s="14" t="s">
        <v>83</v>
      </c>
    </row>
    <row r="135" spans="1:65" s="2" customFormat="1" ht="19.5">
      <c r="A135" s="26"/>
      <c r="B135" s="27"/>
      <c r="C135" s="26"/>
      <c r="D135" s="153" t="s">
        <v>146</v>
      </c>
      <c r="E135" s="26"/>
      <c r="F135" s="167" t="s">
        <v>147</v>
      </c>
      <c r="G135" s="26"/>
      <c r="H135" s="26"/>
      <c r="I135" s="26"/>
      <c r="J135" s="26"/>
      <c r="K135" s="26"/>
      <c r="L135" s="27"/>
      <c r="M135" s="155"/>
      <c r="N135" s="156"/>
      <c r="O135" s="52"/>
      <c r="P135" s="52"/>
      <c r="Q135" s="52"/>
      <c r="R135" s="52"/>
      <c r="S135" s="52"/>
      <c r="T135" s="53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T135" s="14" t="s">
        <v>146</v>
      </c>
      <c r="AU135" s="14" t="s">
        <v>83</v>
      </c>
    </row>
    <row r="136" spans="1:65" s="2" customFormat="1" ht="16.5" customHeight="1">
      <c r="A136" s="26"/>
      <c r="B136" s="139"/>
      <c r="C136" s="157" t="s">
        <v>148</v>
      </c>
      <c r="D136" s="157" t="s">
        <v>126</v>
      </c>
      <c r="E136" s="158" t="s">
        <v>149</v>
      </c>
      <c r="F136" s="159" t="s">
        <v>150</v>
      </c>
      <c r="G136" s="160" t="s">
        <v>128</v>
      </c>
      <c r="H136" s="161">
        <v>6</v>
      </c>
      <c r="I136" s="162">
        <v>22</v>
      </c>
      <c r="J136" s="162">
        <f>ROUND(I136*H136,2)</f>
        <v>132</v>
      </c>
      <c r="K136" s="163"/>
      <c r="L136" s="164"/>
      <c r="M136" s="165" t="s">
        <v>1</v>
      </c>
      <c r="N136" s="166" t="s">
        <v>39</v>
      </c>
      <c r="O136" s="149">
        <v>0</v>
      </c>
      <c r="P136" s="149">
        <f>O136*H136</f>
        <v>0</v>
      </c>
      <c r="Q136" s="149">
        <v>1E-4</v>
      </c>
      <c r="R136" s="149">
        <f>Q136*H136</f>
        <v>6.0000000000000006E-4</v>
      </c>
      <c r="S136" s="149">
        <v>0</v>
      </c>
      <c r="T136" s="150">
        <f>S136*H136</f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51" t="s">
        <v>129</v>
      </c>
      <c r="AT136" s="151" t="s">
        <v>126</v>
      </c>
      <c r="AU136" s="151" t="s">
        <v>83</v>
      </c>
      <c r="AY136" s="14" t="s">
        <v>116</v>
      </c>
      <c r="BE136" s="152">
        <f>IF(N136="základní",J136,0)</f>
        <v>132</v>
      </c>
      <c r="BF136" s="152">
        <f>IF(N136="snížená",J136,0)</f>
        <v>0</v>
      </c>
      <c r="BG136" s="152">
        <f>IF(N136="zákl. přenesená",J136,0)</f>
        <v>0</v>
      </c>
      <c r="BH136" s="152">
        <f>IF(N136="sníž. přenesená",J136,0)</f>
        <v>0</v>
      </c>
      <c r="BI136" s="152">
        <f>IF(N136="nulová",J136,0)</f>
        <v>0</v>
      </c>
      <c r="BJ136" s="14" t="s">
        <v>81</v>
      </c>
      <c r="BK136" s="152">
        <f>ROUND(I136*H136,2)</f>
        <v>132</v>
      </c>
      <c r="BL136" s="14" t="s">
        <v>122</v>
      </c>
      <c r="BM136" s="151" t="s">
        <v>151</v>
      </c>
    </row>
    <row r="137" spans="1:65" s="2" customFormat="1" ht="11.25">
      <c r="A137" s="26"/>
      <c r="B137" s="27"/>
      <c r="C137" s="26"/>
      <c r="D137" s="153" t="s">
        <v>124</v>
      </c>
      <c r="E137" s="26"/>
      <c r="F137" s="154" t="s">
        <v>152</v>
      </c>
      <c r="G137" s="26"/>
      <c r="H137" s="26"/>
      <c r="I137" s="26"/>
      <c r="J137" s="26"/>
      <c r="K137" s="26"/>
      <c r="L137" s="27"/>
      <c r="M137" s="155"/>
      <c r="N137" s="156"/>
      <c r="O137" s="52"/>
      <c r="P137" s="52"/>
      <c r="Q137" s="52"/>
      <c r="R137" s="52"/>
      <c r="S137" s="52"/>
      <c r="T137" s="53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T137" s="14" t="s">
        <v>124</v>
      </c>
      <c r="AU137" s="14" t="s">
        <v>83</v>
      </c>
    </row>
    <row r="138" spans="1:65" s="2" customFormat="1" ht="16.5" customHeight="1">
      <c r="A138" s="26"/>
      <c r="B138" s="139"/>
      <c r="C138" s="157" t="s">
        <v>153</v>
      </c>
      <c r="D138" s="157" t="s">
        <v>126</v>
      </c>
      <c r="E138" s="158" t="s">
        <v>154</v>
      </c>
      <c r="F138" s="159" t="s">
        <v>155</v>
      </c>
      <c r="G138" s="160" t="s">
        <v>128</v>
      </c>
      <c r="H138" s="161">
        <v>3</v>
      </c>
      <c r="I138" s="162">
        <v>777</v>
      </c>
      <c r="J138" s="162">
        <f>ROUND(I138*H138,2)</f>
        <v>2331</v>
      </c>
      <c r="K138" s="163"/>
      <c r="L138" s="164"/>
      <c r="M138" s="165" t="s">
        <v>1</v>
      </c>
      <c r="N138" s="166" t="s">
        <v>39</v>
      </c>
      <c r="O138" s="149">
        <v>0</v>
      </c>
      <c r="P138" s="149">
        <f>O138*H138</f>
        <v>0</v>
      </c>
      <c r="Q138" s="149">
        <v>2E-3</v>
      </c>
      <c r="R138" s="149">
        <f>Q138*H138</f>
        <v>6.0000000000000001E-3</v>
      </c>
      <c r="S138" s="149">
        <v>0</v>
      </c>
      <c r="T138" s="150">
        <f>S138*H138</f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51" t="s">
        <v>129</v>
      </c>
      <c r="AT138" s="151" t="s">
        <v>126</v>
      </c>
      <c r="AU138" s="151" t="s">
        <v>83</v>
      </c>
      <c r="AY138" s="14" t="s">
        <v>116</v>
      </c>
      <c r="BE138" s="152">
        <f>IF(N138="základní",J138,0)</f>
        <v>2331</v>
      </c>
      <c r="BF138" s="152">
        <f>IF(N138="snížená",J138,0)</f>
        <v>0</v>
      </c>
      <c r="BG138" s="152">
        <f>IF(N138="zákl. přenesená",J138,0)</f>
        <v>0</v>
      </c>
      <c r="BH138" s="152">
        <f>IF(N138="sníž. přenesená",J138,0)</f>
        <v>0</v>
      </c>
      <c r="BI138" s="152">
        <f>IF(N138="nulová",J138,0)</f>
        <v>0</v>
      </c>
      <c r="BJ138" s="14" t="s">
        <v>81</v>
      </c>
      <c r="BK138" s="152">
        <f>ROUND(I138*H138,2)</f>
        <v>2331</v>
      </c>
      <c r="BL138" s="14" t="s">
        <v>122</v>
      </c>
      <c r="BM138" s="151" t="s">
        <v>156</v>
      </c>
    </row>
    <row r="139" spans="1:65" s="2" customFormat="1" ht="29.25">
      <c r="A139" s="26"/>
      <c r="B139" s="27"/>
      <c r="C139" s="26"/>
      <c r="D139" s="153" t="s">
        <v>124</v>
      </c>
      <c r="E139" s="26"/>
      <c r="F139" s="154" t="s">
        <v>157</v>
      </c>
      <c r="G139" s="26"/>
      <c r="H139" s="26"/>
      <c r="I139" s="26"/>
      <c r="J139" s="26"/>
      <c r="K139" s="26"/>
      <c r="L139" s="27"/>
      <c r="M139" s="155"/>
      <c r="N139" s="156"/>
      <c r="O139" s="52"/>
      <c r="P139" s="52"/>
      <c r="Q139" s="52"/>
      <c r="R139" s="52"/>
      <c r="S139" s="52"/>
      <c r="T139" s="53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T139" s="14" t="s">
        <v>124</v>
      </c>
      <c r="AU139" s="14" t="s">
        <v>83</v>
      </c>
    </row>
    <row r="140" spans="1:65" s="2" customFormat="1" ht="19.5">
      <c r="A140" s="26"/>
      <c r="B140" s="27"/>
      <c r="C140" s="26"/>
      <c r="D140" s="153" t="s">
        <v>146</v>
      </c>
      <c r="E140" s="26"/>
      <c r="F140" s="167" t="s">
        <v>158</v>
      </c>
      <c r="G140" s="26"/>
      <c r="H140" s="26"/>
      <c r="I140" s="26"/>
      <c r="J140" s="26"/>
      <c r="K140" s="26"/>
      <c r="L140" s="27"/>
      <c r="M140" s="155"/>
      <c r="N140" s="156"/>
      <c r="O140" s="52"/>
      <c r="P140" s="52"/>
      <c r="Q140" s="52"/>
      <c r="R140" s="52"/>
      <c r="S140" s="52"/>
      <c r="T140" s="53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T140" s="14" t="s">
        <v>146</v>
      </c>
      <c r="AU140" s="14" t="s">
        <v>83</v>
      </c>
    </row>
    <row r="141" spans="1:65" s="2" customFormat="1" ht="16.5" customHeight="1">
      <c r="A141" s="26"/>
      <c r="B141" s="139"/>
      <c r="C141" s="140" t="s">
        <v>159</v>
      </c>
      <c r="D141" s="140" t="s">
        <v>118</v>
      </c>
      <c r="E141" s="141" t="s">
        <v>160</v>
      </c>
      <c r="F141" s="142" t="s">
        <v>161</v>
      </c>
      <c r="G141" s="143" t="s">
        <v>134</v>
      </c>
      <c r="H141" s="144">
        <v>1</v>
      </c>
      <c r="I141" s="145">
        <v>118</v>
      </c>
      <c r="J141" s="145">
        <f>ROUND(I141*H141,2)</f>
        <v>118</v>
      </c>
      <c r="K141" s="146"/>
      <c r="L141" s="27"/>
      <c r="M141" s="147" t="s">
        <v>1</v>
      </c>
      <c r="N141" s="148" t="s">
        <v>39</v>
      </c>
      <c r="O141" s="149">
        <v>0.24</v>
      </c>
      <c r="P141" s="149">
        <f>O141*H141</f>
        <v>0.24</v>
      </c>
      <c r="Q141" s="149">
        <v>1.7000000000000001E-4</v>
      </c>
      <c r="R141" s="149">
        <f>Q141*H141</f>
        <v>1.7000000000000001E-4</v>
      </c>
      <c r="S141" s="149">
        <v>0</v>
      </c>
      <c r="T141" s="150">
        <f>S141*H141</f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51" t="s">
        <v>122</v>
      </c>
      <c r="AT141" s="151" t="s">
        <v>118</v>
      </c>
      <c r="AU141" s="151" t="s">
        <v>83</v>
      </c>
      <c r="AY141" s="14" t="s">
        <v>116</v>
      </c>
      <c r="BE141" s="152">
        <f>IF(N141="základní",J141,0)</f>
        <v>118</v>
      </c>
      <c r="BF141" s="152">
        <f>IF(N141="snížená",J141,0)</f>
        <v>0</v>
      </c>
      <c r="BG141" s="152">
        <f>IF(N141="zákl. přenesená",J141,0)</f>
        <v>0</v>
      </c>
      <c r="BH141" s="152">
        <f>IF(N141="sníž. přenesená",J141,0)</f>
        <v>0</v>
      </c>
      <c r="BI141" s="152">
        <f>IF(N141="nulová",J141,0)</f>
        <v>0</v>
      </c>
      <c r="BJ141" s="14" t="s">
        <v>81</v>
      </c>
      <c r="BK141" s="152">
        <f>ROUND(I141*H141,2)</f>
        <v>118</v>
      </c>
      <c r="BL141" s="14" t="s">
        <v>122</v>
      </c>
      <c r="BM141" s="151" t="s">
        <v>162</v>
      </c>
    </row>
    <row r="142" spans="1:65" s="2" customFormat="1" ht="11.25">
      <c r="A142" s="26"/>
      <c r="B142" s="27"/>
      <c r="C142" s="26"/>
      <c r="D142" s="153" t="s">
        <v>124</v>
      </c>
      <c r="E142" s="26"/>
      <c r="F142" s="154" t="s">
        <v>163</v>
      </c>
      <c r="G142" s="26"/>
      <c r="H142" s="26"/>
      <c r="I142" s="26"/>
      <c r="J142" s="26"/>
      <c r="K142" s="26"/>
      <c r="L142" s="27"/>
      <c r="M142" s="155"/>
      <c r="N142" s="156"/>
      <c r="O142" s="52"/>
      <c r="P142" s="52"/>
      <c r="Q142" s="52"/>
      <c r="R142" s="52"/>
      <c r="S142" s="52"/>
      <c r="T142" s="53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T142" s="14" t="s">
        <v>124</v>
      </c>
      <c r="AU142" s="14" t="s">
        <v>83</v>
      </c>
    </row>
    <row r="143" spans="1:65" s="2" customFormat="1" ht="16.5" customHeight="1">
      <c r="A143" s="26"/>
      <c r="B143" s="139"/>
      <c r="C143" s="140" t="s">
        <v>164</v>
      </c>
      <c r="D143" s="140" t="s">
        <v>118</v>
      </c>
      <c r="E143" s="141" t="s">
        <v>165</v>
      </c>
      <c r="F143" s="142" t="s">
        <v>166</v>
      </c>
      <c r="G143" s="143" t="s">
        <v>121</v>
      </c>
      <c r="H143" s="144">
        <v>3</v>
      </c>
      <c r="I143" s="145">
        <v>58.6</v>
      </c>
      <c r="J143" s="145">
        <f>ROUND(I143*H143,2)</f>
        <v>175.8</v>
      </c>
      <c r="K143" s="146"/>
      <c r="L143" s="27"/>
      <c r="M143" s="147" t="s">
        <v>1</v>
      </c>
      <c r="N143" s="148" t="s">
        <v>39</v>
      </c>
      <c r="O143" s="149">
        <v>0.11</v>
      </c>
      <c r="P143" s="149">
        <f>O143*H143</f>
        <v>0.33</v>
      </c>
      <c r="Q143" s="149">
        <v>0</v>
      </c>
      <c r="R143" s="149">
        <f>Q143*H143</f>
        <v>0</v>
      </c>
      <c r="S143" s="149">
        <v>0</v>
      </c>
      <c r="T143" s="150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51" t="s">
        <v>122</v>
      </c>
      <c r="AT143" s="151" t="s">
        <v>118</v>
      </c>
      <c r="AU143" s="151" t="s">
        <v>83</v>
      </c>
      <c r="AY143" s="14" t="s">
        <v>116</v>
      </c>
      <c r="BE143" s="152">
        <f>IF(N143="základní",J143,0)</f>
        <v>175.8</v>
      </c>
      <c r="BF143" s="152">
        <f>IF(N143="snížená",J143,0)</f>
        <v>0</v>
      </c>
      <c r="BG143" s="152">
        <f>IF(N143="zákl. přenesená",J143,0)</f>
        <v>0</v>
      </c>
      <c r="BH143" s="152">
        <f>IF(N143="sníž. přenesená",J143,0)</f>
        <v>0</v>
      </c>
      <c r="BI143" s="152">
        <f>IF(N143="nulová",J143,0)</f>
        <v>0</v>
      </c>
      <c r="BJ143" s="14" t="s">
        <v>81</v>
      </c>
      <c r="BK143" s="152">
        <f>ROUND(I143*H143,2)</f>
        <v>175.8</v>
      </c>
      <c r="BL143" s="14" t="s">
        <v>122</v>
      </c>
      <c r="BM143" s="151" t="s">
        <v>167</v>
      </c>
    </row>
    <row r="144" spans="1:65" s="2" customFormat="1" ht="11.25">
      <c r="A144" s="26"/>
      <c r="B144" s="27"/>
      <c r="C144" s="26"/>
      <c r="D144" s="153" t="s">
        <v>124</v>
      </c>
      <c r="E144" s="26"/>
      <c r="F144" s="154" t="s">
        <v>168</v>
      </c>
      <c r="G144" s="26"/>
      <c r="H144" s="26"/>
      <c r="I144" s="26"/>
      <c r="J144" s="26"/>
      <c r="K144" s="26"/>
      <c r="L144" s="27"/>
      <c r="M144" s="155"/>
      <c r="N144" s="156"/>
      <c r="O144" s="52"/>
      <c r="P144" s="52"/>
      <c r="Q144" s="52"/>
      <c r="R144" s="52"/>
      <c r="S144" s="52"/>
      <c r="T144" s="53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T144" s="14" t="s">
        <v>124</v>
      </c>
      <c r="AU144" s="14" t="s">
        <v>83</v>
      </c>
    </row>
    <row r="145" spans="1:65" s="2" customFormat="1" ht="16.5" customHeight="1">
      <c r="A145" s="26"/>
      <c r="B145" s="139"/>
      <c r="C145" s="140" t="s">
        <v>169</v>
      </c>
      <c r="D145" s="140" t="s">
        <v>118</v>
      </c>
      <c r="E145" s="141" t="s">
        <v>170</v>
      </c>
      <c r="F145" s="142" t="s">
        <v>171</v>
      </c>
      <c r="G145" s="143" t="s">
        <v>172</v>
      </c>
      <c r="H145" s="144">
        <v>1.2999999999999999E-2</v>
      </c>
      <c r="I145" s="145">
        <v>3910</v>
      </c>
      <c r="J145" s="145">
        <f>ROUND(I145*H145,2)</f>
        <v>50.83</v>
      </c>
      <c r="K145" s="146"/>
      <c r="L145" s="27"/>
      <c r="M145" s="147" t="s">
        <v>1</v>
      </c>
      <c r="N145" s="148" t="s">
        <v>39</v>
      </c>
      <c r="O145" s="149">
        <v>8.9039999999999999</v>
      </c>
      <c r="P145" s="149">
        <f>O145*H145</f>
        <v>0.11575199999999999</v>
      </c>
      <c r="Q145" s="149">
        <v>0</v>
      </c>
      <c r="R145" s="149">
        <f>Q145*H145</f>
        <v>0</v>
      </c>
      <c r="S145" s="149">
        <v>0</v>
      </c>
      <c r="T145" s="150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51" t="s">
        <v>122</v>
      </c>
      <c r="AT145" s="151" t="s">
        <v>118</v>
      </c>
      <c r="AU145" s="151" t="s">
        <v>83</v>
      </c>
      <c r="AY145" s="14" t="s">
        <v>116</v>
      </c>
      <c r="BE145" s="152">
        <f>IF(N145="základní",J145,0)</f>
        <v>50.83</v>
      </c>
      <c r="BF145" s="152">
        <f>IF(N145="snížená",J145,0)</f>
        <v>0</v>
      </c>
      <c r="BG145" s="152">
        <f>IF(N145="zákl. přenesená",J145,0)</f>
        <v>0</v>
      </c>
      <c r="BH145" s="152">
        <f>IF(N145="sníž. přenesená",J145,0)</f>
        <v>0</v>
      </c>
      <c r="BI145" s="152">
        <f>IF(N145="nulová",J145,0)</f>
        <v>0</v>
      </c>
      <c r="BJ145" s="14" t="s">
        <v>81</v>
      </c>
      <c r="BK145" s="152">
        <f>ROUND(I145*H145,2)</f>
        <v>50.83</v>
      </c>
      <c r="BL145" s="14" t="s">
        <v>122</v>
      </c>
      <c r="BM145" s="151" t="s">
        <v>173</v>
      </c>
    </row>
    <row r="146" spans="1:65" s="2" customFormat="1" ht="19.5">
      <c r="A146" s="26"/>
      <c r="B146" s="27"/>
      <c r="C146" s="26"/>
      <c r="D146" s="153" t="s">
        <v>124</v>
      </c>
      <c r="E146" s="26"/>
      <c r="F146" s="154" t="s">
        <v>174</v>
      </c>
      <c r="G146" s="26"/>
      <c r="H146" s="26"/>
      <c r="I146" s="26"/>
      <c r="J146" s="26"/>
      <c r="K146" s="26"/>
      <c r="L146" s="27"/>
      <c r="M146" s="168"/>
      <c r="N146" s="169"/>
      <c r="O146" s="170"/>
      <c r="P146" s="170"/>
      <c r="Q146" s="170"/>
      <c r="R146" s="170"/>
      <c r="S146" s="170"/>
      <c r="T146" s="171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T146" s="14" t="s">
        <v>124</v>
      </c>
      <c r="AU146" s="14" t="s">
        <v>83</v>
      </c>
    </row>
    <row r="147" spans="1:65" s="2" customFormat="1" ht="6.95" customHeight="1">
      <c r="A147" s="26"/>
      <c r="B147" s="41"/>
      <c r="C147" s="42"/>
      <c r="D147" s="42"/>
      <c r="E147" s="42"/>
      <c r="F147" s="42"/>
      <c r="G147" s="42"/>
      <c r="H147" s="42"/>
      <c r="I147" s="42"/>
      <c r="J147" s="42"/>
      <c r="K147" s="42"/>
      <c r="L147" s="27"/>
      <c r="M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</row>
  </sheetData>
  <autoFilter ref="C121:K146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5.5. - Vzduchotechnika</vt:lpstr>
      <vt:lpstr>'5.5. - Vzduchotechnika'!Názvy_tisku</vt:lpstr>
      <vt:lpstr>'Rekapitulace stavby'!Názvy_tisku</vt:lpstr>
      <vt:lpstr>'5.5. - Vzduchotechnika'!Oblast_tisku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Mikeš</dc:creator>
  <cp:lastModifiedBy>Jan Mikeš</cp:lastModifiedBy>
  <dcterms:created xsi:type="dcterms:W3CDTF">2021-08-02T11:45:49Z</dcterms:created>
  <dcterms:modified xsi:type="dcterms:W3CDTF">2021-08-02T11:50:05Z</dcterms:modified>
</cp:coreProperties>
</file>