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OH0631 - SO 07a  Schodiště" sheetId="2" r:id="rId2"/>
    <sheet name="DOH0632 - SO 07b Únikové 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'DOH0631 - SO 07a  Schodiště'!$C$130:$K$315</definedName>
    <definedName name="_xlnm.Print_Area" localSheetId="1">'DOH0631 - SO 07a  Schodiště'!$C$4:$J$76,'DOH0631 - SO 07a  Schodiště'!$C$82:$J$112,'DOH0631 - SO 07a  Schodiště'!$C$118:$J$315</definedName>
    <definedName name="_xlnm.Print_Titles" localSheetId="1">'DOH0631 - SO 07a  Schodiště'!$130:$130</definedName>
    <definedName name="_xlnm._FilterDatabase" localSheetId="2" hidden="1">'DOH0632 - SO 07b Únikové ...'!$C$127:$K$220</definedName>
    <definedName name="_xlnm.Print_Area" localSheetId="2">'DOH0632 - SO 07b Únikové ...'!$C$4:$J$76,'DOH0632 - SO 07b Únikové ...'!$C$82:$J$109,'DOH0632 - SO 07b Únikové ...'!$C$115:$J$220</definedName>
    <definedName name="_xlnm.Print_Titles" localSheetId="2">'DOH0632 - SO 07b Únikové ...'!$127:$127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6"/>
  <c r="BH216"/>
  <c r="BG216"/>
  <c r="BE216"/>
  <c r="T216"/>
  <c r="R216"/>
  <c r="P216"/>
  <c r="BI210"/>
  <c r="BH210"/>
  <c r="BG210"/>
  <c r="BE210"/>
  <c r="T210"/>
  <c r="R210"/>
  <c r="P210"/>
  <c r="BI207"/>
  <c r="BH207"/>
  <c r="BG207"/>
  <c r="BE207"/>
  <c r="T207"/>
  <c r="T206"/>
  <c r="R207"/>
  <c r="R206"/>
  <c r="P207"/>
  <c r="P206"/>
  <c r="BI205"/>
  <c r="BH205"/>
  <c r="BG205"/>
  <c r="BE205"/>
  <c r="T205"/>
  <c r="R205"/>
  <c r="P205"/>
  <c r="BI203"/>
  <c r="BH203"/>
  <c r="BG203"/>
  <c r="BE203"/>
  <c r="T203"/>
  <c r="R203"/>
  <c r="P203"/>
  <c r="BI201"/>
  <c r="BH201"/>
  <c r="BG201"/>
  <c r="BE201"/>
  <c r="T201"/>
  <c r="R201"/>
  <c r="P201"/>
  <c r="BI199"/>
  <c r="BH199"/>
  <c r="BG199"/>
  <c r="BE199"/>
  <c r="T199"/>
  <c r="R199"/>
  <c r="P199"/>
  <c r="BI196"/>
  <c r="BH196"/>
  <c r="BG196"/>
  <c r="BE196"/>
  <c r="T196"/>
  <c r="R196"/>
  <c r="P196"/>
  <c r="BI194"/>
  <c r="BH194"/>
  <c r="BG194"/>
  <c r="BE194"/>
  <c r="T194"/>
  <c r="R194"/>
  <c r="P194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79"/>
  <c r="BH179"/>
  <c r="BG179"/>
  <c r="BE179"/>
  <c r="T179"/>
  <c r="R179"/>
  <c r="P179"/>
  <c r="BI177"/>
  <c r="BH177"/>
  <c r="BG177"/>
  <c r="BE177"/>
  <c r="T177"/>
  <c r="R177"/>
  <c r="P177"/>
  <c r="BI174"/>
  <c r="BH174"/>
  <c r="BG174"/>
  <c r="BE174"/>
  <c r="T174"/>
  <c r="R174"/>
  <c r="P174"/>
  <c r="BI171"/>
  <c r="BH171"/>
  <c r="BG171"/>
  <c r="BE171"/>
  <c r="T171"/>
  <c r="T170"/>
  <c r="R171"/>
  <c r="R170"/>
  <c r="P171"/>
  <c r="P170"/>
  <c r="BI169"/>
  <c r="BH169"/>
  <c r="BG169"/>
  <c r="BE169"/>
  <c r="T169"/>
  <c r="R169"/>
  <c r="P169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2"/>
  <c r="BH162"/>
  <c r="BG162"/>
  <c r="BE162"/>
  <c r="T162"/>
  <c r="R162"/>
  <c r="P162"/>
  <c r="BI160"/>
  <c r="BH160"/>
  <c r="BG160"/>
  <c r="BE160"/>
  <c r="T160"/>
  <c r="R160"/>
  <c r="P160"/>
  <c r="BI158"/>
  <c r="BH158"/>
  <c r="BG158"/>
  <c r="BE158"/>
  <c r="T158"/>
  <c r="R158"/>
  <c r="P158"/>
  <c r="BI156"/>
  <c r="BH156"/>
  <c r="BG156"/>
  <c r="BE156"/>
  <c r="T156"/>
  <c r="R156"/>
  <c r="P156"/>
  <c r="BI153"/>
  <c r="BH153"/>
  <c r="BG153"/>
  <c r="BE153"/>
  <c r="T153"/>
  <c r="R153"/>
  <c r="P153"/>
  <c r="BI147"/>
  <c r="BH147"/>
  <c r="BG147"/>
  <c r="BE147"/>
  <c r="T147"/>
  <c r="R147"/>
  <c r="P147"/>
  <c r="BI144"/>
  <c r="BH144"/>
  <c r="BG144"/>
  <c r="BE144"/>
  <c r="T144"/>
  <c r="R144"/>
  <c r="P144"/>
  <c r="BI142"/>
  <c r="BH142"/>
  <c r="BG142"/>
  <c r="BE142"/>
  <c r="T142"/>
  <c r="R142"/>
  <c r="P142"/>
  <c r="BI136"/>
  <c r="BH136"/>
  <c r="BG136"/>
  <c r="BE136"/>
  <c r="T136"/>
  <c r="R136"/>
  <c r="P136"/>
  <c r="BI131"/>
  <c r="BH131"/>
  <c r="BG131"/>
  <c r="BE131"/>
  <c r="T131"/>
  <c r="T130"/>
  <c r="R131"/>
  <c r="R130"/>
  <c r="P131"/>
  <c r="P130"/>
  <c r="J124"/>
  <c r="F124"/>
  <c r="F122"/>
  <c r="E120"/>
  <c r="J91"/>
  <c r="F91"/>
  <c r="F89"/>
  <c r="E87"/>
  <c r="J24"/>
  <c r="E24"/>
  <c r="J125"/>
  <c r="J23"/>
  <c r="J18"/>
  <c r="E18"/>
  <c r="F125"/>
  <c r="J17"/>
  <c r="J12"/>
  <c r="J122"/>
  <c r="E7"/>
  <c r="E118"/>
  <c i="2" r="J37"/>
  <c r="J36"/>
  <c i="1" r="AY95"/>
  <c i="2" r="J35"/>
  <c i="1" r="AX95"/>
  <c i="2"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1"/>
  <c r="BH311"/>
  <c r="BG311"/>
  <c r="BE311"/>
  <c r="T311"/>
  <c r="R311"/>
  <c r="P311"/>
  <c r="BI294"/>
  <c r="BH294"/>
  <c r="BG294"/>
  <c r="BE294"/>
  <c r="T294"/>
  <c r="R294"/>
  <c r="P294"/>
  <c r="BI292"/>
  <c r="BH292"/>
  <c r="BG292"/>
  <c r="BE292"/>
  <c r="T292"/>
  <c r="T291"/>
  <c r="R292"/>
  <c r="R291"/>
  <c r="P292"/>
  <c r="P291"/>
  <c r="BI289"/>
  <c r="BH289"/>
  <c r="BG289"/>
  <c r="BE289"/>
  <c r="T289"/>
  <c r="T288"/>
  <c r="R289"/>
  <c r="R288"/>
  <c r="P289"/>
  <c r="P288"/>
  <c r="BI287"/>
  <c r="BH287"/>
  <c r="BG287"/>
  <c r="BE287"/>
  <c r="T287"/>
  <c r="R287"/>
  <c r="P287"/>
  <c r="BI285"/>
  <c r="BH285"/>
  <c r="BG285"/>
  <c r="BE285"/>
  <c r="T285"/>
  <c r="R285"/>
  <c r="P285"/>
  <c r="BI282"/>
  <c r="BH282"/>
  <c r="BG282"/>
  <c r="BE282"/>
  <c r="T282"/>
  <c r="R282"/>
  <c r="P282"/>
  <c r="BI270"/>
  <c r="BH270"/>
  <c r="BG270"/>
  <c r="BE270"/>
  <c r="T270"/>
  <c r="R270"/>
  <c r="P270"/>
  <c r="BI268"/>
  <c r="BH268"/>
  <c r="BG268"/>
  <c r="BE268"/>
  <c r="T268"/>
  <c r="R268"/>
  <c r="P268"/>
  <c r="BI265"/>
  <c r="BH265"/>
  <c r="BG265"/>
  <c r="BE265"/>
  <c r="T265"/>
  <c r="R265"/>
  <c r="P265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1"/>
  <c r="BH251"/>
  <c r="BG251"/>
  <c r="BE251"/>
  <c r="T251"/>
  <c r="R251"/>
  <c r="P251"/>
  <c r="BI249"/>
  <c r="BH249"/>
  <c r="BG249"/>
  <c r="BE249"/>
  <c r="T249"/>
  <c r="R249"/>
  <c r="P249"/>
  <c r="BI246"/>
  <c r="BH246"/>
  <c r="BG246"/>
  <c r="BE246"/>
  <c r="T246"/>
  <c r="R246"/>
  <c r="P246"/>
  <c r="BI240"/>
  <c r="BH240"/>
  <c r="BG240"/>
  <c r="BE240"/>
  <c r="T240"/>
  <c r="R240"/>
  <c r="P240"/>
  <c r="BI238"/>
  <c r="BH238"/>
  <c r="BG238"/>
  <c r="BE238"/>
  <c r="T238"/>
  <c r="R238"/>
  <c r="P238"/>
  <c r="BI237"/>
  <c r="BH237"/>
  <c r="BG237"/>
  <c r="BE237"/>
  <c r="T237"/>
  <c r="R237"/>
  <c r="P237"/>
  <c r="BI234"/>
  <c r="BH234"/>
  <c r="BG234"/>
  <c r="BE234"/>
  <c r="T234"/>
  <c r="R234"/>
  <c r="P234"/>
  <c r="BI232"/>
  <c r="BH232"/>
  <c r="BG232"/>
  <c r="BE232"/>
  <c r="T232"/>
  <c r="R232"/>
  <c r="P232"/>
  <c r="BI227"/>
  <c r="BH227"/>
  <c r="BG227"/>
  <c r="BE227"/>
  <c r="T227"/>
  <c r="R227"/>
  <c r="P227"/>
  <c r="BI225"/>
  <c r="BH225"/>
  <c r="BG225"/>
  <c r="BE225"/>
  <c r="T225"/>
  <c r="R225"/>
  <c r="P225"/>
  <c r="BI222"/>
  <c r="BH222"/>
  <c r="BG222"/>
  <c r="BE222"/>
  <c r="T222"/>
  <c r="R222"/>
  <c r="P222"/>
  <c r="BI219"/>
  <c r="BH219"/>
  <c r="BG219"/>
  <c r="BE219"/>
  <c r="T219"/>
  <c r="R219"/>
  <c r="P219"/>
  <c r="BI213"/>
  <c r="BH213"/>
  <c r="BG213"/>
  <c r="BE213"/>
  <c r="T213"/>
  <c r="R213"/>
  <c r="P213"/>
  <c r="BI210"/>
  <c r="BH210"/>
  <c r="BG210"/>
  <c r="BE210"/>
  <c r="T210"/>
  <c r="R210"/>
  <c r="P210"/>
  <c r="BI204"/>
  <c r="BH204"/>
  <c r="BG204"/>
  <c r="BE204"/>
  <c r="T204"/>
  <c r="R204"/>
  <c r="P204"/>
  <c r="BI201"/>
  <c r="BH201"/>
  <c r="BG201"/>
  <c r="BE201"/>
  <c r="T201"/>
  <c r="T200"/>
  <c r="R201"/>
  <c r="R200"/>
  <c r="P201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2"/>
  <c r="BH192"/>
  <c r="BG192"/>
  <c r="BE192"/>
  <c r="T192"/>
  <c r="R192"/>
  <c r="P192"/>
  <c r="BI189"/>
  <c r="BH189"/>
  <c r="BG189"/>
  <c r="BE189"/>
  <c r="T189"/>
  <c r="R189"/>
  <c r="P189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2"/>
  <c r="BH172"/>
  <c r="BG172"/>
  <c r="BE172"/>
  <c r="T172"/>
  <c r="R172"/>
  <c r="P172"/>
  <c r="BI157"/>
  <c r="BH157"/>
  <c r="BG157"/>
  <c r="BE157"/>
  <c r="T157"/>
  <c r="R157"/>
  <c r="P157"/>
  <c r="BI154"/>
  <c r="BH154"/>
  <c r="BG154"/>
  <c r="BE154"/>
  <c r="T154"/>
  <c r="R154"/>
  <c r="P154"/>
  <c r="BI144"/>
  <c r="BH144"/>
  <c r="BG144"/>
  <c r="BE144"/>
  <c r="T144"/>
  <c r="R144"/>
  <c r="P144"/>
  <c r="BI138"/>
  <c r="BH138"/>
  <c r="BG138"/>
  <c r="BE138"/>
  <c r="T138"/>
  <c r="R138"/>
  <c r="P138"/>
  <c r="BI134"/>
  <c r="BH134"/>
  <c r="BG134"/>
  <c r="BE134"/>
  <c r="T134"/>
  <c r="T133"/>
  <c r="R134"/>
  <c r="R133"/>
  <c r="P134"/>
  <c r="P133"/>
  <c r="J127"/>
  <c r="F127"/>
  <c r="F125"/>
  <c r="E123"/>
  <c r="J91"/>
  <c r="F91"/>
  <c r="F89"/>
  <c r="E87"/>
  <c r="J24"/>
  <c r="E24"/>
  <c r="J128"/>
  <c r="J23"/>
  <c r="J18"/>
  <c r="E18"/>
  <c r="F92"/>
  <c r="J17"/>
  <c r="J12"/>
  <c r="J125"/>
  <c r="E7"/>
  <c r="E85"/>
  <c i="1" r="L90"/>
  <c r="AM90"/>
  <c r="AM89"/>
  <c r="L89"/>
  <c r="AM87"/>
  <c r="L87"/>
  <c r="L85"/>
  <c r="L84"/>
  <c i="2" r="J313"/>
  <c r="BK268"/>
  <c r="BK238"/>
  <c r="BK227"/>
  <c r="BK196"/>
  <c r="BK184"/>
  <c r="BK157"/>
  <c r="J144"/>
  <c r="BK313"/>
  <c r="BK282"/>
  <c r="BK253"/>
  <c r="J240"/>
  <c r="J225"/>
  <c r="J204"/>
  <c r="BK186"/>
  <c r="J172"/>
  <c r="J315"/>
  <c r="BK287"/>
  <c r="J254"/>
  <c r="J222"/>
  <c r="BK219"/>
  <c r="J199"/>
  <c r="J195"/>
  <c r="BK172"/>
  <c r="BK314"/>
  <c r="BK289"/>
  <c r="J282"/>
  <c r="J265"/>
  <c r="BK251"/>
  <c r="J238"/>
  <c r="BK222"/>
  <c r="J201"/>
  <c r="BK189"/>
  <c r="J182"/>
  <c r="J138"/>
  <c i="3" r="J220"/>
  <c r="J210"/>
  <c r="J201"/>
  <c r="BK190"/>
  <c r="BK187"/>
  <c r="BK177"/>
  <c r="BK169"/>
  <c r="BK156"/>
  <c r="J142"/>
  <c r="J218"/>
  <c r="J203"/>
  <c r="J194"/>
  <c r="J187"/>
  <c r="BK165"/>
  <c r="J156"/>
  <c r="BK144"/>
  <c r="BK218"/>
  <c r="J199"/>
  <c r="BK191"/>
  <c r="BK179"/>
  <c r="BK166"/>
  <c r="J131"/>
  <c r="BK205"/>
  <c r="J191"/>
  <c r="J166"/>
  <c r="BK153"/>
  <c r="BK142"/>
  <c i="2" r="BK315"/>
  <c r="J285"/>
  <c r="J246"/>
  <c r="J237"/>
  <c r="BK225"/>
  <c r="J192"/>
  <c r="J183"/>
  <c r="J314"/>
  <c r="J292"/>
  <c r="BK255"/>
  <c r="BK237"/>
  <c r="J213"/>
  <c r="BK199"/>
  <c r="BK181"/>
  <c r="J154"/>
  <c r="J289"/>
  <c r="BK270"/>
  <c r="J249"/>
  <c r="BK210"/>
  <c r="J197"/>
  <c r="J186"/>
  <c r="BK144"/>
  <c r="J311"/>
  <c r="J287"/>
  <c r="J253"/>
  <c r="BK246"/>
  <c r="BK232"/>
  <c r="BK204"/>
  <c r="BK195"/>
  <c r="J181"/>
  <c r="BK134"/>
  <c i="3" r="J219"/>
  <c r="BK207"/>
  <c r="BK199"/>
  <c r="J188"/>
  <c r="J179"/>
  <c r="J171"/>
  <c r="J165"/>
  <c r="J147"/>
  <c r="J216"/>
  <c r="J196"/>
  <c r="J190"/>
  <c r="J169"/>
  <c r="J160"/>
  <c r="J153"/>
  <c r="BK216"/>
  <c r="BK203"/>
  <c r="BK188"/>
  <c r="J177"/>
  <c r="BK160"/>
  <c r="J136"/>
  <c r="BK196"/>
  <c r="J185"/>
  <c r="BK158"/>
  <c r="BK136"/>
  <c i="2" r="BK311"/>
  <c r="BK265"/>
  <c r="BK240"/>
  <c r="J232"/>
  <c r="BK213"/>
  <c r="J185"/>
  <c r="BK182"/>
  <c r="BK138"/>
  <c r="J294"/>
  <c r="J270"/>
  <c r="J251"/>
  <c r="J227"/>
  <c r="J210"/>
  <c r="J189"/>
  <c r="J184"/>
  <c r="J157"/>
  <c r="BK294"/>
  <c r="BK285"/>
  <c r="J255"/>
  <c r="BK234"/>
  <c r="BK201"/>
  <c r="J196"/>
  <c r="BK192"/>
  <c r="BK185"/>
  <c r="J134"/>
  <c r="BK292"/>
  <c r="J268"/>
  <c r="BK254"/>
  <c r="BK249"/>
  <c r="J234"/>
  <c r="J219"/>
  <c r="BK197"/>
  <c r="BK183"/>
  <c r="BK154"/>
  <c i="1" r="AS94"/>
  <c i="3" r="J174"/>
  <c r="BK167"/>
  <c r="BK162"/>
  <c r="BK131"/>
  <c r="BK220"/>
  <c r="BK210"/>
  <c r="BK201"/>
  <c r="BK192"/>
  <c r="BK171"/>
  <c r="J158"/>
  <c r="BK219"/>
  <c r="J205"/>
  <c r="BK194"/>
  <c r="BK185"/>
  <c r="BK174"/>
  <c r="BK147"/>
  <c r="J207"/>
  <c r="J192"/>
  <c r="J167"/>
  <c r="J162"/>
  <c r="J144"/>
  <c i="2" l="1" r="BK137"/>
  <c r="J137"/>
  <c r="J99"/>
  <c r="R137"/>
  <c r="R132"/>
  <c r="P180"/>
  <c r="BK194"/>
  <c r="J194"/>
  <c r="J101"/>
  <c r="T194"/>
  <c r="R203"/>
  <c r="P226"/>
  <c r="R226"/>
  <c r="BK233"/>
  <c r="J233"/>
  <c r="J106"/>
  <c r="R233"/>
  <c r="R239"/>
  <c r="P293"/>
  <c r="BK312"/>
  <c r="J312"/>
  <c r="J111"/>
  <c r="P312"/>
  <c i="3" r="BK135"/>
  <c r="J135"/>
  <c r="J99"/>
  <c r="T135"/>
  <c r="T129"/>
  <c r="T155"/>
  <c r="P164"/>
  <c r="P173"/>
  <c r="R173"/>
  <c r="R178"/>
  <c i="2" r="T137"/>
  <c r="T132"/>
  <c r="T180"/>
  <c r="BK203"/>
  <c r="T203"/>
  <c r="BK239"/>
  <c r="J239"/>
  <c r="J107"/>
  <c r="T239"/>
  <c r="R293"/>
  <c r="R312"/>
  <c i="3" r="R135"/>
  <c r="R129"/>
  <c r="P155"/>
  <c r="BK164"/>
  <c r="J164"/>
  <c r="J101"/>
  <c r="T164"/>
  <c r="BK178"/>
  <c r="J178"/>
  <c r="J105"/>
  <c r="T178"/>
  <c i="2" r="P137"/>
  <c r="P132"/>
  <c r="BK180"/>
  <c r="J180"/>
  <c r="J100"/>
  <c r="R180"/>
  <c r="P194"/>
  <c r="R194"/>
  <c r="P203"/>
  <c r="BK226"/>
  <c r="J226"/>
  <c r="J105"/>
  <c r="T226"/>
  <c r="P233"/>
  <c r="T233"/>
  <c r="P239"/>
  <c r="BK293"/>
  <c r="J293"/>
  <c r="J110"/>
  <c r="T293"/>
  <c r="T312"/>
  <c i="3" r="P135"/>
  <c r="P129"/>
  <c r="BK155"/>
  <c r="J155"/>
  <c r="J100"/>
  <c r="R155"/>
  <c r="R164"/>
  <c r="BK173"/>
  <c r="J173"/>
  <c r="J104"/>
  <c r="T173"/>
  <c r="P178"/>
  <c r="BK209"/>
  <c r="J209"/>
  <c r="J107"/>
  <c r="P209"/>
  <c r="R209"/>
  <c r="T209"/>
  <c r="BK217"/>
  <c r="J217"/>
  <c r="J108"/>
  <c r="P217"/>
  <c r="R217"/>
  <c r="T217"/>
  <c r="BK170"/>
  <c r="J170"/>
  <c r="J102"/>
  <c i="2" r="BK291"/>
  <c r="J291"/>
  <c r="J109"/>
  <c r="BK133"/>
  <c r="J133"/>
  <c r="J98"/>
  <c r="BK200"/>
  <c r="J200"/>
  <c r="J102"/>
  <c r="BK288"/>
  <c r="J288"/>
  <c r="J108"/>
  <c i="3" r="BK130"/>
  <c r="J130"/>
  <c r="J98"/>
  <c r="BK206"/>
  <c r="J206"/>
  <c r="J106"/>
  <c i="2" r="J203"/>
  <c r="J104"/>
  <c i="3" r="E85"/>
  <c r="J89"/>
  <c r="J92"/>
  <c r="BF142"/>
  <c r="BF147"/>
  <c r="BF156"/>
  <c r="BF166"/>
  <c r="BF179"/>
  <c r="BF191"/>
  <c r="BF205"/>
  <c r="F92"/>
  <c r="BF131"/>
  <c r="BF165"/>
  <c r="BF177"/>
  <c r="BF190"/>
  <c r="BF196"/>
  <c r="BF203"/>
  <c r="BF218"/>
  <c r="BF219"/>
  <c r="BF220"/>
  <c r="BF136"/>
  <c r="BF158"/>
  <c r="BF160"/>
  <c r="BF185"/>
  <c r="BF188"/>
  <c r="BF192"/>
  <c r="BF194"/>
  <c r="BF210"/>
  <c r="BF144"/>
  <c r="BF153"/>
  <c r="BF162"/>
  <c r="BF167"/>
  <c r="BF169"/>
  <c r="BF171"/>
  <c r="BF174"/>
  <c r="BF187"/>
  <c r="BF199"/>
  <c r="BF201"/>
  <c r="BF207"/>
  <c r="BF216"/>
  <c i="2" r="E121"/>
  <c r="F128"/>
  <c r="BF134"/>
  <c r="BF181"/>
  <c r="BF199"/>
  <c r="BF213"/>
  <c r="BF232"/>
  <c r="BF237"/>
  <c r="BF246"/>
  <c r="BF251"/>
  <c r="BF255"/>
  <c r="BF285"/>
  <c r="BF289"/>
  <c r="BF294"/>
  <c r="BF315"/>
  <c r="J92"/>
  <c r="BF192"/>
  <c r="BF195"/>
  <c r="BF196"/>
  <c r="BF210"/>
  <c r="BF254"/>
  <c r="BF314"/>
  <c r="J89"/>
  <c r="BF144"/>
  <c r="BF154"/>
  <c r="BF157"/>
  <c r="BF172"/>
  <c r="BF185"/>
  <c r="BF186"/>
  <c r="BF189"/>
  <c r="BF197"/>
  <c r="BF219"/>
  <c r="BF225"/>
  <c r="BF227"/>
  <c r="BF238"/>
  <c r="BF240"/>
  <c r="BF249"/>
  <c r="BF253"/>
  <c r="BF268"/>
  <c r="BF270"/>
  <c r="BF287"/>
  <c r="BF292"/>
  <c r="BF313"/>
  <c r="BF138"/>
  <c r="BF182"/>
  <c r="BF183"/>
  <c r="BF184"/>
  <c r="BF201"/>
  <c r="BF204"/>
  <c r="BF222"/>
  <c r="BF234"/>
  <c r="BF265"/>
  <c r="BF282"/>
  <c r="BF311"/>
  <c r="F35"/>
  <c i="1" r="BB95"/>
  <c i="2" r="J33"/>
  <c i="1" r="AV95"/>
  <c i="3" r="F35"/>
  <c i="1" r="BB96"/>
  <c i="3" r="J33"/>
  <c i="1" r="AV96"/>
  <c i="2" r="F33"/>
  <c i="1" r="AZ95"/>
  <c i="2" r="F37"/>
  <c i="1" r="BD95"/>
  <c i="3" r="F36"/>
  <c i="1" r="BC96"/>
  <c i="2" r="F36"/>
  <c i="1" r="BC95"/>
  <c i="3" r="F37"/>
  <c i="1" r="BD96"/>
  <c i="3" r="F33"/>
  <c i="1" r="AZ96"/>
  <c i="3" l="1" r="T172"/>
  <c r="T128"/>
  <c i="2" r="BK202"/>
  <c r="J202"/>
  <c r="J103"/>
  <c i="3" r="R172"/>
  <c r="R128"/>
  <c i="2" r="P202"/>
  <c r="P131"/>
  <c i="1" r="AU95"/>
  <c i="2" r="T202"/>
  <c r="T131"/>
  <c i="3" r="P172"/>
  <c r="P128"/>
  <c i="1" r="AU96"/>
  <c i="2" r="R202"/>
  <c r="R131"/>
  <c i="3" r="BK172"/>
  <c r="J172"/>
  <c r="J103"/>
  <c i="2" r="BK132"/>
  <c r="J132"/>
  <c r="J97"/>
  <c i="3" r="BK129"/>
  <c r="J129"/>
  <c r="J97"/>
  <c i="2" r="F34"/>
  <c i="1" r="BA95"/>
  <c r="BC94"/>
  <c r="W32"/>
  <c r="BD94"/>
  <c r="W33"/>
  <c r="BB94"/>
  <c r="AX94"/>
  <c i="3" r="F34"/>
  <c i="1" r="BA96"/>
  <c i="2" r="J34"/>
  <c i="1" r="AW95"/>
  <c r="AT95"/>
  <c r="AZ94"/>
  <c r="W29"/>
  <c i="3" r="J34"/>
  <c i="1" r="AW96"/>
  <c r="AT96"/>
  <c i="2" l="1" r="BK131"/>
  <c r="J131"/>
  <c r="J96"/>
  <c i="3" r="BK128"/>
  <c r="J128"/>
  <c r="J96"/>
  <c i="1" r="AU94"/>
  <c r="AV94"/>
  <c r="AK29"/>
  <c r="W31"/>
  <c r="BA94"/>
  <c r="W30"/>
  <c r="AY94"/>
  <c i="3" l="1" r="J30"/>
  <c i="1" r="AG96"/>
  <c i="2" r="J30"/>
  <c i="1" r="AG95"/>
  <c r="AG94"/>
  <c r="AK26"/>
  <c r="AW94"/>
  <c r="AK30"/>
  <c r="AK35"/>
  <c i="3" l="1" r="J39"/>
  <c i="1" r="AN95"/>
  <c i="2" r="J39"/>
  <c i="1" r="AN96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<sst xmlns="http://schemas.openxmlformats.org/spreadsheetml/2006/main">
  <si>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</si>
  <si>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</si>
  <si>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</si>
  <si>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</si>
  <si>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</si>
  <si>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{46f23146-23e2-4016-9e2e-f340135eea92}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</si>
  <si>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</si>
  <si>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</si>
  <si>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</si>
  <si>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</si>
  <si>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</si>
  <si>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0,001</t>
  </si>
  <si>
    <t>Kód:</t>
  </si>
  <si>
    <t>DOH063</t>
  </si>
  <si>
    <t>Stavba:</t>
  </si>
  <si>
    <t xml:space="preserve">Oprava bytových jednotek  a spol. prostor budovy YD</t>
  </si>
  <si>
    <t>KSO:</t>
  </si>
  <si>
    <t>CC-CZ:</t>
  </si>
  <si>
    <t>Místo:</t>
  </si>
  <si>
    <t>Olomouc</t>
  </si>
  <si>
    <t>Datum:</t>
  </si>
  <si>
    <t>19. 8. 2021</t>
  </si>
  <si>
    <t>Zadavatel:</t>
  </si>
  <si>
    <t>IČ:</t>
  </si>
  <si>
    <t>FN OL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</si>
  <si>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</si>
  <si>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</si>
  <si>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</si>
  <si>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</si>
  <si>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</si>
  <si>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</si>
  <si>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</si>
  <si>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</si>
  <si>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</si>
  <si>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</si>
  <si>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</si>
  <si>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</si>
  <si>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</si>
  <si>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</si>
  <si>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</si>
  <si>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</si>
  <si>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</si>
  <si>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</si>
  <si>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</si>
  <si>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</si>
  <si>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</si>
  <si>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</si>
  <si>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</si>
  <si>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</si>
  <si>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</si>
  <si>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</si>
  <si>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</si>
  <si>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</si>
  <si>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</si>
  <si>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</si>
  <si>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</si>
  <si>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</si>
  <si>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</si>
  <si>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</si>
  <si>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</si>
  <si>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</si>
  <si>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</si>
  <si>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</si>
  <si>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</si>
  <si>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</si>
  <si>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</si>
  <si>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</si>
  <si>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</si>
  <si>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</si>
  <si>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</si>
  <si>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</si>
  <si>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</si>
  <si>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</si>
  <si>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</si>
  <si>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</si>
  <si>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</si>
  <si>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</si>
  <si>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</si>
  <si>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DOH0631</t>
  </si>
  <si>
    <t xml:space="preserve">SO 07a  Schodiště</t>
  </si>
  <si>
    <t>STA</t>
  </si>
  <si>
    <t>1</t>
  </si>
  <si>
    <t>{2bf4aba1-00d5-47f5-88ca-cf7a4f2a90e8}</t>
  </si>
  <si>
    <t>DOH0632</t>
  </si>
  <si>
    <t>SO 07b Únikové schodiště</t>
  </si>
  <si>
    <t>{d0b2470c-eb7d-4f65-b99e-97d76349aa18}</t>
  </si>
  <si>
    <t>KRYCÍ LIST SOUPISU PRACÍ</t>
  </si>
  <si>
    <t>Objekt:</t>
  </si>
  <si>
    <t xml:space="preserve">DOH0631 - SO 07a  Schodiště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</si>
  <si>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</si>
  <si>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</si>
  <si>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</si>
  <si>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</si>
  <si>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</si>
  <si>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</si>
  <si>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</si>
  <si>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</si>
  <si>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</si>
  <si>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</si>
  <si>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</si>
  <si>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</si>
  <si>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</si>
  <si>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</si>
  <si>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</si>
  <si>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</si>
  <si>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773 - Podlahy z litého teraca</t>
  </si>
  <si>
    <t xml:space="preserve">    783 - Dokončovací práce - nátěry</t>
  </si>
  <si>
    <t xml:space="preserve">    784 - Dokončovací práce - malby a tapety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</si>
  <si>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</si>
  <si>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</si>
  <si>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</si>
  <si>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</si>
  <si>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</si>
  <si>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</si>
  <si>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</si>
  <si>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</si>
  <si>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</si>
  <si>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</si>
  <si>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</si>
  <si>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</si>
  <si>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</si>
  <si>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</si>
  <si>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</si>
  <si>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</si>
  <si>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</si>
  <si>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</si>
  <si>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</si>
  <si>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</si>
  <si>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342272215</t>
  </si>
  <si>
    <t>Příčka z pórobetonových hladkých tvárnic na tenkovrstvou maltu tl 75 mm</t>
  </si>
  <si>
    <t>m2</t>
  </si>
  <si>
    <t>4</t>
  </si>
  <si>
    <t>2</t>
  </si>
  <si>
    <t>1561348056</t>
  </si>
  <si>
    <t>VV</t>
  </si>
  <si>
    <t>" obezdívka instalací "</t>
  </si>
  <si>
    <t>2,6*(0,86+0,56)</t>
  </si>
  <si>
    <t>6</t>
  </si>
  <si>
    <t>Úpravy povrchů, podlahy a osazování výplní</t>
  </si>
  <si>
    <t>611321131</t>
  </si>
  <si>
    <t>Potažení vnitřních rovných stropů vápenocementovým štukem tloušťky do 3 mm</t>
  </si>
  <si>
    <t>1983034137</t>
  </si>
  <si>
    <t>" plocha viz oprava omítek "</t>
  </si>
  <si>
    <t>427</t>
  </si>
  <si>
    <t>" odpočet podhledu "</t>
  </si>
  <si>
    <t>-282</t>
  </si>
  <si>
    <t>Součet</t>
  </si>
  <si>
    <t>611325411</t>
  </si>
  <si>
    <t>Oprava vnitřní vápenocementové hladké omítky stropů v rozsahu plochy do 10 %</t>
  </si>
  <si>
    <t>-896139898</t>
  </si>
  <si>
    <t>" I p.p "</t>
  </si>
  <si>
    <t>9,86*3,46+3,92*3,46</t>
  </si>
  <si>
    <t>" I.n.p. "</t>
  </si>
  <si>
    <t>6,26*3,46+1,72*2,61+9,86*3,46+3,92+3,46</t>
  </si>
  <si>
    <t>" II -VIII n.p. "</t>
  </si>
  <si>
    <t>(9,86*3,46+3,92*3,46)*7</t>
  </si>
  <si>
    <t>" odpočet zrcadel schodiště "</t>
  </si>
  <si>
    <t>-1,26*2,2*8</t>
  </si>
  <si>
    <t>612142001</t>
  </si>
  <si>
    <t>Potažení vnitřních stěn sklovláknitým pletivem vtlačeným do tenkovrstvé hmoty</t>
  </si>
  <si>
    <t>-394988301</t>
  </si>
  <si>
    <t>5</t>
  </si>
  <si>
    <t>612321131</t>
  </si>
  <si>
    <t>Potažení vnitřních stěn vápenocementovým štukem tloušťky do 3 mm</t>
  </si>
  <si>
    <t>142610245</t>
  </si>
  <si>
    <t>" I p.p. "</t>
  </si>
  <si>
    <t>2,6*(9,86+3,46+3,92+3,46)*2</t>
  </si>
  <si>
    <t>-1,55*2,05*2</t>
  </si>
  <si>
    <t>-1,44*2,05*2+(2,05+1,44+2,05)*0,15</t>
  </si>
  <si>
    <t>-0,9*2*4+(2+0,9+2)*0,1*2</t>
  </si>
  <si>
    <t>" I n.p., II-VIII n.p. ""</t>
  </si>
  <si>
    <t>2,6*(17,84+0,86+3,46+3,92+3,46)*2</t>
  </si>
  <si>
    <t>2,6*(9,86+3,46+3,92+3,46)*2*7</t>
  </si>
  <si>
    <t>-2,4*2,25</t>
  </si>
  <si>
    <t>-1,55*2,05*2*8</t>
  </si>
  <si>
    <t>-1,44*2,05*8+(2,05+1,44+2,05)*0,15*8</t>
  </si>
  <si>
    <t>-0,9*2*3*8+(2+0,9+2)*0,1*2*8</t>
  </si>
  <si>
    <t>-3,45*2,25*8</t>
  </si>
  <si>
    <t>612325411</t>
  </si>
  <si>
    <t>Oprava vnitřní vápenocementové hladké omítky stěn v rozsahu plochy do 10 %</t>
  </si>
  <si>
    <t>-825885192</t>
  </si>
  <si>
    <t>" I n.p. "</t>
  </si>
  <si>
    <t>2,6*(17,84+3,46+3,92+3,46)*2</t>
  </si>
  <si>
    <t>" II - VIII n.p. "</t>
  </si>
  <si>
    <t>9</t>
  </si>
  <si>
    <t>Ostatní konstrukce a práce, bourání</t>
  </si>
  <si>
    <t>7</t>
  </si>
  <si>
    <t>901(R)</t>
  </si>
  <si>
    <t>demontáž poštovních schránek, jejich dočasné uložení v rámci objektu a jejich zpětná montáž</t>
  </si>
  <si>
    <t>hod</t>
  </si>
  <si>
    <t>-597700049</t>
  </si>
  <si>
    <t>8</t>
  </si>
  <si>
    <t>902(R)</t>
  </si>
  <si>
    <t>X/01 - D+M čisticí zony 2400/2800mm - viz výpis prvků</t>
  </si>
  <si>
    <t>ks</t>
  </si>
  <si>
    <t>-946983098</t>
  </si>
  <si>
    <t>903(R)</t>
  </si>
  <si>
    <t>X/02 - D+M čisticí zony 1800/900mm - viz výpis prvků</t>
  </si>
  <si>
    <t>-1281594392</t>
  </si>
  <si>
    <t>10</t>
  </si>
  <si>
    <t>949101111</t>
  </si>
  <si>
    <t>Lešení pomocné pro objekty pozemních staveb s lešeňovou podlahou v do 1,9 m zatížení do 150 kg/m2</t>
  </si>
  <si>
    <t>906285154</t>
  </si>
  <si>
    <t>11</t>
  </si>
  <si>
    <t>952901111</t>
  </si>
  <si>
    <t>Vyčištění budov bytové a občanské výstavby při výšce podlaží do 4 m</t>
  </si>
  <si>
    <t>-792239002</t>
  </si>
  <si>
    <t>12</t>
  </si>
  <si>
    <t>962031132</t>
  </si>
  <si>
    <t>Bourání příček z cihel pálených na MVC tl do 100 mm</t>
  </si>
  <si>
    <t>-213809424</t>
  </si>
  <si>
    <t>13</t>
  </si>
  <si>
    <t>965046111</t>
  </si>
  <si>
    <t>Broušení stávajících betonových podlah úběr do 3 mm</t>
  </si>
  <si>
    <t>-616034674</t>
  </si>
  <si>
    <t>" viz demontáž dlažby "</t>
  </si>
  <si>
    <t>393,107</t>
  </si>
  <si>
    <t>14</t>
  </si>
  <si>
    <t>968072456</t>
  </si>
  <si>
    <t>Vybourání kovových dveřních zárubní pl přes 2 m2</t>
  </si>
  <si>
    <t>1432850155</t>
  </si>
  <si>
    <t>1,55*2,05*2</t>
  </si>
  <si>
    <t>997</t>
  </si>
  <si>
    <t>Přesun sutě</t>
  </si>
  <si>
    <t>997013217</t>
  </si>
  <si>
    <t>Vnitrostaveništní doprava suti a vybouraných hmot pro budovy v do 24 m ručně</t>
  </si>
  <si>
    <t>t</t>
  </si>
  <si>
    <t>747866976</t>
  </si>
  <si>
    <t>16</t>
  </si>
  <si>
    <t>997013501</t>
  </si>
  <si>
    <t>Odvoz suti a vybouraných hmot na skládku nebo meziskládku do 1 km se složením</t>
  </si>
  <si>
    <t>-1475477772</t>
  </si>
  <si>
    <t>17</t>
  </si>
  <si>
    <t>997013509</t>
  </si>
  <si>
    <t>Příplatek k odvozu suti a vybouraných hmot na skládku ZKD 1 km přes 1 km</t>
  </si>
  <si>
    <t>834855096</t>
  </si>
  <si>
    <t>42,686*19</t>
  </si>
  <si>
    <t>18</t>
  </si>
  <si>
    <t>997013631</t>
  </si>
  <si>
    <t>Poplatek za uložení na skládce (skládkovné) stavebního odpadu směsného kód odpadu 17 09 04</t>
  </si>
  <si>
    <t>-1203898593</t>
  </si>
  <si>
    <t>998</t>
  </si>
  <si>
    <t>Přesun hmot</t>
  </si>
  <si>
    <t>19</t>
  </si>
  <si>
    <t>998018003</t>
  </si>
  <si>
    <t>Přesun hmot ruční pro budovy v do 24 m</t>
  </si>
  <si>
    <t>-1914887413</t>
  </si>
  <si>
    <t>PSV</t>
  </si>
  <si>
    <t>Práce a dodávky PSV</t>
  </si>
  <si>
    <t>763</t>
  </si>
  <si>
    <t>Konstrukce suché výstavby</t>
  </si>
  <si>
    <t>20</t>
  </si>
  <si>
    <t>76301(R)</t>
  </si>
  <si>
    <t>D+M kazetového podhledu vč. vsazení svítidel</t>
  </si>
  <si>
    <t>576800677</t>
  </si>
  <si>
    <t>" m.č.03,04 "</t>
  </si>
  <si>
    <t>36,5+21,5</t>
  </si>
  <si>
    <t>" m.č.05 "</t>
  </si>
  <si>
    <t>7*32</t>
  </si>
  <si>
    <t>763131732</t>
  </si>
  <si>
    <t>SDK podhled - čelo pro kazetové podhledy (F lišta) tl 15 mm</t>
  </si>
  <si>
    <t>m</t>
  </si>
  <si>
    <t>-427547895</t>
  </si>
  <si>
    <t>" m.č.03,05 "</t>
  </si>
  <si>
    <t>3,46*8</t>
  </si>
  <si>
    <t>22</t>
  </si>
  <si>
    <t>763164516</t>
  </si>
  <si>
    <t>SDK obklad kcí tvaru L š do 0,4 m desky 1xDF 15</t>
  </si>
  <si>
    <t>330082284</t>
  </si>
  <si>
    <t>" kapotáž instalací 1.p.p.-8n.p."</t>
  </si>
  <si>
    <t>2,6*9</t>
  </si>
  <si>
    <t>" srovnatelně - čelo podhledu "</t>
  </si>
  <si>
    <t>23</t>
  </si>
  <si>
    <t>763164636</t>
  </si>
  <si>
    <t>SDK obklad kcí tvaru U š do 1,2 m desky 1xDF 15</t>
  </si>
  <si>
    <t>-292659350</t>
  </si>
  <si>
    <t>" opláštění elektroinstalace "</t>
  </si>
  <si>
    <t>2,6*2*9</t>
  </si>
  <si>
    <t>24</t>
  </si>
  <si>
    <t>763221811</t>
  </si>
  <si>
    <t>Demontáž sádrovláknité předsazené/šachtové stěny s jednoduchou nosnou kcí opláštění jednoduché</t>
  </si>
  <si>
    <t>-424233104</t>
  </si>
  <si>
    <t>(0,2+0,5+0,2)*2,6*2*9</t>
  </si>
  <si>
    <t>25</t>
  </si>
  <si>
    <t>998763403</t>
  </si>
  <si>
    <t>Přesun hmot procentní pro sádrokartonové konstrukce v objektech v přes 12 do 24 m</t>
  </si>
  <si>
    <t>%</t>
  </si>
  <si>
    <t>-1697991058</t>
  </si>
  <si>
    <t>766</t>
  </si>
  <si>
    <t>Konstrukce truhlářské</t>
  </si>
  <si>
    <t>26</t>
  </si>
  <si>
    <t>766411811</t>
  </si>
  <si>
    <t>Demontáž truhlářského obložení stěn z panelů plochy do 1,5 m2</t>
  </si>
  <si>
    <t>-895088164</t>
  </si>
  <si>
    <t>(3,84+1,55+0,12+1,57+6,26+0,52+0,53+6,18+1,75+0,86+0,18+3,82)*2,4</t>
  </si>
  <si>
    <t>(2,3+0,18+3,46+2,243)*2,4</t>
  </si>
  <si>
    <t>27</t>
  </si>
  <si>
    <t>766411822</t>
  </si>
  <si>
    <t>Demontáž truhlářského obložení stěn podkladových roštů</t>
  </si>
  <si>
    <t>-1650842993</t>
  </si>
  <si>
    <t>767</t>
  </si>
  <si>
    <t>Konstrukce zámečnické</t>
  </si>
  <si>
    <t>28</t>
  </si>
  <si>
    <t>76701(R)</t>
  </si>
  <si>
    <t xml:space="preserve">Z/O1 - D+M ocelových dveří 1550/2050mm vč. zárubně a povrchové úpravy, PO EI 30 DP3-C - viz výpis prvků </t>
  </si>
  <si>
    <t>1361329922</t>
  </si>
  <si>
    <t>" m.č.01 "</t>
  </si>
  <si>
    <t>29</t>
  </si>
  <si>
    <t>76702(R)</t>
  </si>
  <si>
    <t xml:space="preserve">Z/O3 - D+M ocelových dveří 2600/2400mm (dveře 1600mm + pevné boční díly) vč. zárubně a povrchové úpravy, PO EI 30 DP3-C - viz výpis prvků </t>
  </si>
  <si>
    <t>-54779368</t>
  </si>
  <si>
    <t>30</t>
  </si>
  <si>
    <t>76703(R)</t>
  </si>
  <si>
    <t xml:space="preserve">Zs/04 - rekonstrukce zábradlí vč. nátěru  ( demontáž, otryskání, nátěr, doplnění úchytů, doplnění dř. madla, zpětná montáž ) - dle výpisu prvků</t>
  </si>
  <si>
    <t>mb</t>
  </si>
  <si>
    <t>445653240</t>
  </si>
  <si>
    <t>771</t>
  </si>
  <si>
    <t>Podlahy z dlaždic</t>
  </si>
  <si>
    <t>31</t>
  </si>
  <si>
    <t>771121011</t>
  </si>
  <si>
    <t>Nátěr penetrační na podlahu</t>
  </si>
  <si>
    <t>-189443556</t>
  </si>
  <si>
    <t>" schodiště "</t>
  </si>
  <si>
    <t>393</t>
  </si>
  <si>
    <t>" sokl "</t>
  </si>
  <si>
    <t>0,1*(358+66)</t>
  </si>
  <si>
    <t>32</t>
  </si>
  <si>
    <t>771151022</t>
  </si>
  <si>
    <t>Samonivelační stěrka podlah pevnosti 30 MPa tl přes 3 do 5 mm</t>
  </si>
  <si>
    <t>1124422717</t>
  </si>
  <si>
    <t>33</t>
  </si>
  <si>
    <t>771161011</t>
  </si>
  <si>
    <t>Montáž profilu dilatační spáry bez izolace v rovině dlažby</t>
  </si>
  <si>
    <t>982037200</t>
  </si>
  <si>
    <t>1+1,55*2+1,45*9</t>
  </si>
  <si>
    <t>34</t>
  </si>
  <si>
    <t>M</t>
  </si>
  <si>
    <t>59054173(R)</t>
  </si>
  <si>
    <t>dilatační profil - specifikace viz skladba podlahy</t>
  </si>
  <si>
    <t>-657341098</t>
  </si>
  <si>
    <t>17,15*1,1 'Přepočtené koeficientem množství</t>
  </si>
  <si>
    <t>35</t>
  </si>
  <si>
    <t>771471810</t>
  </si>
  <si>
    <t>Demontáž soklíků z dlaždic keramických kladených do malty rovných</t>
  </si>
  <si>
    <t>-1129250604</t>
  </si>
  <si>
    <t>36</t>
  </si>
  <si>
    <t>771471830</t>
  </si>
  <si>
    <t>Demontáž soklíků z dlaždic keramických kladených do malty schodišťových</t>
  </si>
  <si>
    <t>-885571604</t>
  </si>
  <si>
    <t>37</t>
  </si>
  <si>
    <t>771474113</t>
  </si>
  <si>
    <t>Montáž soklů z dlaždic keramických rovných flexibilní lepidlo v přes 90 do 120 mm</t>
  </si>
  <si>
    <t>1618066080</t>
  </si>
  <si>
    <t>(9,86+3,46+3,92+3,46)*2</t>
  </si>
  <si>
    <t>(17,84+3,46+3,92+3,46)*2</t>
  </si>
  <si>
    <t>(9,86+3,46+3,92+3,46)*2*7</t>
  </si>
  <si>
    <t>" odpočet schodišťových soklů "</t>
  </si>
  <si>
    <t>-1,92*2*8</t>
  </si>
  <si>
    <t>38</t>
  </si>
  <si>
    <t>597902(R)</t>
  </si>
  <si>
    <t>dodání soklu 450/95/10mm vč. dopravy</t>
  </si>
  <si>
    <t>1712224182</t>
  </si>
  <si>
    <t>" (66+358)/0,45 = 942,22 "</t>
  </si>
  <si>
    <t>943</t>
  </si>
  <si>
    <t>39</t>
  </si>
  <si>
    <t>771474133</t>
  </si>
  <si>
    <t>Montáž soklů z dlaždic keramických schodišťových stupňovitých flexibilní lepidlo v přes 90 do 120 mm</t>
  </si>
  <si>
    <t>1674105741</t>
  </si>
  <si>
    <t>1,92*2*8+0,275*8*2*8</t>
  </si>
  <si>
    <t>40</t>
  </si>
  <si>
    <t>771571810</t>
  </si>
  <si>
    <t>Demontáž podlah z dlaždic keramických kladených do malty</t>
  </si>
  <si>
    <t>-674002290</t>
  </si>
  <si>
    <t>" odpočet schodů "</t>
  </si>
  <si>
    <t>-1,1*1,92*2*8</t>
  </si>
  <si>
    <t>41</t>
  </si>
  <si>
    <t>771574111</t>
  </si>
  <si>
    <t>Montáž podlah keramických hladkých lepených flexibilním lepidlem do 9 ks/m2</t>
  </si>
  <si>
    <t>1679072086</t>
  </si>
  <si>
    <t>42</t>
  </si>
  <si>
    <t>597901(R)</t>
  </si>
  <si>
    <t>dodání dlažby 450/450mm - specifikace mat. viz skl.01</t>
  </si>
  <si>
    <t>-2115788004</t>
  </si>
  <si>
    <t>393*1,1</t>
  </si>
  <si>
    <t>43</t>
  </si>
  <si>
    <t>998771203</t>
  </si>
  <si>
    <t>Přesun hmot procentní pro podlahy z dlaždic v objektech v do 24 m</t>
  </si>
  <si>
    <t>1036704578</t>
  </si>
  <si>
    <t>773</t>
  </si>
  <si>
    <t>Podlahy z litého teraca</t>
  </si>
  <si>
    <t>44</t>
  </si>
  <si>
    <t>77301(R)</t>
  </si>
  <si>
    <t xml:space="preserve">tlakové a chemické očištění  schod. stupňů </t>
  </si>
  <si>
    <t>-871287704</t>
  </si>
  <si>
    <t>(0,3+0,18)*1,1*8*2*8</t>
  </si>
  <si>
    <t>783</t>
  </si>
  <si>
    <t>Dokončovací práce - nátěry</t>
  </si>
  <si>
    <t>45</t>
  </si>
  <si>
    <t>793901(R)</t>
  </si>
  <si>
    <t>obroušení a nátěr radiátoru a trubek ÚT</t>
  </si>
  <si>
    <t>kpl</t>
  </si>
  <si>
    <t>-323232732</t>
  </si>
  <si>
    <t>784</t>
  </si>
  <si>
    <t>Dokončovací práce - malby a tapety</t>
  </si>
  <si>
    <t>46</t>
  </si>
  <si>
    <t>784121001</t>
  </si>
  <si>
    <t>Oškrabání malby v mísnostech výšky do 3,80 m</t>
  </si>
  <si>
    <t>232720425</t>
  </si>
  <si>
    <t>" strop "</t>
  </si>
  <si>
    <t>" stěny "</t>
  </si>
  <si>
    <t>47</t>
  </si>
  <si>
    <t>784211101</t>
  </si>
  <si>
    <t>Dvojnásobné bílé malby ze směsí za mokra výborně otěruvzdorných v místnostech výšky do 3,80 m</t>
  </si>
  <si>
    <t>-681918429</t>
  </si>
  <si>
    <t>VRN</t>
  </si>
  <si>
    <t>Vedlejší rozpočtové náklady</t>
  </si>
  <si>
    <t>48</t>
  </si>
  <si>
    <t>VRN1</t>
  </si>
  <si>
    <t>zařízení staveniště</t>
  </si>
  <si>
    <t>-708360330</t>
  </si>
  <si>
    <t>49</t>
  </si>
  <si>
    <t>VRN2</t>
  </si>
  <si>
    <t>kompletační činnost hlavního dodavatele stavby</t>
  </si>
  <si>
    <t>-1809245878</t>
  </si>
  <si>
    <t>50</t>
  </si>
  <si>
    <t>VRN3</t>
  </si>
  <si>
    <t>provoz investora</t>
  </si>
  <si>
    <t>-1751483116</t>
  </si>
  <si>
    <t>DOH0632 - SO 07b Únikové schodiště</t>
  </si>
  <si>
    <t>342272245</t>
  </si>
  <si>
    <t>Příčka z pórobetonových hladkých tvárnic na tenkovrstvou maltu tl 150 mm</t>
  </si>
  <si>
    <t>-1100810270</t>
  </si>
  <si>
    <t>" dozdívka dveřního otvoru "</t>
  </si>
  <si>
    <t>0,35*2,05</t>
  </si>
  <si>
    <t>7,92*3,46*9</t>
  </si>
  <si>
    <t>1317692089</t>
  </si>
  <si>
    <t>" dozdívka dveří "</t>
  </si>
  <si>
    <t>0,5*2,25*2</t>
  </si>
  <si>
    <t>" dozdívka dveří - m.č.06 "</t>
  </si>
  <si>
    <t>0,35*2,05*2</t>
  </si>
  <si>
    <t>2,6*(7,92+3,46)*2*9-3,4*2,45*8</t>
  </si>
  <si>
    <t>-421155987</t>
  </si>
  <si>
    <t>27,4*9</t>
  </si>
  <si>
    <t>27,4+8*7,8+8*11,5</t>
  </si>
  <si>
    <t>1,35*2,05</t>
  </si>
  <si>
    <t>18,264*19</t>
  </si>
  <si>
    <t xml:space="preserve">Z/O2 - D+M ocelových dveří 1000/2050mm vč. zárubně a povrchové úpravy, PO EI 30 DP3-C - viz výpis prvků </t>
  </si>
  <si>
    <t>1657646918</t>
  </si>
  <si>
    <t>" m.č.06 "</t>
  </si>
  <si>
    <t>Zs/05 - renovace zábradlí ( obroušení , nátěr, doplnění dř. madla ) - dle výpisu prvků</t>
  </si>
  <si>
    <t>-1468938761</t>
  </si>
  <si>
    <t>" únikové schodiště "</t>
  </si>
  <si>
    <t>" dtto. sokl "</t>
  </si>
  <si>
    <t>0,1*(66+174)</t>
  </si>
  <si>
    <t>-2029595792</t>
  </si>
  <si>
    <t>-941324750</t>
  </si>
  <si>
    <t>-1504514154</t>
  </si>
  <si>
    <t>1*1,1 'Přepočtené koeficientem množství</t>
  </si>
  <si>
    <t>-1273519751</t>
  </si>
  <si>
    <t>-450059071</t>
  </si>
  <si>
    <t>-2030236312</t>
  </si>
  <si>
    <t>-1330645428</t>
  </si>
  <si>
    <t>(7,92+3,46)*2*9-1,92*2*8</t>
  </si>
  <si>
    <t>704498391</t>
  </si>
  <si>
    <t>" (66+174)/0,45 = 533 ks "</t>
  </si>
  <si>
    <t>533</t>
  </si>
  <si>
    <t>-544970159</t>
  </si>
  <si>
    <t>430586941</t>
  </si>
  <si>
    <t>-1446377569</t>
  </si>
  <si>
    <t>181,8*1,1</t>
  </si>
  <si>
    <t>-171146211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</si>
</sst>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3" borderId="6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20" fillId="3" borderId="7" xfId="0" applyFont="1" applyFill="1" applyBorder="1" applyAlignment="1" applyProtection="1">
      <alignment horizontal="center" vertical="center"/>
    </xf>
    <xf numFmtId="0" fontId="20" fillId="3" borderId="7" xfId="0" applyFont="1" applyFill="1" applyBorder="1" applyAlignment="1" applyProtection="1">
      <alignment horizontal="right" vertical="center"/>
    </xf>
    <xf numFmtId="0" fontId="20" fillId="3" borderId="8" xfId="0" applyFont="1" applyFill="1" applyBorder="1" applyAlignment="1" applyProtection="1">
      <alignment horizontal="left" vertical="center"/>
    </xf>
    <xf numFmtId="0" fontId="20" fillId="3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20" fillId="3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3" borderId="16" xfId="0" applyFont="1" applyFill="1" applyBorder="1" applyAlignment="1" applyProtection="1">
      <alignment horizontal="center" vertical="center" wrapText="1"/>
    </xf>
    <xf numFmtId="0" fontId="20" fillId="3" borderId="17" xfId="0" applyFont="1" applyFill="1" applyBorder="1" applyAlignment="1" applyProtection="1">
      <alignment horizontal="center" vertical="center" wrapText="1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horizontal="left" vertical="center"/>
    </xf>
    <xf numFmtId="0" fontId="21" fillId="0" borderId="20" xfId="0" applyFont="1" applyBorder="1" applyAlignment="1" applyProtection="1">
      <alignment horizontal="center"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S4" s="17" t="s">
        <v>11</v>
      </c>
    </row>
    <row r="5" s="1" customFormat="1" ht="12" customHeight="1">
      <c r="B5" s="21"/>
      <c r="C5" s="22"/>
      <c r="D5" s="25" t="s">
        <v>12</v>
      </c>
      <c r="E5" s="22"/>
      <c r="F5" s="22"/>
      <c r="G5" s="22"/>
      <c r="H5" s="22"/>
      <c r="I5" s="22"/>
      <c r="J5" s="22"/>
      <c r="K5" s="26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S5" s="17" t="s">
        <v>6</v>
      </c>
    </row>
    <row r="6" s="1" customFormat="1" ht="36.96" customHeight="1">
      <c r="B6" s="21"/>
      <c r="C6" s="22"/>
      <c r="D6" s="27" t="s">
        <v>14</v>
      </c>
      <c r="E6" s="22"/>
      <c r="F6" s="22"/>
      <c r="G6" s="22"/>
      <c r="H6" s="22"/>
      <c r="I6" s="22"/>
      <c r="J6" s="22"/>
      <c r="K6" s="28" t="s">
        <v>15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S6" s="17" t="s">
        <v>6</v>
      </c>
    </row>
    <row r="7" s="1" customFormat="1" ht="12" customHeight="1">
      <c r="B7" s="21"/>
      <c r="C7" s="22"/>
      <c r="D7" s="29" t="s">
        <v>16</v>
      </c>
      <c r="E7" s="22"/>
      <c r="F7" s="22"/>
      <c r="G7" s="22"/>
      <c r="H7" s="22"/>
      <c r="I7" s="22"/>
      <c r="J7" s="22"/>
      <c r="K7" s="26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17</v>
      </c>
      <c r="AL7" s="22"/>
      <c r="AM7" s="22"/>
      <c r="AN7" s="26" t="s">
        <v>1</v>
      </c>
      <c r="AO7" s="22"/>
      <c r="AP7" s="22"/>
      <c r="AQ7" s="22"/>
      <c r="AR7" s="20"/>
      <c r="BS7" s="17" t="s">
        <v>6</v>
      </c>
    </row>
    <row r="8" s="1" customFormat="1" ht="12" customHeight="1">
      <c r="B8" s="21"/>
      <c r="C8" s="22"/>
      <c r="D8" s="29" t="s">
        <v>18</v>
      </c>
      <c r="E8" s="22"/>
      <c r="F8" s="22"/>
      <c r="G8" s="22"/>
      <c r="H8" s="22"/>
      <c r="I8" s="22"/>
      <c r="J8" s="22"/>
      <c r="K8" s="26" t="s">
        <v>19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20</v>
      </c>
      <c r="AL8" s="22"/>
      <c r="AM8" s="22"/>
      <c r="AN8" s="26" t="s">
        <v>21</v>
      </c>
      <c r="AO8" s="22"/>
      <c r="AP8" s="22"/>
      <c r="AQ8" s="22"/>
      <c r="AR8" s="20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S9" s="17" t="s">
        <v>6</v>
      </c>
    </row>
    <row r="10" s="1" customFormat="1" ht="12" customHeight="1">
      <c r="B10" s="21"/>
      <c r="C10" s="22"/>
      <c r="D10" s="29" t="s">
        <v>22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23</v>
      </c>
      <c r="AL10" s="22"/>
      <c r="AM10" s="22"/>
      <c r="AN10" s="26" t="s">
        <v>1</v>
      </c>
      <c r="AO10" s="22"/>
      <c r="AP10" s="22"/>
      <c r="AQ10" s="22"/>
      <c r="AR10" s="20"/>
      <c r="BS10" s="17" t="s">
        <v>6</v>
      </c>
    </row>
    <row r="11" s="1" customFormat="1" ht="18.48" customHeight="1">
      <c r="B11" s="21"/>
      <c r="C11" s="22"/>
      <c r="D11" s="22"/>
      <c r="E11" s="26" t="s">
        <v>24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25</v>
      </c>
      <c r="AL11" s="22"/>
      <c r="AM11" s="22"/>
      <c r="AN11" s="26" t="s">
        <v>1</v>
      </c>
      <c r="AO11" s="22"/>
      <c r="AP11" s="22"/>
      <c r="AQ11" s="22"/>
      <c r="AR11" s="20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S12" s="17" t="s">
        <v>6</v>
      </c>
    </row>
    <row r="13" s="1" customFormat="1" ht="12" customHeight="1">
      <c r="B13" s="21"/>
      <c r="C13" s="22"/>
      <c r="D13" s="29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23</v>
      </c>
      <c r="AL13" s="22"/>
      <c r="AM13" s="22"/>
      <c r="AN13" s="26" t="s">
        <v>1</v>
      </c>
      <c r="AO13" s="22"/>
      <c r="AP13" s="22"/>
      <c r="AQ13" s="22"/>
      <c r="AR13" s="20"/>
      <c r="BS13" s="17" t="s">
        <v>6</v>
      </c>
    </row>
    <row r="14">
      <c r="B14" s="21"/>
      <c r="C14" s="22"/>
      <c r="D14" s="22"/>
      <c r="E14" s="26" t="s">
        <v>27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9" t="s">
        <v>25</v>
      </c>
      <c r="AL14" s="22"/>
      <c r="AM14" s="22"/>
      <c r="AN14" s="26" t="s">
        <v>1</v>
      </c>
      <c r="AO14" s="22"/>
      <c r="AP14" s="22"/>
      <c r="AQ14" s="22"/>
      <c r="AR14" s="20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S15" s="17" t="s">
        <v>4</v>
      </c>
    </row>
    <row r="16" s="1" customFormat="1" ht="12" customHeight="1">
      <c r="B16" s="21"/>
      <c r="C16" s="22"/>
      <c r="D16" s="29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23</v>
      </c>
      <c r="AL16" s="22"/>
      <c r="AM16" s="22"/>
      <c r="AN16" s="26" t="s">
        <v>1</v>
      </c>
      <c r="AO16" s="22"/>
      <c r="AP16" s="22"/>
      <c r="AQ16" s="22"/>
      <c r="AR16" s="20"/>
      <c r="BS16" s="17" t="s">
        <v>4</v>
      </c>
    </row>
    <row r="17" s="1" customFormat="1" ht="18.48" customHeight="1">
      <c r="B17" s="21"/>
      <c r="C17" s="22"/>
      <c r="D17" s="22"/>
      <c r="E17" s="26" t="s">
        <v>29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25</v>
      </c>
      <c r="AL17" s="22"/>
      <c r="AM17" s="22"/>
      <c r="AN17" s="26" t="s">
        <v>1</v>
      </c>
      <c r="AO17" s="22"/>
      <c r="AP17" s="22"/>
      <c r="AQ17" s="22"/>
      <c r="AR17" s="20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S18" s="17" t="s">
        <v>6</v>
      </c>
    </row>
    <row r="19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23</v>
      </c>
      <c r="AL19" s="22"/>
      <c r="AM19" s="22"/>
      <c r="AN19" s="26" t="s">
        <v>1</v>
      </c>
      <c r="AO19" s="22"/>
      <c r="AP19" s="22"/>
      <c r="AQ19" s="22"/>
      <c r="AR19" s="20"/>
      <c r="BS19" s="17" t="s">
        <v>6</v>
      </c>
    </row>
    <row r="20" s="1" customFormat="1" ht="18.48" customHeight="1">
      <c r="B20" s="21"/>
      <c r="C20" s="22"/>
      <c r="D20" s="22"/>
      <c r="E20" s="26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25</v>
      </c>
      <c r="AL20" s="22"/>
      <c r="AM20" s="22"/>
      <c r="AN20" s="26" t="s">
        <v>1</v>
      </c>
      <c r="AO20" s="22"/>
      <c r="AP20" s="22"/>
      <c r="AQ20" s="22"/>
      <c r="AR20" s="20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</row>
    <row r="22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</row>
    <row r="23" s="1" customFormat="1" ht="16.5" customHeight="1">
      <c r="B23" s="21"/>
      <c r="C23" s="22"/>
      <c r="D23" s="22"/>
      <c r="E23" s="30" t="s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22"/>
      <c r="AP23" s="22"/>
      <c r="AQ23" s="22"/>
      <c r="AR23" s="20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</row>
    <row r="25" s="1" customFormat="1" ht="6.96" customHeight="1">
      <c r="B25" s="21"/>
      <c r="C25" s="2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2"/>
      <c r="AQ25" s="22"/>
      <c r="AR25" s="20"/>
    </row>
    <row r="26" s="2" customFormat="1" ht="25.92" customHeight="1">
      <c r="A26" s="32"/>
      <c r="B26" s="33"/>
      <c r="C26" s="34"/>
      <c r="D26" s="35" t="s">
        <v>33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7">
        <f>ROUND(AG94,2)</f>
        <v>4315980.3799999999</v>
      </c>
      <c r="AL26" s="36"/>
      <c r="AM26" s="36"/>
      <c r="AN26" s="36"/>
      <c r="AO26" s="36"/>
      <c r="AP26" s="34"/>
      <c r="AQ26" s="34"/>
      <c r="AR26" s="38"/>
      <c r="BE26" s="32"/>
    </row>
    <row r="27" s="2" customFormat="1" ht="6.96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8"/>
      <c r="BE27" s="32"/>
    </row>
    <row r="28" s="2" customFormat="1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34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35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36</v>
      </c>
      <c r="AL28" s="39"/>
      <c r="AM28" s="39"/>
      <c r="AN28" s="39"/>
      <c r="AO28" s="39"/>
      <c r="AP28" s="34"/>
      <c r="AQ28" s="34"/>
      <c r="AR28" s="38"/>
      <c r="BE28" s="32"/>
    </row>
    <row r="29" s="3" customFormat="1" ht="14.4" customHeight="1">
      <c r="A29" s="3"/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42">
        <v>0.20999999999999999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3">
        <f>ROUND(AZ94, 2)</f>
        <v>0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3">
        <f>ROUND(AV94, 2)</f>
        <v>0</v>
      </c>
      <c r="AL29" s="41"/>
      <c r="AM29" s="41"/>
      <c r="AN29" s="41"/>
      <c r="AO29" s="41"/>
      <c r="AP29" s="41"/>
      <c r="AQ29" s="41"/>
      <c r="AR29" s="44"/>
      <c r="BE29" s="3"/>
    </row>
    <row r="30" s="3" customFormat="1" ht="14.4" customHeight="1">
      <c r="A30" s="3"/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42">
        <v>0.14999999999999999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3">
        <f>ROUND(BA94, 2)</f>
        <v>4315980.3799999999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3">
        <f>ROUND(AW94, 2)</f>
        <v>647397.06000000006</v>
      </c>
      <c r="AL30" s="41"/>
      <c r="AM30" s="41"/>
      <c r="AN30" s="41"/>
      <c r="AO30" s="41"/>
      <c r="AP30" s="41"/>
      <c r="AQ30" s="41"/>
      <c r="AR30" s="44"/>
      <c r="BE30" s="3"/>
    </row>
    <row r="31" hidden="1" s="3" customFormat="1" ht="14.4" customHeight="1">
      <c r="A31" s="3"/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42">
        <v>0.20999999999999999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3">
        <f>ROUND(BB94, 2)</f>
        <v>0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3">
        <v>0</v>
      </c>
      <c r="AL31" s="41"/>
      <c r="AM31" s="41"/>
      <c r="AN31" s="41"/>
      <c r="AO31" s="41"/>
      <c r="AP31" s="41"/>
      <c r="AQ31" s="41"/>
      <c r="AR31" s="44"/>
      <c r="BE31" s="3"/>
    </row>
    <row r="32" hidden="1" s="3" customFormat="1" ht="14.4" customHeight="1">
      <c r="A32" s="3"/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42">
        <v>0.14999999999999999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3">
        <f>ROUND(BC94, 2)</f>
        <v>0</v>
      </c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3">
        <v>0</v>
      </c>
      <c r="AL32" s="41"/>
      <c r="AM32" s="41"/>
      <c r="AN32" s="41"/>
      <c r="AO32" s="41"/>
      <c r="AP32" s="41"/>
      <c r="AQ32" s="41"/>
      <c r="AR32" s="44"/>
      <c r="BE32" s="3"/>
    </row>
    <row r="33" hidden="1" s="3" customFormat="1" ht="14.4" customHeight="1">
      <c r="A33" s="3"/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42">
        <v>0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3">
        <f>ROUND(BD94, 2)</f>
        <v>0</v>
      </c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3">
        <v>0</v>
      </c>
      <c r="AL33" s="41"/>
      <c r="AM33" s="41"/>
      <c r="AN33" s="41"/>
      <c r="AO33" s="41"/>
      <c r="AP33" s="41"/>
      <c r="AQ33" s="41"/>
      <c r="AR33" s="44"/>
      <c r="BE33" s="3"/>
    </row>
    <row r="34" s="2" customFormat="1" ht="6.96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8"/>
      <c r="BE34" s="32"/>
    </row>
    <row r="35" s="2" customFormat="1" ht="25.92" customHeight="1">
      <c r="A35" s="32"/>
      <c r="B35" s="33"/>
      <c r="C35" s="45"/>
      <c r="D35" s="46" t="s">
        <v>43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44</v>
      </c>
      <c r="U35" s="47"/>
      <c r="V35" s="47"/>
      <c r="W35" s="47"/>
      <c r="X35" s="49" t="s">
        <v>45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4963377.4399999995</v>
      </c>
      <c r="AL35" s="47"/>
      <c r="AM35" s="47"/>
      <c r="AN35" s="47"/>
      <c r="AO35" s="51"/>
      <c r="AP35" s="45"/>
      <c r="AQ35" s="45"/>
      <c r="AR35" s="38"/>
      <c r="BE35" s="32"/>
    </row>
    <row r="36" s="2" customFormat="1" ht="6.96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8"/>
      <c r="BE36" s="32"/>
    </row>
    <row r="37" s="2" customFormat="1" ht="14.4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8"/>
      <c r="BE37" s="32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2"/>
      <c r="C49" s="53"/>
      <c r="D49" s="54" t="s">
        <v>46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47</v>
      </c>
      <c r="AI49" s="55"/>
      <c r="AJ49" s="55"/>
      <c r="AK49" s="55"/>
      <c r="AL49" s="55"/>
      <c r="AM49" s="55"/>
      <c r="AN49" s="55"/>
      <c r="AO49" s="55"/>
      <c r="AP49" s="53"/>
      <c r="AQ49" s="53"/>
      <c r="AR49" s="56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2"/>
      <c r="B60" s="33"/>
      <c r="C60" s="34"/>
      <c r="D60" s="57" t="s">
        <v>48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7" t="s">
        <v>49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7" t="s">
        <v>48</v>
      </c>
      <c r="AI60" s="36"/>
      <c r="AJ60" s="36"/>
      <c r="AK60" s="36"/>
      <c r="AL60" s="36"/>
      <c r="AM60" s="57" t="s">
        <v>49</v>
      </c>
      <c r="AN60" s="36"/>
      <c r="AO60" s="36"/>
      <c r="AP60" s="34"/>
      <c r="AQ60" s="34"/>
      <c r="AR60" s="38"/>
      <c r="BE60" s="32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2"/>
      <c r="B64" s="33"/>
      <c r="C64" s="34"/>
      <c r="D64" s="54" t="s">
        <v>50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4" t="s">
        <v>51</v>
      </c>
      <c r="AI64" s="58"/>
      <c r="AJ64" s="58"/>
      <c r="AK64" s="58"/>
      <c r="AL64" s="58"/>
      <c r="AM64" s="58"/>
      <c r="AN64" s="58"/>
      <c r="AO64" s="58"/>
      <c r="AP64" s="34"/>
      <c r="AQ64" s="34"/>
      <c r="AR64" s="38"/>
      <c r="BE64" s="32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2"/>
      <c r="B75" s="33"/>
      <c r="C75" s="34"/>
      <c r="D75" s="57" t="s">
        <v>48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7" t="s">
        <v>49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7" t="s">
        <v>48</v>
      </c>
      <c r="AI75" s="36"/>
      <c r="AJ75" s="36"/>
      <c r="AK75" s="36"/>
      <c r="AL75" s="36"/>
      <c r="AM75" s="57" t="s">
        <v>49</v>
      </c>
      <c r="AN75" s="36"/>
      <c r="AO75" s="36"/>
      <c r="AP75" s="34"/>
      <c r="AQ75" s="34"/>
      <c r="AR75" s="38"/>
      <c r="BE75" s="32"/>
    </row>
    <row r="76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8"/>
      <c r="BE76" s="32"/>
    </row>
    <row r="77" s="2" customFormat="1" ht="6.96" customHeight="1">
      <c r="A77" s="32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2"/>
    </row>
    <row r="81" s="2" customFormat="1" ht="6.96" customHeight="1">
      <c r="A81" s="32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2"/>
    </row>
    <row r="82" s="2" customFormat="1" ht="24.96" customHeight="1">
      <c r="A82" s="32"/>
      <c r="B82" s="33"/>
      <c r="C82" s="23" t="s">
        <v>52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8"/>
      <c r="B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8"/>
      <c r="BE83" s="32"/>
    </row>
    <row r="84" s="4" customFormat="1" ht="12" customHeight="1">
      <c r="A84" s="4"/>
      <c r="B84" s="63"/>
      <c r="C84" s="29" t="s">
        <v>12</v>
      </c>
      <c r="D84" s="64"/>
      <c r="E84" s="64"/>
      <c r="F84" s="64"/>
      <c r="G84" s="64"/>
      <c r="H84" s="64"/>
      <c r="I84" s="64"/>
      <c r="J84" s="64"/>
      <c r="K84" s="64"/>
      <c r="L84" s="64" t="str">
        <f>K5</f>
        <v>DOH063</v>
      </c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5"/>
      <c r="BE84" s="4"/>
    </row>
    <row r="85" s="5" customFormat="1" ht="36.96" customHeight="1">
      <c r="A85" s="5"/>
      <c r="B85" s="66"/>
      <c r="C85" s="67" t="s">
        <v>14</v>
      </c>
      <c r="D85" s="68"/>
      <c r="E85" s="68"/>
      <c r="F85" s="68"/>
      <c r="G85" s="68"/>
      <c r="H85" s="68"/>
      <c r="I85" s="68"/>
      <c r="J85" s="68"/>
      <c r="K85" s="68"/>
      <c r="L85" s="69" t="str">
        <f>K6</f>
        <v xml:space="preserve">Oprava bytových jednotek  a spol. prostor budovy YD</v>
      </c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70"/>
      <c r="BE85" s="5"/>
    </row>
    <row r="86" s="2" customFormat="1" ht="6.96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8"/>
      <c r="BE86" s="32"/>
    </row>
    <row r="87" s="2" customFormat="1" ht="12" customHeight="1">
      <c r="A87" s="32"/>
      <c r="B87" s="33"/>
      <c r="C87" s="29" t="s">
        <v>18</v>
      </c>
      <c r="D87" s="34"/>
      <c r="E87" s="34"/>
      <c r="F87" s="34"/>
      <c r="G87" s="34"/>
      <c r="H87" s="34"/>
      <c r="I87" s="34"/>
      <c r="J87" s="34"/>
      <c r="K87" s="34"/>
      <c r="L87" s="71" t="str">
        <f>IF(K8="","",K8)</f>
        <v>Olomouc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9" t="s">
        <v>20</v>
      </c>
      <c r="AJ87" s="34"/>
      <c r="AK87" s="34"/>
      <c r="AL87" s="34"/>
      <c r="AM87" s="72" t="str">
        <f>IF(AN8= "","",AN8)</f>
        <v>19. 8. 2021</v>
      </c>
      <c r="AN87" s="72"/>
      <c r="AO87" s="34"/>
      <c r="AP87" s="34"/>
      <c r="AQ87" s="34"/>
      <c r="AR87" s="38"/>
      <c r="B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8"/>
      <c r="BE88" s="32"/>
    </row>
    <row r="89" s="2" customFormat="1" ht="15.15" customHeight="1">
      <c r="A89" s="32"/>
      <c r="B89" s="33"/>
      <c r="C89" s="29" t="s">
        <v>22</v>
      </c>
      <c r="D89" s="34"/>
      <c r="E89" s="34"/>
      <c r="F89" s="34"/>
      <c r="G89" s="34"/>
      <c r="H89" s="34"/>
      <c r="I89" s="34"/>
      <c r="J89" s="34"/>
      <c r="K89" s="34"/>
      <c r="L89" s="64" t="str">
        <f>IF(E11= "","",E11)</f>
        <v>FN OL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9" t="s">
        <v>28</v>
      </c>
      <c r="AJ89" s="34"/>
      <c r="AK89" s="34"/>
      <c r="AL89" s="34"/>
      <c r="AM89" s="73" t="str">
        <f>IF(E17="","",E17)</f>
        <v>Ing. arch. Jan Dohnal</v>
      </c>
      <c r="AN89" s="64"/>
      <c r="AO89" s="64"/>
      <c r="AP89" s="64"/>
      <c r="AQ89" s="34"/>
      <c r="AR89" s="38"/>
      <c r="AS89" s="74" t="s">
        <v>53</v>
      </c>
      <c r="AT89" s="75"/>
      <c r="AU89" s="76"/>
      <c r="AV89" s="76"/>
      <c r="AW89" s="76"/>
      <c r="AX89" s="76"/>
      <c r="AY89" s="76"/>
      <c r="AZ89" s="76"/>
      <c r="BA89" s="76"/>
      <c r="BB89" s="76"/>
      <c r="BC89" s="76"/>
      <c r="BD89" s="77"/>
      <c r="BE89" s="32"/>
    </row>
    <row r="90" s="2" customFormat="1" ht="15.15" customHeight="1">
      <c r="A90" s="32"/>
      <c r="B90" s="33"/>
      <c r="C90" s="29" t="s">
        <v>26</v>
      </c>
      <c r="D90" s="34"/>
      <c r="E90" s="34"/>
      <c r="F90" s="34"/>
      <c r="G90" s="34"/>
      <c r="H90" s="34"/>
      <c r="I90" s="34"/>
      <c r="J90" s="34"/>
      <c r="K90" s="34"/>
      <c r="L90" s="64" t="str">
        <f>IF(E14="","",E14)</f>
        <v xml:space="preserve"> </v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9" t="s">
        <v>31</v>
      </c>
      <c r="AJ90" s="34"/>
      <c r="AK90" s="34"/>
      <c r="AL90" s="34"/>
      <c r="AM90" s="73" t="str">
        <f>IF(E20="","",E20)</f>
        <v xml:space="preserve"> </v>
      </c>
      <c r="AN90" s="64"/>
      <c r="AO90" s="64"/>
      <c r="AP90" s="64"/>
      <c r="AQ90" s="34"/>
      <c r="AR90" s="38"/>
      <c r="AS90" s="78"/>
      <c r="AT90" s="79"/>
      <c r="AU90" s="80"/>
      <c r="AV90" s="80"/>
      <c r="AW90" s="80"/>
      <c r="AX90" s="80"/>
      <c r="AY90" s="80"/>
      <c r="AZ90" s="80"/>
      <c r="BA90" s="80"/>
      <c r="BB90" s="80"/>
      <c r="BC90" s="80"/>
      <c r="BD90" s="81"/>
      <c r="BE90" s="32"/>
    </row>
    <row r="91" s="2" customFormat="1" ht="10.8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8"/>
      <c r="AS91" s="82"/>
      <c r="AT91" s="83"/>
      <c r="AU91" s="84"/>
      <c r="AV91" s="84"/>
      <c r="AW91" s="84"/>
      <c r="AX91" s="84"/>
      <c r="AY91" s="84"/>
      <c r="AZ91" s="84"/>
      <c r="BA91" s="84"/>
      <c r="BB91" s="84"/>
      <c r="BC91" s="84"/>
      <c r="BD91" s="85"/>
      <c r="BE91" s="32"/>
    </row>
    <row r="92" s="2" customFormat="1" ht="29.28" customHeight="1">
      <c r="A92" s="32"/>
      <c r="B92" s="33"/>
      <c r="C92" s="86" t="s">
        <v>54</v>
      </c>
      <c r="D92" s="87"/>
      <c r="E92" s="87"/>
      <c r="F92" s="87"/>
      <c r="G92" s="87"/>
      <c r="H92" s="88"/>
      <c r="I92" s="89" t="s">
        <v>55</v>
      </c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90" t="s">
        <v>56</v>
      </c>
      <c r="AH92" s="87"/>
      <c r="AI92" s="87"/>
      <c r="AJ92" s="87"/>
      <c r="AK92" s="87"/>
      <c r="AL92" s="87"/>
      <c r="AM92" s="87"/>
      <c r="AN92" s="89" t="s">
        <v>57</v>
      </c>
      <c r="AO92" s="87"/>
      <c r="AP92" s="91"/>
      <c r="AQ92" s="92" t="s">
        <v>58</v>
      </c>
      <c r="AR92" s="38"/>
      <c r="AS92" s="93" t="s">
        <v>59</v>
      </c>
      <c r="AT92" s="94" t="s">
        <v>60</v>
      </c>
      <c r="AU92" s="94" t="s">
        <v>61</v>
      </c>
      <c r="AV92" s="94" t="s">
        <v>62</v>
      </c>
      <c r="AW92" s="94" t="s">
        <v>63</v>
      </c>
      <c r="AX92" s="94" t="s">
        <v>64</v>
      </c>
      <c r="AY92" s="94" t="s">
        <v>65</v>
      </c>
      <c r="AZ92" s="94" t="s">
        <v>66</v>
      </c>
      <c r="BA92" s="94" t="s">
        <v>67</v>
      </c>
      <c r="BB92" s="94" t="s">
        <v>68</v>
      </c>
      <c r="BC92" s="94" t="s">
        <v>69</v>
      </c>
      <c r="BD92" s="95" t="s">
        <v>70</v>
      </c>
      <c r="BE92" s="32"/>
    </row>
    <row r="93" s="2" customFormat="1" ht="10.8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8"/>
      <c r="AS93" s="96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8"/>
      <c r="BE93" s="32"/>
    </row>
    <row r="94" s="6" customFormat="1" ht="32.4" customHeight="1">
      <c r="A94" s="6"/>
      <c r="B94" s="99"/>
      <c r="C94" s="100" t="s">
        <v>71</v>
      </c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2">
        <f>ROUND(SUM(AG95:AG96),2)</f>
        <v>4315980.3799999999</v>
      </c>
      <c r="AH94" s="102"/>
      <c r="AI94" s="102"/>
      <c r="AJ94" s="102"/>
      <c r="AK94" s="102"/>
      <c r="AL94" s="102"/>
      <c r="AM94" s="102"/>
      <c r="AN94" s="103">
        <f>SUM(AG94,AT94)</f>
        <v>4963377.4399999995</v>
      </c>
      <c r="AO94" s="103"/>
      <c r="AP94" s="103"/>
      <c r="AQ94" s="104" t="s">
        <v>1</v>
      </c>
      <c r="AR94" s="105"/>
      <c r="AS94" s="106">
        <f>ROUND(SUM(AS95:AS96),2)</f>
        <v>0</v>
      </c>
      <c r="AT94" s="107">
        <f>ROUND(SUM(AV94:AW94),2)</f>
        <v>647397.06000000006</v>
      </c>
      <c r="AU94" s="108">
        <f>ROUND(SUM(AU95:AU96),5)</f>
        <v>3533.61528</v>
      </c>
      <c r="AV94" s="107">
        <f>ROUND(AZ94*L29,2)</f>
        <v>0</v>
      </c>
      <c r="AW94" s="107">
        <f>ROUND(BA94*L30,2)</f>
        <v>647397.06000000006</v>
      </c>
      <c r="AX94" s="107">
        <f>ROUND(BB94*L29,2)</f>
        <v>0</v>
      </c>
      <c r="AY94" s="107">
        <f>ROUND(BC94*L30,2)</f>
        <v>0</v>
      </c>
      <c r="AZ94" s="107">
        <f>ROUND(SUM(AZ95:AZ96),2)</f>
        <v>0</v>
      </c>
      <c r="BA94" s="107">
        <f>ROUND(SUM(BA95:BA96),2)</f>
        <v>4315980.3799999999</v>
      </c>
      <c r="BB94" s="107">
        <f>ROUND(SUM(BB95:BB96),2)</f>
        <v>0</v>
      </c>
      <c r="BC94" s="107">
        <f>ROUND(SUM(BC95:BC96),2)</f>
        <v>0</v>
      </c>
      <c r="BD94" s="109">
        <f>ROUND(SUM(BD95:BD96),2)</f>
        <v>0</v>
      </c>
      <c r="BE94" s="6"/>
      <c r="BS94" s="110" t="s">
        <v>72</v>
      </c>
      <c r="BT94" s="110" t="s">
        <v>73</v>
      </c>
      <c r="BU94" s="111" t="s">
        <v>74</v>
      </c>
      <c r="BV94" s="110" t="s">
        <v>75</v>
      </c>
      <c r="BW94" s="110" t="s">
        <v>5</v>
      </c>
      <c r="BX94" s="110" t="s">
        <v>76</v>
      </c>
      <c r="CL94" s="110" t="s">
        <v>1</v>
      </c>
    </row>
    <row r="95" s="7" customFormat="1" ht="24.75" customHeight="1">
      <c r="A95" s="112" t="s">
        <v>77</v>
      </c>
      <c r="B95" s="113"/>
      <c r="C95" s="114"/>
      <c r="D95" s="115" t="s">
        <v>78</v>
      </c>
      <c r="E95" s="115"/>
      <c r="F95" s="115"/>
      <c r="G95" s="115"/>
      <c r="H95" s="115"/>
      <c r="I95" s="116"/>
      <c r="J95" s="115" t="s">
        <v>79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'DOH0631 - SO 07a  Schodiště'!J30</f>
        <v>3080857.3100000001</v>
      </c>
      <c r="AH95" s="116"/>
      <c r="AI95" s="116"/>
      <c r="AJ95" s="116"/>
      <c r="AK95" s="116"/>
      <c r="AL95" s="116"/>
      <c r="AM95" s="116"/>
      <c r="AN95" s="117">
        <f>SUM(AG95,AT95)</f>
        <v>3542985.9100000001</v>
      </c>
      <c r="AO95" s="116"/>
      <c r="AP95" s="116"/>
      <c r="AQ95" s="118" t="s">
        <v>80</v>
      </c>
      <c r="AR95" s="119"/>
      <c r="AS95" s="120">
        <v>0</v>
      </c>
      <c r="AT95" s="121">
        <f>ROUND(SUM(AV95:AW95),2)</f>
        <v>462128.59999999998</v>
      </c>
      <c r="AU95" s="122">
        <f>'DOH0631 - SO 07a  Schodiště'!P131</f>
        <v>2375.3398830000001</v>
      </c>
      <c r="AV95" s="121">
        <f>'DOH0631 - SO 07a  Schodiště'!J33</f>
        <v>0</v>
      </c>
      <c r="AW95" s="121">
        <f>'DOH0631 - SO 07a  Schodiště'!J34</f>
        <v>462128.59999999998</v>
      </c>
      <c r="AX95" s="121">
        <f>'DOH0631 - SO 07a  Schodiště'!J35</f>
        <v>0</v>
      </c>
      <c r="AY95" s="121">
        <f>'DOH0631 - SO 07a  Schodiště'!J36</f>
        <v>0</v>
      </c>
      <c r="AZ95" s="121">
        <f>'DOH0631 - SO 07a  Schodiště'!F33</f>
        <v>0</v>
      </c>
      <c r="BA95" s="121">
        <f>'DOH0631 - SO 07a  Schodiště'!F34</f>
        <v>3080857.3100000001</v>
      </c>
      <c r="BB95" s="121">
        <f>'DOH0631 - SO 07a  Schodiště'!F35</f>
        <v>0</v>
      </c>
      <c r="BC95" s="121">
        <f>'DOH0631 - SO 07a  Schodiště'!F36</f>
        <v>0</v>
      </c>
      <c r="BD95" s="123">
        <f>'DOH0631 - SO 07a  Schodiště'!F37</f>
        <v>0</v>
      </c>
      <c r="BE95" s="7"/>
      <c r="BT95" s="124" t="s">
        <v>81</v>
      </c>
      <c r="BV95" s="124" t="s">
        <v>75</v>
      </c>
      <c r="BW95" s="124" t="s">
        <v>82</v>
      </c>
      <c r="BX95" s="124" t="s">
        <v>5</v>
      </c>
      <c r="CL95" s="124" t="s">
        <v>1</v>
      </c>
      <c r="CM95" s="124" t="s">
        <v>81</v>
      </c>
    </row>
    <row r="96" s="7" customFormat="1" ht="24.75" customHeight="1">
      <c r="A96" s="112" t="s">
        <v>77</v>
      </c>
      <c r="B96" s="113"/>
      <c r="C96" s="114"/>
      <c r="D96" s="115" t="s">
        <v>83</v>
      </c>
      <c r="E96" s="115"/>
      <c r="F96" s="115"/>
      <c r="G96" s="115"/>
      <c r="H96" s="115"/>
      <c r="I96" s="116"/>
      <c r="J96" s="115" t="s">
        <v>84</v>
      </c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7">
        <f>'DOH0632 - SO 07b Únikové ...'!J30</f>
        <v>1235123.0700000001</v>
      </c>
      <c r="AH96" s="116"/>
      <c r="AI96" s="116"/>
      <c r="AJ96" s="116"/>
      <c r="AK96" s="116"/>
      <c r="AL96" s="116"/>
      <c r="AM96" s="116"/>
      <c r="AN96" s="117">
        <f>SUM(AG96,AT96)</f>
        <v>1420391.53</v>
      </c>
      <c r="AO96" s="116"/>
      <c r="AP96" s="116"/>
      <c r="AQ96" s="118" t="s">
        <v>80</v>
      </c>
      <c r="AR96" s="119"/>
      <c r="AS96" s="125">
        <v>0</v>
      </c>
      <c r="AT96" s="126">
        <f>ROUND(SUM(AV96:AW96),2)</f>
        <v>185268.45999999999</v>
      </c>
      <c r="AU96" s="127">
        <f>'DOH0632 - SO 07b Únikové ...'!P128</f>
        <v>1158.2753990000001</v>
      </c>
      <c r="AV96" s="126">
        <f>'DOH0632 - SO 07b Únikové ...'!J33</f>
        <v>0</v>
      </c>
      <c r="AW96" s="126">
        <f>'DOH0632 - SO 07b Únikové ...'!J34</f>
        <v>185268.45999999999</v>
      </c>
      <c r="AX96" s="126">
        <f>'DOH0632 - SO 07b Únikové ...'!J35</f>
        <v>0</v>
      </c>
      <c r="AY96" s="126">
        <f>'DOH0632 - SO 07b Únikové ...'!J36</f>
        <v>0</v>
      </c>
      <c r="AZ96" s="126">
        <f>'DOH0632 - SO 07b Únikové ...'!F33</f>
        <v>0</v>
      </c>
      <c r="BA96" s="126">
        <f>'DOH0632 - SO 07b Únikové ...'!F34</f>
        <v>1235123.0700000001</v>
      </c>
      <c r="BB96" s="126">
        <f>'DOH0632 - SO 07b Únikové ...'!F35</f>
        <v>0</v>
      </c>
      <c r="BC96" s="126">
        <f>'DOH0632 - SO 07b Únikové ...'!F36</f>
        <v>0</v>
      </c>
      <c r="BD96" s="128">
        <f>'DOH0632 - SO 07b Únikové ...'!F37</f>
        <v>0</v>
      </c>
      <c r="BE96" s="7"/>
      <c r="BT96" s="124" t="s">
        <v>81</v>
      </c>
      <c r="BV96" s="124" t="s">
        <v>75</v>
      </c>
      <c r="BW96" s="124" t="s">
        <v>85</v>
      </c>
      <c r="BX96" s="124" t="s">
        <v>5</v>
      </c>
      <c r="CL96" s="124" t="s">
        <v>1</v>
      </c>
      <c r="CM96" s="124" t="s">
        <v>81</v>
      </c>
    </row>
    <row r="97" s="2" customFormat="1" ht="30" customHeight="1">
      <c r="A97" s="32"/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8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  <row r="98" s="2" customFormat="1" ht="6.96" customHeight="1">
      <c r="A98" s="32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38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</sheetData>
  <sheetProtection sheet="1" formatColumns="0" formatRows="0" objects="1" scenarios="1" spinCount="100000" saltValue="gcGjzZlNjxipmS3ZzOUuTBW13Sn82jRo2fHAMlBKuBeNWIAZxKtjZ2IEIDuI7AVvSU7EUGSvQNNp80+UAlsgdA==" hashValue="PvMc+PMmy2y6VIfOU922HuEjYUIVztoHkG8cQ5ULxu8/n+ICsmQ92MlVKro8QWFfv/rvLuKsaF9icO3XrjoaKw==" algorithmName="SHA-512" password="CC35"/>
  <mergeCells count="44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DOH0631 - SO 07a  Schodiště'!C2" display="/"/>
    <hyperlink ref="A96" location="'DOH0632 - SO 07b Únikové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2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0"/>
      <c r="AT3" s="17" t="s">
        <v>81</v>
      </c>
    </row>
    <row r="4" s="1" customFormat="1" ht="24.96" customHeight="1">
      <c r="B4" s="20"/>
      <c r="D4" s="131" t="s">
        <v>86</v>
      </c>
      <c r="L4" s="20"/>
      <c r="M4" s="132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3" t="s">
        <v>14</v>
      </c>
      <c r="L6" s="20"/>
    </row>
    <row r="7" s="1" customFormat="1" ht="16.5" customHeight="1">
      <c r="B7" s="20"/>
      <c r="E7" s="134" t="str">
        <f>'Rekapitulace stavby'!K6</f>
        <v xml:space="preserve">Oprava bytových jednotek  a spol. prostor budovy YD</v>
      </c>
      <c r="F7" s="133"/>
      <c r="G7" s="133"/>
      <c r="H7" s="133"/>
      <c r="L7" s="20"/>
    </row>
    <row r="8" s="2" customFormat="1" ht="12" customHeight="1">
      <c r="A8" s="32"/>
      <c r="B8" s="38"/>
      <c r="C8" s="32"/>
      <c r="D8" s="133" t="s">
        <v>87</v>
      </c>
      <c r="E8" s="32"/>
      <c r="F8" s="32"/>
      <c r="G8" s="32"/>
      <c r="H8" s="32"/>
      <c r="I8" s="32"/>
      <c r="J8" s="32"/>
      <c r="K8" s="32"/>
      <c r="L8" s="56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="2" customFormat="1" ht="16.5" customHeight="1">
      <c r="A9" s="32"/>
      <c r="B9" s="38"/>
      <c r="C9" s="32"/>
      <c r="D9" s="32"/>
      <c r="E9" s="135" t="s">
        <v>88</v>
      </c>
      <c r="F9" s="32"/>
      <c r="G9" s="32"/>
      <c r="H9" s="32"/>
      <c r="I9" s="32"/>
      <c r="J9" s="32"/>
      <c r="K9" s="32"/>
      <c r="L9" s="56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6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="2" customFormat="1" ht="12" customHeight="1">
      <c r="A11" s="32"/>
      <c r="B11" s="38"/>
      <c r="C11" s="32"/>
      <c r="D11" s="133" t="s">
        <v>16</v>
      </c>
      <c r="E11" s="32"/>
      <c r="F11" s="136" t="s">
        <v>1</v>
      </c>
      <c r="G11" s="32"/>
      <c r="H11" s="32"/>
      <c r="I11" s="133" t="s">
        <v>17</v>
      </c>
      <c r="J11" s="136" t="s">
        <v>1</v>
      </c>
      <c r="K11" s="32"/>
      <c r="L11" s="56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="2" customFormat="1" ht="12" customHeight="1">
      <c r="A12" s="32"/>
      <c r="B12" s="38"/>
      <c r="C12" s="32"/>
      <c r="D12" s="133" t="s">
        <v>18</v>
      </c>
      <c r="E12" s="32"/>
      <c r="F12" s="136" t="s">
        <v>19</v>
      </c>
      <c r="G12" s="32"/>
      <c r="H12" s="32"/>
      <c r="I12" s="133" t="s">
        <v>20</v>
      </c>
      <c r="J12" s="137" t="str">
        <f>'Rekapitulace stavby'!AN8</f>
        <v>19. 8. 2021</v>
      </c>
      <c r="K12" s="32"/>
      <c r="L12" s="56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6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="2" customFormat="1" ht="12" customHeight="1">
      <c r="A14" s="32"/>
      <c r="B14" s="38"/>
      <c r="C14" s="32"/>
      <c r="D14" s="133" t="s">
        <v>22</v>
      </c>
      <c r="E14" s="32"/>
      <c r="F14" s="32"/>
      <c r="G14" s="32"/>
      <c r="H14" s="32"/>
      <c r="I14" s="133" t="s">
        <v>23</v>
      </c>
      <c r="J14" s="136" t="s">
        <v>1</v>
      </c>
      <c r="K14" s="32"/>
      <c r="L14" s="56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="2" customFormat="1" ht="18" customHeight="1">
      <c r="A15" s="32"/>
      <c r="B15" s="38"/>
      <c r="C15" s="32"/>
      <c r="D15" s="32"/>
      <c r="E15" s="136" t="s">
        <v>24</v>
      </c>
      <c r="F15" s="32"/>
      <c r="G15" s="32"/>
      <c r="H15" s="32"/>
      <c r="I15" s="133" t="s">
        <v>25</v>
      </c>
      <c r="J15" s="136" t="s">
        <v>1</v>
      </c>
      <c r="K15" s="32"/>
      <c r="L15" s="56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6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="2" customFormat="1" ht="12" customHeight="1">
      <c r="A17" s="32"/>
      <c r="B17" s="38"/>
      <c r="C17" s="32"/>
      <c r="D17" s="133" t="s">
        <v>26</v>
      </c>
      <c r="E17" s="32"/>
      <c r="F17" s="32"/>
      <c r="G17" s="32"/>
      <c r="H17" s="32"/>
      <c r="I17" s="133" t="s">
        <v>23</v>
      </c>
      <c r="J17" s="136" t="str">
        <f>'Rekapitulace stavby'!AN13</f>
        <v/>
      </c>
      <c r="K17" s="32"/>
      <c r="L17" s="56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="2" customFormat="1" ht="18" customHeight="1">
      <c r="A18" s="32"/>
      <c r="B18" s="38"/>
      <c r="C18" s="32"/>
      <c r="D18" s="32"/>
      <c r="E18" s="136" t="str">
        <f>'Rekapitulace stavby'!E14</f>
        <v xml:space="preserve"> </v>
      </c>
      <c r="F18" s="136"/>
      <c r="G18" s="136"/>
      <c r="H18" s="136"/>
      <c r="I18" s="133" t="s">
        <v>25</v>
      </c>
      <c r="J18" s="136" t="str">
        <f>'Rekapitulace stavby'!AN14</f>
        <v/>
      </c>
      <c r="K18" s="32"/>
      <c r="L18" s="56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6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="2" customFormat="1" ht="12" customHeight="1">
      <c r="A20" s="32"/>
      <c r="B20" s="38"/>
      <c r="C20" s="32"/>
      <c r="D20" s="133" t="s">
        <v>28</v>
      </c>
      <c r="E20" s="32"/>
      <c r="F20" s="32"/>
      <c r="G20" s="32"/>
      <c r="H20" s="32"/>
      <c r="I20" s="133" t="s">
        <v>23</v>
      </c>
      <c r="J20" s="136" t="s">
        <v>1</v>
      </c>
      <c r="K20" s="32"/>
      <c r="L20" s="56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="2" customFormat="1" ht="18" customHeight="1">
      <c r="A21" s="32"/>
      <c r="B21" s="38"/>
      <c r="C21" s="32"/>
      <c r="D21" s="32"/>
      <c r="E21" s="136" t="s">
        <v>29</v>
      </c>
      <c r="F21" s="32"/>
      <c r="G21" s="32"/>
      <c r="H21" s="32"/>
      <c r="I21" s="133" t="s">
        <v>25</v>
      </c>
      <c r="J21" s="136" t="s">
        <v>1</v>
      </c>
      <c r="K21" s="32"/>
      <c r="L21" s="56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6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="2" customFormat="1" ht="12" customHeight="1">
      <c r="A23" s="32"/>
      <c r="B23" s="38"/>
      <c r="C23" s="32"/>
      <c r="D23" s="133" t="s">
        <v>31</v>
      </c>
      <c r="E23" s="32"/>
      <c r="F23" s="32"/>
      <c r="G23" s="32"/>
      <c r="H23" s="32"/>
      <c r="I23" s="133" t="s">
        <v>23</v>
      </c>
      <c r="J23" s="136" t="str">
        <f>IF('Rekapitulace stavby'!AN19="","",'Rekapitulace stavby'!AN19)</f>
        <v/>
      </c>
      <c r="K23" s="32"/>
      <c r="L23" s="56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="2" customFormat="1" ht="18" customHeight="1">
      <c r="A24" s="32"/>
      <c r="B24" s="38"/>
      <c r="C24" s="32"/>
      <c r="D24" s="32"/>
      <c r="E24" s="136" t="str">
        <f>IF('Rekapitulace stavby'!E20="","",'Rekapitulace stavby'!E20)</f>
        <v xml:space="preserve"> </v>
      </c>
      <c r="F24" s="32"/>
      <c r="G24" s="32"/>
      <c r="H24" s="32"/>
      <c r="I24" s="133" t="s">
        <v>25</v>
      </c>
      <c r="J24" s="136" t="str">
        <f>IF('Rekapitulace stavby'!AN20="","",'Rekapitulace stavby'!AN20)</f>
        <v/>
      </c>
      <c r="K24" s="32"/>
      <c r="L24" s="56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6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="2" customFormat="1" ht="12" customHeight="1">
      <c r="A26" s="32"/>
      <c r="B26" s="38"/>
      <c r="C26" s="32"/>
      <c r="D26" s="133" t="s">
        <v>32</v>
      </c>
      <c r="E26" s="32"/>
      <c r="F26" s="32"/>
      <c r="G26" s="32"/>
      <c r="H26" s="32"/>
      <c r="I26" s="32"/>
      <c r="J26" s="32"/>
      <c r="K26" s="32"/>
      <c r="L26" s="56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="8" customFormat="1" ht="16.5" customHeight="1">
      <c r="A27" s="138"/>
      <c r="B27" s="139"/>
      <c r="C27" s="138"/>
      <c r="D27" s="138"/>
      <c r="E27" s="140" t="s">
        <v>1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6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="2" customFormat="1" ht="6.96" customHeight="1">
      <c r="A29" s="32"/>
      <c r="B29" s="38"/>
      <c r="C29" s="32"/>
      <c r="D29" s="142"/>
      <c r="E29" s="142"/>
      <c r="F29" s="142"/>
      <c r="G29" s="142"/>
      <c r="H29" s="142"/>
      <c r="I29" s="142"/>
      <c r="J29" s="142"/>
      <c r="K29" s="142"/>
      <c r="L29" s="56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="2" customFormat="1" ht="25.44" customHeight="1">
      <c r="A30" s="32"/>
      <c r="B30" s="38"/>
      <c r="C30" s="32"/>
      <c r="D30" s="143" t="s">
        <v>33</v>
      </c>
      <c r="E30" s="32"/>
      <c r="F30" s="32"/>
      <c r="G30" s="32"/>
      <c r="H30" s="32"/>
      <c r="I30" s="32"/>
      <c r="J30" s="144">
        <f>ROUND(J131, 2)</f>
        <v>3080857.3100000001</v>
      </c>
      <c r="K30" s="32"/>
      <c r="L30" s="56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="2" customFormat="1" ht="6.96" customHeight="1">
      <c r="A31" s="32"/>
      <c r="B31" s="38"/>
      <c r="C31" s="32"/>
      <c r="D31" s="142"/>
      <c r="E31" s="142"/>
      <c r="F31" s="142"/>
      <c r="G31" s="142"/>
      <c r="H31" s="142"/>
      <c r="I31" s="142"/>
      <c r="J31" s="142"/>
      <c r="K31" s="142"/>
      <c r="L31" s="56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="2" customFormat="1" ht="14.4" customHeight="1">
      <c r="A32" s="32"/>
      <c r="B32" s="38"/>
      <c r="C32" s="32"/>
      <c r="D32" s="32"/>
      <c r="E32" s="32"/>
      <c r="F32" s="145" t="s">
        <v>35</v>
      </c>
      <c r="G32" s="32"/>
      <c r="H32" s="32"/>
      <c r="I32" s="145" t="s">
        <v>34</v>
      </c>
      <c r="J32" s="145" t="s">
        <v>36</v>
      </c>
      <c r="K32" s="32"/>
      <c r="L32" s="56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="2" customFormat="1" ht="14.4" customHeight="1">
      <c r="A33" s="32"/>
      <c r="B33" s="38"/>
      <c r="C33" s="32"/>
      <c r="D33" s="146" t="s">
        <v>37</v>
      </c>
      <c r="E33" s="133" t="s">
        <v>38</v>
      </c>
      <c r="F33" s="147">
        <f>ROUND((SUM(BE131:BE315)),  2)</f>
        <v>0</v>
      </c>
      <c r="G33" s="32"/>
      <c r="H33" s="32"/>
      <c r="I33" s="148">
        <v>0.20999999999999999</v>
      </c>
      <c r="J33" s="147">
        <f>ROUND(((SUM(BE131:BE315))*I33),  2)</f>
        <v>0</v>
      </c>
      <c r="K33" s="32"/>
      <c r="L33" s="56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="2" customFormat="1" ht="14.4" customHeight="1">
      <c r="A34" s="32"/>
      <c r="B34" s="38"/>
      <c r="C34" s="32"/>
      <c r="D34" s="32"/>
      <c r="E34" s="133" t="s">
        <v>39</v>
      </c>
      <c r="F34" s="147">
        <f>ROUND((SUM(BF131:BF315)),  2)</f>
        <v>3080857.3100000001</v>
      </c>
      <c r="G34" s="32"/>
      <c r="H34" s="32"/>
      <c r="I34" s="148">
        <v>0.14999999999999999</v>
      </c>
      <c r="J34" s="147">
        <f>ROUND(((SUM(BF131:BF315))*I34),  2)</f>
        <v>462128.59999999998</v>
      </c>
      <c r="K34" s="32"/>
      <c r="L34" s="56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33" t="s">
        <v>40</v>
      </c>
      <c r="F35" s="147">
        <f>ROUND((SUM(BG131:BG315)),  2)</f>
        <v>0</v>
      </c>
      <c r="G35" s="32"/>
      <c r="H35" s="32"/>
      <c r="I35" s="148">
        <v>0.20999999999999999</v>
      </c>
      <c r="J35" s="147">
        <f>0</f>
        <v>0</v>
      </c>
      <c r="K35" s="32"/>
      <c r="L35" s="56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33" t="s">
        <v>41</v>
      </c>
      <c r="F36" s="147">
        <f>ROUND((SUM(BH131:BH315)),  2)</f>
        <v>0</v>
      </c>
      <c r="G36" s="32"/>
      <c r="H36" s="32"/>
      <c r="I36" s="148">
        <v>0.14999999999999999</v>
      </c>
      <c r="J36" s="147">
        <f>0</f>
        <v>0</v>
      </c>
      <c r="K36" s="32"/>
      <c r="L36" s="56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33" t="s">
        <v>42</v>
      </c>
      <c r="F37" s="147">
        <f>ROUND((SUM(BI131:BI315)),  2)</f>
        <v>0</v>
      </c>
      <c r="G37" s="32"/>
      <c r="H37" s="32"/>
      <c r="I37" s="148">
        <v>0</v>
      </c>
      <c r="J37" s="147">
        <f>0</f>
        <v>0</v>
      </c>
      <c r="K37" s="32"/>
      <c r="L37" s="56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6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="2" customFormat="1" ht="25.44" customHeight="1">
      <c r="A39" s="32"/>
      <c r="B39" s="38"/>
      <c r="C39" s="149"/>
      <c r="D39" s="150" t="s">
        <v>43</v>
      </c>
      <c r="E39" s="151"/>
      <c r="F39" s="151"/>
      <c r="G39" s="152" t="s">
        <v>44</v>
      </c>
      <c r="H39" s="153" t="s">
        <v>45</v>
      </c>
      <c r="I39" s="151"/>
      <c r="J39" s="154">
        <f>SUM(J30:J37)</f>
        <v>3542985.9100000001</v>
      </c>
      <c r="K39" s="155"/>
      <c r="L39" s="56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6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6"/>
      <c r="D50" s="156" t="s">
        <v>46</v>
      </c>
      <c r="E50" s="157"/>
      <c r="F50" s="157"/>
      <c r="G50" s="156" t="s">
        <v>47</v>
      </c>
      <c r="H50" s="157"/>
      <c r="I50" s="157"/>
      <c r="J50" s="157"/>
      <c r="K50" s="157"/>
      <c r="L50" s="5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2"/>
      <c r="B61" s="38"/>
      <c r="C61" s="32"/>
      <c r="D61" s="158" t="s">
        <v>48</v>
      </c>
      <c r="E61" s="159"/>
      <c r="F61" s="160" t="s">
        <v>49</v>
      </c>
      <c r="G61" s="158" t="s">
        <v>48</v>
      </c>
      <c r="H61" s="159"/>
      <c r="I61" s="159"/>
      <c r="J61" s="161" t="s">
        <v>49</v>
      </c>
      <c r="K61" s="159"/>
      <c r="L61" s="56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2"/>
      <c r="B65" s="38"/>
      <c r="C65" s="32"/>
      <c r="D65" s="156" t="s">
        <v>50</v>
      </c>
      <c r="E65" s="162"/>
      <c r="F65" s="162"/>
      <c r="G65" s="156" t="s">
        <v>51</v>
      </c>
      <c r="H65" s="162"/>
      <c r="I65" s="162"/>
      <c r="J65" s="162"/>
      <c r="K65" s="162"/>
      <c r="L65" s="56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2"/>
      <c r="B76" s="38"/>
      <c r="C76" s="32"/>
      <c r="D76" s="158" t="s">
        <v>48</v>
      </c>
      <c r="E76" s="159"/>
      <c r="F76" s="160" t="s">
        <v>49</v>
      </c>
      <c r="G76" s="158" t="s">
        <v>48</v>
      </c>
      <c r="H76" s="159"/>
      <c r="I76" s="159"/>
      <c r="J76" s="161" t="s">
        <v>49</v>
      </c>
      <c r="K76" s="159"/>
      <c r="L76" s="56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="2" customFormat="1" ht="14.4" customHeight="1">
      <c r="A77" s="32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="2" customFormat="1" ht="6.96" customHeight="1">
      <c r="A81" s="32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="2" customFormat="1" ht="24.96" customHeight="1">
      <c r="A82" s="32"/>
      <c r="B82" s="33"/>
      <c r="C82" s="23" t="s">
        <v>89</v>
      </c>
      <c r="D82" s="34"/>
      <c r="E82" s="34"/>
      <c r="F82" s="34"/>
      <c r="G82" s="34"/>
      <c r="H82" s="34"/>
      <c r="I82" s="34"/>
      <c r="J82" s="34"/>
      <c r="K82" s="34"/>
      <c r="L82" s="56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="2" customFormat="1" ht="12" customHeight="1">
      <c r="A84" s="32"/>
      <c r="B84" s="33"/>
      <c r="C84" s="29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="2" customFormat="1" ht="16.5" customHeight="1">
      <c r="A85" s="32"/>
      <c r="B85" s="33"/>
      <c r="C85" s="34"/>
      <c r="D85" s="34"/>
      <c r="E85" s="167" t="str">
        <f>E7</f>
        <v xml:space="preserve">Oprava bytových jednotek  a spol. prostor budovy YD</v>
      </c>
      <c r="F85" s="29"/>
      <c r="G85" s="29"/>
      <c r="H85" s="29"/>
      <c r="I85" s="34"/>
      <c r="J85" s="34"/>
      <c r="K85" s="34"/>
      <c r="L85" s="56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="2" customFormat="1" ht="12" customHeight="1">
      <c r="A86" s="32"/>
      <c r="B86" s="33"/>
      <c r="C86" s="29" t="s">
        <v>87</v>
      </c>
      <c r="D86" s="34"/>
      <c r="E86" s="34"/>
      <c r="F86" s="34"/>
      <c r="G86" s="34"/>
      <c r="H86" s="34"/>
      <c r="I86" s="34"/>
      <c r="J86" s="34"/>
      <c r="K86" s="34"/>
      <c r="L86" s="56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="2" customFormat="1" ht="16.5" customHeight="1">
      <c r="A87" s="32"/>
      <c r="B87" s="33"/>
      <c r="C87" s="34"/>
      <c r="D87" s="34"/>
      <c r="E87" s="69" t="str">
        <f>E9</f>
        <v xml:space="preserve">DOH0631 - SO 07a  Schodiště</v>
      </c>
      <c r="F87" s="34"/>
      <c r="G87" s="34"/>
      <c r="H87" s="34"/>
      <c r="I87" s="34"/>
      <c r="J87" s="34"/>
      <c r="K87" s="34"/>
      <c r="L87" s="56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="2" customFormat="1" ht="12" customHeight="1">
      <c r="A89" s="32"/>
      <c r="B89" s="33"/>
      <c r="C89" s="29" t="s">
        <v>18</v>
      </c>
      <c r="D89" s="34"/>
      <c r="E89" s="34"/>
      <c r="F89" s="26" t="str">
        <f>F12</f>
        <v>Olomouc</v>
      </c>
      <c r="G89" s="34"/>
      <c r="H89" s="34"/>
      <c r="I89" s="29" t="s">
        <v>20</v>
      </c>
      <c r="J89" s="72" t="str">
        <f>IF(J12="","",J12)</f>
        <v>19. 8. 2021</v>
      </c>
      <c r="K89" s="34"/>
      <c r="L89" s="56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="2" customFormat="1" ht="15.15" customHeight="1">
      <c r="A91" s="32"/>
      <c r="B91" s="33"/>
      <c r="C91" s="29" t="s">
        <v>22</v>
      </c>
      <c r="D91" s="34"/>
      <c r="E91" s="34"/>
      <c r="F91" s="26" t="str">
        <f>E15</f>
        <v>FN OL</v>
      </c>
      <c r="G91" s="34"/>
      <c r="H91" s="34"/>
      <c r="I91" s="29" t="s">
        <v>28</v>
      </c>
      <c r="J91" s="30" t="str">
        <f>E21</f>
        <v>Ing. arch. Jan Dohnal</v>
      </c>
      <c r="K91" s="34"/>
      <c r="L91" s="56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="2" customFormat="1" ht="15.15" customHeight="1">
      <c r="A92" s="32"/>
      <c r="B92" s="33"/>
      <c r="C92" s="29" t="s">
        <v>26</v>
      </c>
      <c r="D92" s="34"/>
      <c r="E92" s="34"/>
      <c r="F92" s="26" t="str">
        <f>IF(E18="","",E18)</f>
        <v xml:space="preserve"> </v>
      </c>
      <c r="G92" s="34"/>
      <c r="H92" s="34"/>
      <c r="I92" s="29" t="s">
        <v>31</v>
      </c>
      <c r="J92" s="30" t="str">
        <f>E24</f>
        <v xml:space="preserve"> </v>
      </c>
      <c r="K92" s="34"/>
      <c r="L92" s="56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="2" customFormat="1" ht="29.28" customHeight="1">
      <c r="A94" s="32"/>
      <c r="B94" s="33"/>
      <c r="C94" s="168" t="s">
        <v>90</v>
      </c>
      <c r="D94" s="169"/>
      <c r="E94" s="169"/>
      <c r="F94" s="169"/>
      <c r="G94" s="169"/>
      <c r="H94" s="169"/>
      <c r="I94" s="169"/>
      <c r="J94" s="170" t="s">
        <v>91</v>
      </c>
      <c r="K94" s="169"/>
      <c r="L94" s="56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="2" customFormat="1" ht="22.8" customHeight="1">
      <c r="A96" s="32"/>
      <c r="B96" s="33"/>
      <c r="C96" s="171" t="s">
        <v>92</v>
      </c>
      <c r="D96" s="34"/>
      <c r="E96" s="34"/>
      <c r="F96" s="34"/>
      <c r="G96" s="34"/>
      <c r="H96" s="34"/>
      <c r="I96" s="34"/>
      <c r="J96" s="103">
        <f>J131</f>
        <v>3080857.3099999996</v>
      </c>
      <c r="K96" s="34"/>
      <c r="L96" s="56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93</v>
      </c>
    </row>
    <row r="97" s="9" customFormat="1" ht="24.96" customHeight="1">
      <c r="A97" s="9"/>
      <c r="B97" s="172"/>
      <c r="C97" s="173"/>
      <c r="D97" s="174" t="s">
        <v>94</v>
      </c>
      <c r="E97" s="175"/>
      <c r="F97" s="175"/>
      <c r="G97" s="175"/>
      <c r="H97" s="175"/>
      <c r="I97" s="175"/>
      <c r="J97" s="176">
        <f>J132</f>
        <v>766823.61999999988</v>
      </c>
      <c r="K97" s="173"/>
      <c r="L97" s="17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8"/>
      <c r="C98" s="179"/>
      <c r="D98" s="180" t="s">
        <v>95</v>
      </c>
      <c r="E98" s="181"/>
      <c r="F98" s="181"/>
      <c r="G98" s="181"/>
      <c r="H98" s="181"/>
      <c r="I98" s="181"/>
      <c r="J98" s="182">
        <f>J133</f>
        <v>1941.99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96</v>
      </c>
      <c r="E99" s="181"/>
      <c r="F99" s="181"/>
      <c r="G99" s="181"/>
      <c r="H99" s="181"/>
      <c r="I99" s="181"/>
      <c r="J99" s="182">
        <f>J137</f>
        <v>294267.09999999998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8"/>
      <c r="C100" s="179"/>
      <c r="D100" s="180" t="s">
        <v>97</v>
      </c>
      <c r="E100" s="181"/>
      <c r="F100" s="181"/>
      <c r="G100" s="181"/>
      <c r="H100" s="181"/>
      <c r="I100" s="181"/>
      <c r="J100" s="182">
        <f>J180</f>
        <v>209043.84999999998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98</v>
      </c>
      <c r="E101" s="181"/>
      <c r="F101" s="181"/>
      <c r="G101" s="181"/>
      <c r="H101" s="181"/>
      <c r="I101" s="181"/>
      <c r="J101" s="182">
        <f>J194</f>
        <v>242456.48000000001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99</v>
      </c>
      <c r="E102" s="181"/>
      <c r="F102" s="181"/>
      <c r="G102" s="181"/>
      <c r="H102" s="181"/>
      <c r="I102" s="181"/>
      <c r="J102" s="182">
        <f>J200</f>
        <v>19114.200000000001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2"/>
      <c r="C103" s="173"/>
      <c r="D103" s="174" t="s">
        <v>100</v>
      </c>
      <c r="E103" s="175"/>
      <c r="F103" s="175"/>
      <c r="G103" s="175"/>
      <c r="H103" s="175"/>
      <c r="I103" s="175"/>
      <c r="J103" s="176">
        <f>J202</f>
        <v>2301033.6899999995</v>
      </c>
      <c r="K103" s="173"/>
      <c r="L103" s="17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8"/>
      <c r="C104" s="179"/>
      <c r="D104" s="180" t="s">
        <v>101</v>
      </c>
      <c r="E104" s="181"/>
      <c r="F104" s="181"/>
      <c r="G104" s="181"/>
      <c r="H104" s="181"/>
      <c r="I104" s="181"/>
      <c r="J104" s="182">
        <f>J203</f>
        <v>546550.27000000002</v>
      </c>
      <c r="K104" s="179"/>
      <c r="L104" s="18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8"/>
      <c r="C105" s="179"/>
      <c r="D105" s="180" t="s">
        <v>102</v>
      </c>
      <c r="E105" s="181"/>
      <c r="F105" s="181"/>
      <c r="G105" s="181"/>
      <c r="H105" s="181"/>
      <c r="I105" s="181"/>
      <c r="J105" s="182">
        <f>J226</f>
        <v>13282.31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8"/>
      <c r="C106" s="179"/>
      <c r="D106" s="180" t="s">
        <v>103</v>
      </c>
      <c r="E106" s="181"/>
      <c r="F106" s="181"/>
      <c r="G106" s="181"/>
      <c r="H106" s="181"/>
      <c r="I106" s="181"/>
      <c r="J106" s="182">
        <f>J233</f>
        <v>374860</v>
      </c>
      <c r="K106" s="179"/>
      <c r="L106" s="18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8"/>
      <c r="C107" s="179"/>
      <c r="D107" s="180" t="s">
        <v>104</v>
      </c>
      <c r="E107" s="181"/>
      <c r="F107" s="181"/>
      <c r="G107" s="181"/>
      <c r="H107" s="181"/>
      <c r="I107" s="181"/>
      <c r="J107" s="182">
        <f>J239</f>
        <v>1172804.1999999997</v>
      </c>
      <c r="K107" s="179"/>
      <c r="L107" s="18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78"/>
      <c r="C108" s="179"/>
      <c r="D108" s="180" t="s">
        <v>105</v>
      </c>
      <c r="E108" s="181"/>
      <c r="F108" s="181"/>
      <c r="G108" s="181"/>
      <c r="H108" s="181"/>
      <c r="I108" s="181"/>
      <c r="J108" s="182">
        <f>J288</f>
        <v>40550.400000000001</v>
      </c>
      <c r="K108" s="179"/>
      <c r="L108" s="183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78"/>
      <c r="C109" s="179"/>
      <c r="D109" s="180" t="s">
        <v>106</v>
      </c>
      <c r="E109" s="181"/>
      <c r="F109" s="181"/>
      <c r="G109" s="181"/>
      <c r="H109" s="181"/>
      <c r="I109" s="181"/>
      <c r="J109" s="182">
        <f>J291</f>
        <v>5000</v>
      </c>
      <c r="K109" s="179"/>
      <c r="L109" s="18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78"/>
      <c r="C110" s="179"/>
      <c r="D110" s="180" t="s">
        <v>107</v>
      </c>
      <c r="E110" s="181"/>
      <c r="F110" s="181"/>
      <c r="G110" s="181"/>
      <c r="H110" s="181"/>
      <c r="I110" s="181"/>
      <c r="J110" s="182">
        <f>J293</f>
        <v>147986.51000000001</v>
      </c>
      <c r="K110" s="179"/>
      <c r="L110" s="18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72"/>
      <c r="C111" s="173"/>
      <c r="D111" s="174" t="s">
        <v>108</v>
      </c>
      <c r="E111" s="175"/>
      <c r="F111" s="175"/>
      <c r="G111" s="175"/>
      <c r="H111" s="175"/>
      <c r="I111" s="175"/>
      <c r="J111" s="176">
        <f>J312</f>
        <v>13000</v>
      </c>
      <c r="K111" s="173"/>
      <c r="L111" s="177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2" customFormat="1" ht="21.84" customHeight="1">
      <c r="A112" s="32"/>
      <c r="B112" s="33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="2" customFormat="1" ht="6.96" customHeight="1">
      <c r="A113" s="32"/>
      <c r="B113" s="59"/>
      <c r="C113" s="60"/>
      <c r="D113" s="60"/>
      <c r="E113" s="60"/>
      <c r="F113" s="60"/>
      <c r="G113" s="60"/>
      <c r="H113" s="60"/>
      <c r="I113" s="60"/>
      <c r="J113" s="60"/>
      <c r="K113" s="60"/>
      <c r="L113" s="56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7" s="2" customFormat="1" ht="6.96" customHeight="1">
      <c r="A117" s="32"/>
      <c r="B117" s="61"/>
      <c r="C117" s="62"/>
      <c r="D117" s="62"/>
      <c r="E117" s="62"/>
      <c r="F117" s="62"/>
      <c r="G117" s="62"/>
      <c r="H117" s="62"/>
      <c r="I117" s="62"/>
      <c r="J117" s="62"/>
      <c r="K117" s="62"/>
      <c r="L117" s="56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="2" customFormat="1" ht="24.96" customHeight="1">
      <c r="A118" s="32"/>
      <c r="B118" s="33"/>
      <c r="C118" s="23" t="s">
        <v>109</v>
      </c>
      <c r="D118" s="34"/>
      <c r="E118" s="34"/>
      <c r="F118" s="34"/>
      <c r="G118" s="34"/>
      <c r="H118" s="34"/>
      <c r="I118" s="34"/>
      <c r="J118" s="34"/>
      <c r="K118" s="34"/>
      <c r="L118" s="56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="2" customFormat="1" ht="6.96" customHeight="1">
      <c r="A119" s="32"/>
      <c r="B119" s="33"/>
      <c r="C119" s="34"/>
      <c r="D119" s="34"/>
      <c r="E119" s="34"/>
      <c r="F119" s="34"/>
      <c r="G119" s="34"/>
      <c r="H119" s="34"/>
      <c r="I119" s="34"/>
      <c r="J119" s="34"/>
      <c r="K119" s="34"/>
      <c r="L119" s="56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="2" customFormat="1" ht="12" customHeight="1">
      <c r="A120" s="32"/>
      <c r="B120" s="33"/>
      <c r="C120" s="29" t="s">
        <v>14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="2" customFormat="1" ht="16.5" customHeight="1">
      <c r="A121" s="32"/>
      <c r="B121" s="33"/>
      <c r="C121" s="34"/>
      <c r="D121" s="34"/>
      <c r="E121" s="167" t="str">
        <f>E7</f>
        <v xml:space="preserve">Oprava bytových jednotek  a spol. prostor budovy YD</v>
      </c>
      <c r="F121" s="29"/>
      <c r="G121" s="29"/>
      <c r="H121" s="29"/>
      <c r="I121" s="34"/>
      <c r="J121" s="34"/>
      <c r="K121" s="34"/>
      <c r="L121" s="56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="2" customFormat="1" ht="12" customHeight="1">
      <c r="A122" s="32"/>
      <c r="B122" s="33"/>
      <c r="C122" s="29" t="s">
        <v>87</v>
      </c>
      <c r="D122" s="34"/>
      <c r="E122" s="34"/>
      <c r="F122" s="34"/>
      <c r="G122" s="34"/>
      <c r="H122" s="34"/>
      <c r="I122" s="34"/>
      <c r="J122" s="34"/>
      <c r="K122" s="34"/>
      <c r="L122" s="56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="2" customFormat="1" ht="16.5" customHeight="1">
      <c r="A123" s="32"/>
      <c r="B123" s="33"/>
      <c r="C123" s="34"/>
      <c r="D123" s="34"/>
      <c r="E123" s="69" t="str">
        <f>E9</f>
        <v xml:space="preserve">DOH0631 - SO 07a  Schodiště</v>
      </c>
      <c r="F123" s="34"/>
      <c r="G123" s="34"/>
      <c r="H123" s="34"/>
      <c r="I123" s="34"/>
      <c r="J123" s="34"/>
      <c r="K123" s="34"/>
      <c r="L123" s="56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="2" customFormat="1" ht="6.96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56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="2" customFormat="1" ht="12" customHeight="1">
      <c r="A125" s="32"/>
      <c r="B125" s="33"/>
      <c r="C125" s="29" t="s">
        <v>18</v>
      </c>
      <c r="D125" s="34"/>
      <c r="E125" s="34"/>
      <c r="F125" s="26" t="str">
        <f>F12</f>
        <v>Olomouc</v>
      </c>
      <c r="G125" s="34"/>
      <c r="H125" s="34"/>
      <c r="I125" s="29" t="s">
        <v>20</v>
      </c>
      <c r="J125" s="72" t="str">
        <f>IF(J12="","",J12)</f>
        <v>19. 8. 2021</v>
      </c>
      <c r="K125" s="34"/>
      <c r="L125" s="56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="2" customFormat="1" ht="6.96" customHeight="1">
      <c r="A126" s="32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="2" customFormat="1" ht="15.15" customHeight="1">
      <c r="A127" s="32"/>
      <c r="B127" s="33"/>
      <c r="C127" s="29" t="s">
        <v>22</v>
      </c>
      <c r="D127" s="34"/>
      <c r="E127" s="34"/>
      <c r="F127" s="26" t="str">
        <f>E15</f>
        <v>FN OL</v>
      </c>
      <c r="G127" s="34"/>
      <c r="H127" s="34"/>
      <c r="I127" s="29" t="s">
        <v>28</v>
      </c>
      <c r="J127" s="30" t="str">
        <f>E21</f>
        <v>Ing. arch. Jan Dohnal</v>
      </c>
      <c r="K127" s="34"/>
      <c r="L127" s="56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="2" customFormat="1" ht="15.15" customHeight="1">
      <c r="A128" s="32"/>
      <c r="B128" s="33"/>
      <c r="C128" s="29" t="s">
        <v>26</v>
      </c>
      <c r="D128" s="34"/>
      <c r="E128" s="34"/>
      <c r="F128" s="26" t="str">
        <f>IF(E18="","",E18)</f>
        <v xml:space="preserve"> </v>
      </c>
      <c r="G128" s="34"/>
      <c r="H128" s="34"/>
      <c r="I128" s="29" t="s">
        <v>31</v>
      </c>
      <c r="J128" s="30" t="str">
        <f>E24</f>
        <v xml:space="preserve"> </v>
      </c>
      <c r="K128" s="34"/>
      <c r="L128" s="56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="2" customFormat="1" ht="10.32" customHeight="1">
      <c r="A129" s="32"/>
      <c r="B129" s="33"/>
      <c r="C129" s="34"/>
      <c r="D129" s="34"/>
      <c r="E129" s="34"/>
      <c r="F129" s="34"/>
      <c r="G129" s="34"/>
      <c r="H129" s="34"/>
      <c r="I129" s="34"/>
      <c r="J129" s="34"/>
      <c r="K129" s="34"/>
      <c r="L129" s="56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="11" customFormat="1" ht="29.28" customHeight="1">
      <c r="A130" s="184"/>
      <c r="B130" s="185"/>
      <c r="C130" s="186" t="s">
        <v>110</v>
      </c>
      <c r="D130" s="187" t="s">
        <v>58</v>
      </c>
      <c r="E130" s="187" t="s">
        <v>54</v>
      </c>
      <c r="F130" s="187" t="s">
        <v>55</v>
      </c>
      <c r="G130" s="187" t="s">
        <v>111</v>
      </c>
      <c r="H130" s="187" t="s">
        <v>112</v>
      </c>
      <c r="I130" s="187" t="s">
        <v>113</v>
      </c>
      <c r="J130" s="188" t="s">
        <v>91</v>
      </c>
      <c r="K130" s="189" t="s">
        <v>114</v>
      </c>
      <c r="L130" s="190"/>
      <c r="M130" s="93" t="s">
        <v>1</v>
      </c>
      <c r="N130" s="94" t="s">
        <v>37</v>
      </c>
      <c r="O130" s="94" t="s">
        <v>115</v>
      </c>
      <c r="P130" s="94" t="s">
        <v>116</v>
      </c>
      <c r="Q130" s="94" t="s">
        <v>117</v>
      </c>
      <c r="R130" s="94" t="s">
        <v>118</v>
      </c>
      <c r="S130" s="94" t="s">
        <v>119</v>
      </c>
      <c r="T130" s="95" t="s">
        <v>120</v>
      </c>
      <c r="U130" s="184"/>
      <c r="V130" s="184"/>
      <c r="W130" s="184"/>
      <c r="X130" s="184"/>
      <c r="Y130" s="184"/>
      <c r="Z130" s="184"/>
      <c r="AA130" s="184"/>
      <c r="AB130" s="184"/>
      <c r="AC130" s="184"/>
      <c r="AD130" s="184"/>
      <c r="AE130" s="184"/>
    </row>
    <row r="131" s="2" customFormat="1" ht="22.8" customHeight="1">
      <c r="A131" s="32"/>
      <c r="B131" s="33"/>
      <c r="C131" s="100" t="s">
        <v>121</v>
      </c>
      <c r="D131" s="34"/>
      <c r="E131" s="34"/>
      <c r="F131" s="34"/>
      <c r="G131" s="34"/>
      <c r="H131" s="34"/>
      <c r="I131" s="34"/>
      <c r="J131" s="191">
        <f>BK131</f>
        <v>3080857.3099999996</v>
      </c>
      <c r="K131" s="34"/>
      <c r="L131" s="38"/>
      <c r="M131" s="96"/>
      <c r="N131" s="192"/>
      <c r="O131" s="97"/>
      <c r="P131" s="193">
        <f>P132+P202+P312</f>
        <v>2375.3398830000001</v>
      </c>
      <c r="Q131" s="97"/>
      <c r="R131" s="193">
        <f>R132+R202+R312</f>
        <v>19.866846610000003</v>
      </c>
      <c r="S131" s="97"/>
      <c r="T131" s="194">
        <f>T132+T202+T312</f>
        <v>42.685844269999997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7" t="s">
        <v>72</v>
      </c>
      <c r="AU131" s="17" t="s">
        <v>93</v>
      </c>
      <c r="BK131" s="195">
        <f>BK132+BK202+BK312</f>
        <v>3080857.3099999996</v>
      </c>
    </row>
    <row r="132" s="12" customFormat="1" ht="25.92" customHeight="1">
      <c r="A132" s="12"/>
      <c r="B132" s="196"/>
      <c r="C132" s="197"/>
      <c r="D132" s="198" t="s">
        <v>72</v>
      </c>
      <c r="E132" s="199" t="s">
        <v>122</v>
      </c>
      <c r="F132" s="199" t="s">
        <v>123</v>
      </c>
      <c r="G132" s="197"/>
      <c r="H132" s="197"/>
      <c r="I132" s="197"/>
      <c r="J132" s="200">
        <f>BK132</f>
        <v>766823.61999999988</v>
      </c>
      <c r="K132" s="197"/>
      <c r="L132" s="201"/>
      <c r="M132" s="202"/>
      <c r="N132" s="203"/>
      <c r="O132" s="203"/>
      <c r="P132" s="204">
        <f>P133+P137+P180+P194+P200</f>
        <v>1343.422333</v>
      </c>
      <c r="Q132" s="203"/>
      <c r="R132" s="204">
        <f>R133+R137+R180+R194+R200</f>
        <v>10.618666860000001</v>
      </c>
      <c r="S132" s="203"/>
      <c r="T132" s="205">
        <f>T133+T137+T180+T194+T200</f>
        <v>0.88401700000000005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6" t="s">
        <v>81</v>
      </c>
      <c r="AT132" s="207" t="s">
        <v>72</v>
      </c>
      <c r="AU132" s="207" t="s">
        <v>73</v>
      </c>
      <c r="AY132" s="206" t="s">
        <v>124</v>
      </c>
      <c r="BK132" s="208">
        <f>BK133+BK137+BK180+BK194+BK200</f>
        <v>766823.61999999988</v>
      </c>
    </row>
    <row r="133" s="12" customFormat="1" ht="22.8" customHeight="1">
      <c r="A133" s="12"/>
      <c r="B133" s="196"/>
      <c r="C133" s="197"/>
      <c r="D133" s="198" t="s">
        <v>72</v>
      </c>
      <c r="E133" s="209" t="s">
        <v>125</v>
      </c>
      <c r="F133" s="209" t="s">
        <v>126</v>
      </c>
      <c r="G133" s="197"/>
      <c r="H133" s="197"/>
      <c r="I133" s="197"/>
      <c r="J133" s="210">
        <f>BK133</f>
        <v>1941.99</v>
      </c>
      <c r="K133" s="197"/>
      <c r="L133" s="201"/>
      <c r="M133" s="202"/>
      <c r="N133" s="203"/>
      <c r="O133" s="203"/>
      <c r="P133" s="204">
        <f>SUM(P134:P136)</f>
        <v>1.897688</v>
      </c>
      <c r="Q133" s="203"/>
      <c r="R133" s="204">
        <f>SUM(R134:R136)</f>
        <v>0.18515380000000001</v>
      </c>
      <c r="S133" s="203"/>
      <c r="T133" s="205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6" t="s">
        <v>81</v>
      </c>
      <c r="AT133" s="207" t="s">
        <v>72</v>
      </c>
      <c r="AU133" s="207" t="s">
        <v>81</v>
      </c>
      <c r="AY133" s="206" t="s">
        <v>124</v>
      </c>
      <c r="BK133" s="208">
        <f>SUM(BK134:BK136)</f>
        <v>1941.99</v>
      </c>
    </row>
    <row r="134" s="2" customFormat="1" ht="24.15" customHeight="1">
      <c r="A134" s="32"/>
      <c r="B134" s="33"/>
      <c r="C134" s="211" t="s">
        <v>81</v>
      </c>
      <c r="D134" s="211" t="s">
        <v>127</v>
      </c>
      <c r="E134" s="212" t="s">
        <v>128</v>
      </c>
      <c r="F134" s="213" t="s">
        <v>129</v>
      </c>
      <c r="G134" s="214" t="s">
        <v>130</v>
      </c>
      <c r="H134" s="215">
        <v>3.6920000000000002</v>
      </c>
      <c r="I134" s="216">
        <v>526</v>
      </c>
      <c r="J134" s="216">
        <f>ROUND(I134*H134,2)</f>
        <v>1941.99</v>
      </c>
      <c r="K134" s="217"/>
      <c r="L134" s="38"/>
      <c r="M134" s="218" t="s">
        <v>1</v>
      </c>
      <c r="N134" s="219" t="s">
        <v>39</v>
      </c>
      <c r="O134" s="220">
        <v>0.51400000000000001</v>
      </c>
      <c r="P134" s="220">
        <f>O134*H134</f>
        <v>1.897688</v>
      </c>
      <c r="Q134" s="220">
        <v>0.05015</v>
      </c>
      <c r="R134" s="220">
        <f>Q134*H134</f>
        <v>0.18515380000000001</v>
      </c>
      <c r="S134" s="220">
        <v>0</v>
      </c>
      <c r="T134" s="221">
        <f>S134*H134</f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222" t="s">
        <v>131</v>
      </c>
      <c r="AT134" s="222" t="s">
        <v>127</v>
      </c>
      <c r="AU134" s="222" t="s">
        <v>132</v>
      </c>
      <c r="AY134" s="17" t="s">
        <v>124</v>
      </c>
      <c r="BE134" s="223">
        <f>IF(N134="základní",J134,0)</f>
        <v>0</v>
      </c>
      <c r="BF134" s="223">
        <f>IF(N134="snížená",J134,0)</f>
        <v>1941.99</v>
      </c>
      <c r="BG134" s="223">
        <f>IF(N134="zákl. přenesená",J134,0)</f>
        <v>0</v>
      </c>
      <c r="BH134" s="223">
        <f>IF(N134="sníž. přenesená",J134,0)</f>
        <v>0</v>
      </c>
      <c r="BI134" s="223">
        <f>IF(N134="nulová",J134,0)</f>
        <v>0</v>
      </c>
      <c r="BJ134" s="17" t="s">
        <v>132</v>
      </c>
      <c r="BK134" s="223">
        <f>ROUND(I134*H134,2)</f>
        <v>1941.99</v>
      </c>
      <c r="BL134" s="17" t="s">
        <v>131</v>
      </c>
      <c r="BM134" s="222" t="s">
        <v>133</v>
      </c>
    </row>
    <row r="135" s="13" customFormat="1">
      <c r="A135" s="13"/>
      <c r="B135" s="224"/>
      <c r="C135" s="225"/>
      <c r="D135" s="226" t="s">
        <v>134</v>
      </c>
      <c r="E135" s="227" t="s">
        <v>1</v>
      </c>
      <c r="F135" s="228" t="s">
        <v>135</v>
      </c>
      <c r="G135" s="225"/>
      <c r="H135" s="227" t="s">
        <v>1</v>
      </c>
      <c r="I135" s="225"/>
      <c r="J135" s="225"/>
      <c r="K135" s="225"/>
      <c r="L135" s="229"/>
      <c r="M135" s="230"/>
      <c r="N135" s="231"/>
      <c r="O135" s="231"/>
      <c r="P135" s="231"/>
      <c r="Q135" s="231"/>
      <c r="R135" s="231"/>
      <c r="S135" s="231"/>
      <c r="T135" s="23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3" t="s">
        <v>134</v>
      </c>
      <c r="AU135" s="233" t="s">
        <v>132</v>
      </c>
      <c r="AV135" s="13" t="s">
        <v>81</v>
      </c>
      <c r="AW135" s="13" t="s">
        <v>30</v>
      </c>
      <c r="AX135" s="13" t="s">
        <v>73</v>
      </c>
      <c r="AY135" s="233" t="s">
        <v>124</v>
      </c>
    </row>
    <row r="136" s="14" customFormat="1">
      <c r="A136" s="14"/>
      <c r="B136" s="234"/>
      <c r="C136" s="235"/>
      <c r="D136" s="226" t="s">
        <v>134</v>
      </c>
      <c r="E136" s="236" t="s">
        <v>1</v>
      </c>
      <c r="F136" s="237" t="s">
        <v>136</v>
      </c>
      <c r="G136" s="235"/>
      <c r="H136" s="238">
        <v>3.6920000000000002</v>
      </c>
      <c r="I136" s="235"/>
      <c r="J136" s="235"/>
      <c r="K136" s="235"/>
      <c r="L136" s="239"/>
      <c r="M136" s="240"/>
      <c r="N136" s="241"/>
      <c r="O136" s="241"/>
      <c r="P136" s="241"/>
      <c r="Q136" s="241"/>
      <c r="R136" s="241"/>
      <c r="S136" s="241"/>
      <c r="T136" s="24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3" t="s">
        <v>134</v>
      </c>
      <c r="AU136" s="243" t="s">
        <v>132</v>
      </c>
      <c r="AV136" s="14" t="s">
        <v>132</v>
      </c>
      <c r="AW136" s="14" t="s">
        <v>30</v>
      </c>
      <c r="AX136" s="14" t="s">
        <v>81</v>
      </c>
      <c r="AY136" s="243" t="s">
        <v>124</v>
      </c>
    </row>
    <row r="137" s="12" customFormat="1" ht="22.8" customHeight="1">
      <c r="A137" s="12"/>
      <c r="B137" s="196"/>
      <c r="C137" s="197"/>
      <c r="D137" s="198" t="s">
        <v>72</v>
      </c>
      <c r="E137" s="209" t="s">
        <v>137</v>
      </c>
      <c r="F137" s="209" t="s">
        <v>138</v>
      </c>
      <c r="G137" s="197"/>
      <c r="H137" s="197"/>
      <c r="I137" s="197"/>
      <c r="J137" s="210">
        <f>BK137</f>
        <v>294267.09999999998</v>
      </c>
      <c r="K137" s="197"/>
      <c r="L137" s="201"/>
      <c r="M137" s="202"/>
      <c r="N137" s="203"/>
      <c r="O137" s="203"/>
      <c r="P137" s="204">
        <f>SUM(P138:P179)</f>
        <v>537.1960489999999</v>
      </c>
      <c r="Q137" s="203"/>
      <c r="R137" s="204">
        <f>SUM(R138:R179)</f>
        <v>10.360923060000001</v>
      </c>
      <c r="S137" s="203"/>
      <c r="T137" s="205">
        <f>SUM(T138:T179)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6" t="s">
        <v>81</v>
      </c>
      <c r="AT137" s="207" t="s">
        <v>72</v>
      </c>
      <c r="AU137" s="207" t="s">
        <v>81</v>
      </c>
      <c r="AY137" s="206" t="s">
        <v>124</v>
      </c>
      <c r="BK137" s="208">
        <f>SUM(BK138:BK179)</f>
        <v>294267.09999999998</v>
      </c>
    </row>
    <row r="138" s="2" customFormat="1" ht="24.15" customHeight="1">
      <c r="A138" s="32"/>
      <c r="B138" s="33"/>
      <c r="C138" s="211" t="s">
        <v>132</v>
      </c>
      <c r="D138" s="211" t="s">
        <v>127</v>
      </c>
      <c r="E138" s="212" t="s">
        <v>139</v>
      </c>
      <c r="F138" s="213" t="s">
        <v>140</v>
      </c>
      <c r="G138" s="214" t="s">
        <v>130</v>
      </c>
      <c r="H138" s="215">
        <v>145</v>
      </c>
      <c r="I138" s="216">
        <v>186</v>
      </c>
      <c r="J138" s="216">
        <f>ROUND(I138*H138,2)</f>
        <v>26970</v>
      </c>
      <c r="K138" s="217"/>
      <c r="L138" s="38"/>
      <c r="M138" s="218" t="s">
        <v>1</v>
      </c>
      <c r="N138" s="219" t="s">
        <v>39</v>
      </c>
      <c r="O138" s="220">
        <v>0.35799999999999998</v>
      </c>
      <c r="P138" s="220">
        <f>O138*H138</f>
        <v>51.909999999999997</v>
      </c>
      <c r="Q138" s="220">
        <v>0.0030000000000000001</v>
      </c>
      <c r="R138" s="220">
        <f>Q138*H138</f>
        <v>0.435</v>
      </c>
      <c r="S138" s="220">
        <v>0</v>
      </c>
      <c r="T138" s="221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22" t="s">
        <v>131</v>
      </c>
      <c r="AT138" s="222" t="s">
        <v>127</v>
      </c>
      <c r="AU138" s="222" t="s">
        <v>132</v>
      </c>
      <c r="AY138" s="17" t="s">
        <v>124</v>
      </c>
      <c r="BE138" s="223">
        <f>IF(N138="základní",J138,0)</f>
        <v>0</v>
      </c>
      <c r="BF138" s="223">
        <f>IF(N138="snížená",J138,0)</f>
        <v>26970</v>
      </c>
      <c r="BG138" s="223">
        <f>IF(N138="zákl. přenesená",J138,0)</f>
        <v>0</v>
      </c>
      <c r="BH138" s="223">
        <f>IF(N138="sníž. přenesená",J138,0)</f>
        <v>0</v>
      </c>
      <c r="BI138" s="223">
        <f>IF(N138="nulová",J138,0)</f>
        <v>0</v>
      </c>
      <c r="BJ138" s="17" t="s">
        <v>132</v>
      </c>
      <c r="BK138" s="223">
        <f>ROUND(I138*H138,2)</f>
        <v>26970</v>
      </c>
      <c r="BL138" s="17" t="s">
        <v>131</v>
      </c>
      <c r="BM138" s="222" t="s">
        <v>141</v>
      </c>
    </row>
    <row r="139" s="13" customFormat="1">
      <c r="A139" s="13"/>
      <c r="B139" s="224"/>
      <c r="C139" s="225"/>
      <c r="D139" s="226" t="s">
        <v>134</v>
      </c>
      <c r="E139" s="227" t="s">
        <v>1</v>
      </c>
      <c r="F139" s="228" t="s">
        <v>142</v>
      </c>
      <c r="G139" s="225"/>
      <c r="H139" s="227" t="s">
        <v>1</v>
      </c>
      <c r="I139" s="225"/>
      <c r="J139" s="225"/>
      <c r="K139" s="225"/>
      <c r="L139" s="229"/>
      <c r="M139" s="230"/>
      <c r="N139" s="231"/>
      <c r="O139" s="231"/>
      <c r="P139" s="231"/>
      <c r="Q139" s="231"/>
      <c r="R139" s="231"/>
      <c r="S139" s="231"/>
      <c r="T139" s="23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3" t="s">
        <v>134</v>
      </c>
      <c r="AU139" s="233" t="s">
        <v>132</v>
      </c>
      <c r="AV139" s="13" t="s">
        <v>81</v>
      </c>
      <c r="AW139" s="13" t="s">
        <v>30</v>
      </c>
      <c r="AX139" s="13" t="s">
        <v>73</v>
      </c>
      <c r="AY139" s="233" t="s">
        <v>124</v>
      </c>
    </row>
    <row r="140" s="14" customFormat="1">
      <c r="A140" s="14"/>
      <c r="B140" s="234"/>
      <c r="C140" s="235"/>
      <c r="D140" s="226" t="s">
        <v>134</v>
      </c>
      <c r="E140" s="236" t="s">
        <v>1</v>
      </c>
      <c r="F140" s="237" t="s">
        <v>143</v>
      </c>
      <c r="G140" s="235"/>
      <c r="H140" s="238">
        <v>427</v>
      </c>
      <c r="I140" s="235"/>
      <c r="J140" s="235"/>
      <c r="K140" s="235"/>
      <c r="L140" s="239"/>
      <c r="M140" s="240"/>
      <c r="N140" s="241"/>
      <c r="O140" s="241"/>
      <c r="P140" s="241"/>
      <c r="Q140" s="241"/>
      <c r="R140" s="241"/>
      <c r="S140" s="241"/>
      <c r="T140" s="24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3" t="s">
        <v>134</v>
      </c>
      <c r="AU140" s="243" t="s">
        <v>132</v>
      </c>
      <c r="AV140" s="14" t="s">
        <v>132</v>
      </c>
      <c r="AW140" s="14" t="s">
        <v>30</v>
      </c>
      <c r="AX140" s="14" t="s">
        <v>73</v>
      </c>
      <c r="AY140" s="243" t="s">
        <v>124</v>
      </c>
    </row>
    <row r="141" s="13" customFormat="1">
      <c r="A141" s="13"/>
      <c r="B141" s="224"/>
      <c r="C141" s="225"/>
      <c r="D141" s="226" t="s">
        <v>134</v>
      </c>
      <c r="E141" s="227" t="s">
        <v>1</v>
      </c>
      <c r="F141" s="228" t="s">
        <v>144</v>
      </c>
      <c r="G141" s="225"/>
      <c r="H141" s="227" t="s">
        <v>1</v>
      </c>
      <c r="I141" s="225"/>
      <c r="J141" s="225"/>
      <c r="K141" s="225"/>
      <c r="L141" s="229"/>
      <c r="M141" s="230"/>
      <c r="N141" s="231"/>
      <c r="O141" s="231"/>
      <c r="P141" s="231"/>
      <c r="Q141" s="231"/>
      <c r="R141" s="231"/>
      <c r="S141" s="231"/>
      <c r="T141" s="23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3" t="s">
        <v>134</v>
      </c>
      <c r="AU141" s="233" t="s">
        <v>132</v>
      </c>
      <c r="AV141" s="13" t="s">
        <v>81</v>
      </c>
      <c r="AW141" s="13" t="s">
        <v>30</v>
      </c>
      <c r="AX141" s="13" t="s">
        <v>73</v>
      </c>
      <c r="AY141" s="233" t="s">
        <v>124</v>
      </c>
    </row>
    <row r="142" s="14" customFormat="1">
      <c r="A142" s="14"/>
      <c r="B142" s="234"/>
      <c r="C142" s="235"/>
      <c r="D142" s="226" t="s">
        <v>134</v>
      </c>
      <c r="E142" s="236" t="s">
        <v>1</v>
      </c>
      <c r="F142" s="237" t="s">
        <v>145</v>
      </c>
      <c r="G142" s="235"/>
      <c r="H142" s="238">
        <v>-282</v>
      </c>
      <c r="I142" s="235"/>
      <c r="J142" s="235"/>
      <c r="K142" s="235"/>
      <c r="L142" s="239"/>
      <c r="M142" s="240"/>
      <c r="N142" s="241"/>
      <c r="O142" s="241"/>
      <c r="P142" s="241"/>
      <c r="Q142" s="241"/>
      <c r="R142" s="241"/>
      <c r="S142" s="241"/>
      <c r="T142" s="24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3" t="s">
        <v>134</v>
      </c>
      <c r="AU142" s="243" t="s">
        <v>132</v>
      </c>
      <c r="AV142" s="14" t="s">
        <v>132</v>
      </c>
      <c r="AW142" s="14" t="s">
        <v>30</v>
      </c>
      <c r="AX142" s="14" t="s">
        <v>73</v>
      </c>
      <c r="AY142" s="243" t="s">
        <v>124</v>
      </c>
    </row>
    <row r="143" s="15" customFormat="1">
      <c r="A143" s="15"/>
      <c r="B143" s="244"/>
      <c r="C143" s="245"/>
      <c r="D143" s="226" t="s">
        <v>134</v>
      </c>
      <c r="E143" s="246" t="s">
        <v>1</v>
      </c>
      <c r="F143" s="247" t="s">
        <v>146</v>
      </c>
      <c r="G143" s="245"/>
      <c r="H143" s="248">
        <v>145</v>
      </c>
      <c r="I143" s="245"/>
      <c r="J143" s="245"/>
      <c r="K143" s="245"/>
      <c r="L143" s="249"/>
      <c r="M143" s="250"/>
      <c r="N143" s="251"/>
      <c r="O143" s="251"/>
      <c r="P143" s="251"/>
      <c r="Q143" s="251"/>
      <c r="R143" s="251"/>
      <c r="S143" s="251"/>
      <c r="T143" s="252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53" t="s">
        <v>134</v>
      </c>
      <c r="AU143" s="253" t="s">
        <v>132</v>
      </c>
      <c r="AV143" s="15" t="s">
        <v>131</v>
      </c>
      <c r="AW143" s="15" t="s">
        <v>30</v>
      </c>
      <c r="AX143" s="15" t="s">
        <v>81</v>
      </c>
      <c r="AY143" s="253" t="s">
        <v>124</v>
      </c>
    </row>
    <row r="144" s="2" customFormat="1" ht="24.15" customHeight="1">
      <c r="A144" s="32"/>
      <c r="B144" s="33"/>
      <c r="C144" s="211" t="s">
        <v>125</v>
      </c>
      <c r="D144" s="211" t="s">
        <v>127</v>
      </c>
      <c r="E144" s="212" t="s">
        <v>147</v>
      </c>
      <c r="F144" s="213" t="s">
        <v>148</v>
      </c>
      <c r="G144" s="214" t="s">
        <v>130</v>
      </c>
      <c r="H144" s="215">
        <v>426.899</v>
      </c>
      <c r="I144" s="216">
        <v>120</v>
      </c>
      <c r="J144" s="216">
        <f>ROUND(I144*H144,2)</f>
        <v>51227.879999999997</v>
      </c>
      <c r="K144" s="217"/>
      <c r="L144" s="38"/>
      <c r="M144" s="218" t="s">
        <v>1</v>
      </c>
      <c r="N144" s="219" t="s">
        <v>39</v>
      </c>
      <c r="O144" s="220">
        <v>0.219</v>
      </c>
      <c r="P144" s="220">
        <f>O144*H144</f>
        <v>93.490881000000002</v>
      </c>
      <c r="Q144" s="220">
        <v>0.0051000000000000004</v>
      </c>
      <c r="R144" s="220">
        <f>Q144*H144</f>
        <v>2.1771849000000003</v>
      </c>
      <c r="S144" s="220">
        <v>0</v>
      </c>
      <c r="T144" s="221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22" t="s">
        <v>131</v>
      </c>
      <c r="AT144" s="222" t="s">
        <v>127</v>
      </c>
      <c r="AU144" s="222" t="s">
        <v>132</v>
      </c>
      <c r="AY144" s="17" t="s">
        <v>124</v>
      </c>
      <c r="BE144" s="223">
        <f>IF(N144="základní",J144,0)</f>
        <v>0</v>
      </c>
      <c r="BF144" s="223">
        <f>IF(N144="snížená",J144,0)</f>
        <v>51227.879999999997</v>
      </c>
      <c r="BG144" s="223">
        <f>IF(N144="zákl. přenesená",J144,0)</f>
        <v>0</v>
      </c>
      <c r="BH144" s="223">
        <f>IF(N144="sníž. přenesená",J144,0)</f>
        <v>0</v>
      </c>
      <c r="BI144" s="223">
        <f>IF(N144="nulová",J144,0)</f>
        <v>0</v>
      </c>
      <c r="BJ144" s="17" t="s">
        <v>132</v>
      </c>
      <c r="BK144" s="223">
        <f>ROUND(I144*H144,2)</f>
        <v>51227.879999999997</v>
      </c>
      <c r="BL144" s="17" t="s">
        <v>131</v>
      </c>
      <c r="BM144" s="222" t="s">
        <v>149</v>
      </c>
    </row>
    <row r="145" s="13" customFormat="1">
      <c r="A145" s="13"/>
      <c r="B145" s="224"/>
      <c r="C145" s="225"/>
      <c r="D145" s="226" t="s">
        <v>134</v>
      </c>
      <c r="E145" s="227" t="s">
        <v>1</v>
      </c>
      <c r="F145" s="228" t="s">
        <v>150</v>
      </c>
      <c r="G145" s="225"/>
      <c r="H145" s="227" t="s">
        <v>1</v>
      </c>
      <c r="I145" s="225"/>
      <c r="J145" s="225"/>
      <c r="K145" s="225"/>
      <c r="L145" s="229"/>
      <c r="M145" s="230"/>
      <c r="N145" s="231"/>
      <c r="O145" s="231"/>
      <c r="P145" s="231"/>
      <c r="Q145" s="231"/>
      <c r="R145" s="231"/>
      <c r="S145" s="231"/>
      <c r="T145" s="23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3" t="s">
        <v>134</v>
      </c>
      <c r="AU145" s="233" t="s">
        <v>132</v>
      </c>
      <c r="AV145" s="13" t="s">
        <v>81</v>
      </c>
      <c r="AW145" s="13" t="s">
        <v>30</v>
      </c>
      <c r="AX145" s="13" t="s">
        <v>73</v>
      </c>
      <c r="AY145" s="233" t="s">
        <v>124</v>
      </c>
    </row>
    <row r="146" s="14" customFormat="1">
      <c r="A146" s="14"/>
      <c r="B146" s="234"/>
      <c r="C146" s="235"/>
      <c r="D146" s="226" t="s">
        <v>134</v>
      </c>
      <c r="E146" s="236" t="s">
        <v>1</v>
      </c>
      <c r="F146" s="237" t="s">
        <v>151</v>
      </c>
      <c r="G146" s="235"/>
      <c r="H146" s="238">
        <v>47.679000000000002</v>
      </c>
      <c r="I146" s="235"/>
      <c r="J146" s="235"/>
      <c r="K146" s="235"/>
      <c r="L146" s="239"/>
      <c r="M146" s="240"/>
      <c r="N146" s="241"/>
      <c r="O146" s="241"/>
      <c r="P146" s="241"/>
      <c r="Q146" s="241"/>
      <c r="R146" s="241"/>
      <c r="S146" s="241"/>
      <c r="T146" s="242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3" t="s">
        <v>134</v>
      </c>
      <c r="AU146" s="243" t="s">
        <v>132</v>
      </c>
      <c r="AV146" s="14" t="s">
        <v>132</v>
      </c>
      <c r="AW146" s="14" t="s">
        <v>30</v>
      </c>
      <c r="AX146" s="14" t="s">
        <v>73</v>
      </c>
      <c r="AY146" s="243" t="s">
        <v>124</v>
      </c>
    </row>
    <row r="147" s="13" customFormat="1">
      <c r="A147" s="13"/>
      <c r="B147" s="224"/>
      <c r="C147" s="225"/>
      <c r="D147" s="226" t="s">
        <v>134</v>
      </c>
      <c r="E147" s="227" t="s">
        <v>1</v>
      </c>
      <c r="F147" s="228" t="s">
        <v>152</v>
      </c>
      <c r="G147" s="225"/>
      <c r="H147" s="227" t="s">
        <v>1</v>
      </c>
      <c r="I147" s="225"/>
      <c r="J147" s="225"/>
      <c r="K147" s="225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134</v>
      </c>
      <c r="AU147" s="233" t="s">
        <v>132</v>
      </c>
      <c r="AV147" s="13" t="s">
        <v>81</v>
      </c>
      <c r="AW147" s="13" t="s">
        <v>30</v>
      </c>
      <c r="AX147" s="13" t="s">
        <v>73</v>
      </c>
      <c r="AY147" s="233" t="s">
        <v>124</v>
      </c>
    </row>
    <row r="148" s="14" customFormat="1">
      <c r="A148" s="14"/>
      <c r="B148" s="234"/>
      <c r="C148" s="235"/>
      <c r="D148" s="226" t="s">
        <v>134</v>
      </c>
      <c r="E148" s="236" t="s">
        <v>1</v>
      </c>
      <c r="F148" s="237" t="s">
        <v>153</v>
      </c>
      <c r="G148" s="235"/>
      <c r="H148" s="238">
        <v>67.644000000000005</v>
      </c>
      <c r="I148" s="235"/>
      <c r="J148" s="235"/>
      <c r="K148" s="235"/>
      <c r="L148" s="239"/>
      <c r="M148" s="240"/>
      <c r="N148" s="241"/>
      <c r="O148" s="241"/>
      <c r="P148" s="241"/>
      <c r="Q148" s="241"/>
      <c r="R148" s="241"/>
      <c r="S148" s="241"/>
      <c r="T148" s="24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3" t="s">
        <v>134</v>
      </c>
      <c r="AU148" s="243" t="s">
        <v>132</v>
      </c>
      <c r="AV148" s="14" t="s">
        <v>132</v>
      </c>
      <c r="AW148" s="14" t="s">
        <v>30</v>
      </c>
      <c r="AX148" s="14" t="s">
        <v>73</v>
      </c>
      <c r="AY148" s="243" t="s">
        <v>124</v>
      </c>
    </row>
    <row r="149" s="13" customFormat="1">
      <c r="A149" s="13"/>
      <c r="B149" s="224"/>
      <c r="C149" s="225"/>
      <c r="D149" s="226" t="s">
        <v>134</v>
      </c>
      <c r="E149" s="227" t="s">
        <v>1</v>
      </c>
      <c r="F149" s="228" t="s">
        <v>154</v>
      </c>
      <c r="G149" s="225"/>
      <c r="H149" s="227" t="s">
        <v>1</v>
      </c>
      <c r="I149" s="225"/>
      <c r="J149" s="225"/>
      <c r="K149" s="225"/>
      <c r="L149" s="229"/>
      <c r="M149" s="230"/>
      <c r="N149" s="231"/>
      <c r="O149" s="231"/>
      <c r="P149" s="231"/>
      <c r="Q149" s="231"/>
      <c r="R149" s="231"/>
      <c r="S149" s="231"/>
      <c r="T149" s="23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3" t="s">
        <v>134</v>
      </c>
      <c r="AU149" s="233" t="s">
        <v>132</v>
      </c>
      <c r="AV149" s="13" t="s">
        <v>81</v>
      </c>
      <c r="AW149" s="13" t="s">
        <v>30</v>
      </c>
      <c r="AX149" s="13" t="s">
        <v>73</v>
      </c>
      <c r="AY149" s="233" t="s">
        <v>124</v>
      </c>
    </row>
    <row r="150" s="14" customFormat="1">
      <c r="A150" s="14"/>
      <c r="B150" s="234"/>
      <c r="C150" s="235"/>
      <c r="D150" s="226" t="s">
        <v>134</v>
      </c>
      <c r="E150" s="236" t="s">
        <v>1</v>
      </c>
      <c r="F150" s="237" t="s">
        <v>155</v>
      </c>
      <c r="G150" s="235"/>
      <c r="H150" s="238">
        <v>333.75200000000001</v>
      </c>
      <c r="I150" s="235"/>
      <c r="J150" s="235"/>
      <c r="K150" s="235"/>
      <c r="L150" s="239"/>
      <c r="M150" s="240"/>
      <c r="N150" s="241"/>
      <c r="O150" s="241"/>
      <c r="P150" s="241"/>
      <c r="Q150" s="241"/>
      <c r="R150" s="241"/>
      <c r="S150" s="241"/>
      <c r="T150" s="242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3" t="s">
        <v>134</v>
      </c>
      <c r="AU150" s="243" t="s">
        <v>132</v>
      </c>
      <c r="AV150" s="14" t="s">
        <v>132</v>
      </c>
      <c r="AW150" s="14" t="s">
        <v>30</v>
      </c>
      <c r="AX150" s="14" t="s">
        <v>73</v>
      </c>
      <c r="AY150" s="243" t="s">
        <v>124</v>
      </c>
    </row>
    <row r="151" s="13" customFormat="1">
      <c r="A151" s="13"/>
      <c r="B151" s="224"/>
      <c r="C151" s="225"/>
      <c r="D151" s="226" t="s">
        <v>134</v>
      </c>
      <c r="E151" s="227" t="s">
        <v>1</v>
      </c>
      <c r="F151" s="228" t="s">
        <v>156</v>
      </c>
      <c r="G151" s="225"/>
      <c r="H151" s="227" t="s">
        <v>1</v>
      </c>
      <c r="I151" s="225"/>
      <c r="J151" s="225"/>
      <c r="K151" s="225"/>
      <c r="L151" s="229"/>
      <c r="M151" s="230"/>
      <c r="N151" s="231"/>
      <c r="O151" s="231"/>
      <c r="P151" s="231"/>
      <c r="Q151" s="231"/>
      <c r="R151" s="231"/>
      <c r="S151" s="231"/>
      <c r="T151" s="23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3" t="s">
        <v>134</v>
      </c>
      <c r="AU151" s="233" t="s">
        <v>132</v>
      </c>
      <c r="AV151" s="13" t="s">
        <v>81</v>
      </c>
      <c r="AW151" s="13" t="s">
        <v>30</v>
      </c>
      <c r="AX151" s="13" t="s">
        <v>73</v>
      </c>
      <c r="AY151" s="233" t="s">
        <v>124</v>
      </c>
    </row>
    <row r="152" s="14" customFormat="1">
      <c r="A152" s="14"/>
      <c r="B152" s="234"/>
      <c r="C152" s="235"/>
      <c r="D152" s="226" t="s">
        <v>134</v>
      </c>
      <c r="E152" s="236" t="s">
        <v>1</v>
      </c>
      <c r="F152" s="237" t="s">
        <v>157</v>
      </c>
      <c r="G152" s="235"/>
      <c r="H152" s="238">
        <v>-22.175999999999998</v>
      </c>
      <c r="I152" s="235"/>
      <c r="J152" s="235"/>
      <c r="K152" s="235"/>
      <c r="L152" s="239"/>
      <c r="M152" s="240"/>
      <c r="N152" s="241"/>
      <c r="O152" s="241"/>
      <c r="P152" s="241"/>
      <c r="Q152" s="241"/>
      <c r="R152" s="241"/>
      <c r="S152" s="241"/>
      <c r="T152" s="242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3" t="s">
        <v>134</v>
      </c>
      <c r="AU152" s="243" t="s">
        <v>132</v>
      </c>
      <c r="AV152" s="14" t="s">
        <v>132</v>
      </c>
      <c r="AW152" s="14" t="s">
        <v>30</v>
      </c>
      <c r="AX152" s="14" t="s">
        <v>73</v>
      </c>
      <c r="AY152" s="243" t="s">
        <v>124</v>
      </c>
    </row>
    <row r="153" s="15" customFormat="1">
      <c r="A153" s="15"/>
      <c r="B153" s="244"/>
      <c r="C153" s="245"/>
      <c r="D153" s="226" t="s">
        <v>134</v>
      </c>
      <c r="E153" s="246" t="s">
        <v>1</v>
      </c>
      <c r="F153" s="247" t="s">
        <v>146</v>
      </c>
      <c r="G153" s="245"/>
      <c r="H153" s="248">
        <v>426.89900000000006</v>
      </c>
      <c r="I153" s="245"/>
      <c r="J153" s="245"/>
      <c r="K153" s="245"/>
      <c r="L153" s="249"/>
      <c r="M153" s="250"/>
      <c r="N153" s="251"/>
      <c r="O153" s="251"/>
      <c r="P153" s="251"/>
      <c r="Q153" s="251"/>
      <c r="R153" s="251"/>
      <c r="S153" s="251"/>
      <c r="T153" s="252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53" t="s">
        <v>134</v>
      </c>
      <c r="AU153" s="253" t="s">
        <v>132</v>
      </c>
      <c r="AV153" s="15" t="s">
        <v>131</v>
      </c>
      <c r="AW153" s="15" t="s">
        <v>30</v>
      </c>
      <c r="AX153" s="15" t="s">
        <v>81</v>
      </c>
      <c r="AY153" s="253" t="s">
        <v>124</v>
      </c>
    </row>
    <row r="154" s="2" customFormat="1" ht="24.15" customHeight="1">
      <c r="A154" s="32"/>
      <c r="B154" s="33"/>
      <c r="C154" s="211" t="s">
        <v>131</v>
      </c>
      <c r="D154" s="211" t="s">
        <v>127</v>
      </c>
      <c r="E154" s="212" t="s">
        <v>158</v>
      </c>
      <c r="F154" s="213" t="s">
        <v>159</v>
      </c>
      <c r="G154" s="214" t="s">
        <v>130</v>
      </c>
      <c r="H154" s="215">
        <v>3.6920000000000002</v>
      </c>
      <c r="I154" s="216">
        <v>236</v>
      </c>
      <c r="J154" s="216">
        <f>ROUND(I154*H154,2)</f>
        <v>871.30999999999995</v>
      </c>
      <c r="K154" s="217"/>
      <c r="L154" s="38"/>
      <c r="M154" s="218" t="s">
        <v>1</v>
      </c>
      <c r="N154" s="219" t="s">
        <v>39</v>
      </c>
      <c r="O154" s="220">
        <v>0.35999999999999999</v>
      </c>
      <c r="P154" s="220">
        <f>O154*H154</f>
        <v>1.3291200000000001</v>
      </c>
      <c r="Q154" s="220">
        <v>0.0043800000000000002</v>
      </c>
      <c r="R154" s="220">
        <f>Q154*H154</f>
        <v>0.016170960000000002</v>
      </c>
      <c r="S154" s="220">
        <v>0</v>
      </c>
      <c r="T154" s="221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22" t="s">
        <v>131</v>
      </c>
      <c r="AT154" s="222" t="s">
        <v>127</v>
      </c>
      <c r="AU154" s="222" t="s">
        <v>132</v>
      </c>
      <c r="AY154" s="17" t="s">
        <v>124</v>
      </c>
      <c r="BE154" s="223">
        <f>IF(N154="základní",J154,0)</f>
        <v>0</v>
      </c>
      <c r="BF154" s="223">
        <f>IF(N154="snížená",J154,0)</f>
        <v>871.30999999999995</v>
      </c>
      <c r="BG154" s="223">
        <f>IF(N154="zákl. přenesená",J154,0)</f>
        <v>0</v>
      </c>
      <c r="BH154" s="223">
        <f>IF(N154="sníž. přenesená",J154,0)</f>
        <v>0</v>
      </c>
      <c r="BI154" s="223">
        <f>IF(N154="nulová",J154,0)</f>
        <v>0</v>
      </c>
      <c r="BJ154" s="17" t="s">
        <v>132</v>
      </c>
      <c r="BK154" s="223">
        <f>ROUND(I154*H154,2)</f>
        <v>871.30999999999995</v>
      </c>
      <c r="BL154" s="17" t="s">
        <v>131</v>
      </c>
      <c r="BM154" s="222" t="s">
        <v>160</v>
      </c>
    </row>
    <row r="155" s="13" customFormat="1">
      <c r="A155" s="13"/>
      <c r="B155" s="224"/>
      <c r="C155" s="225"/>
      <c r="D155" s="226" t="s">
        <v>134</v>
      </c>
      <c r="E155" s="227" t="s">
        <v>1</v>
      </c>
      <c r="F155" s="228" t="s">
        <v>135</v>
      </c>
      <c r="G155" s="225"/>
      <c r="H155" s="227" t="s">
        <v>1</v>
      </c>
      <c r="I155" s="225"/>
      <c r="J155" s="225"/>
      <c r="K155" s="225"/>
      <c r="L155" s="229"/>
      <c r="M155" s="230"/>
      <c r="N155" s="231"/>
      <c r="O155" s="231"/>
      <c r="P155" s="231"/>
      <c r="Q155" s="231"/>
      <c r="R155" s="231"/>
      <c r="S155" s="231"/>
      <c r="T155" s="23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3" t="s">
        <v>134</v>
      </c>
      <c r="AU155" s="233" t="s">
        <v>132</v>
      </c>
      <c r="AV155" s="13" t="s">
        <v>81</v>
      </c>
      <c r="AW155" s="13" t="s">
        <v>30</v>
      </c>
      <c r="AX155" s="13" t="s">
        <v>73</v>
      </c>
      <c r="AY155" s="233" t="s">
        <v>124</v>
      </c>
    </row>
    <row r="156" s="14" customFormat="1">
      <c r="A156" s="14"/>
      <c r="B156" s="234"/>
      <c r="C156" s="235"/>
      <c r="D156" s="226" t="s">
        <v>134</v>
      </c>
      <c r="E156" s="236" t="s">
        <v>1</v>
      </c>
      <c r="F156" s="237" t="s">
        <v>136</v>
      </c>
      <c r="G156" s="235"/>
      <c r="H156" s="238">
        <v>3.6920000000000002</v>
      </c>
      <c r="I156" s="235"/>
      <c r="J156" s="235"/>
      <c r="K156" s="235"/>
      <c r="L156" s="239"/>
      <c r="M156" s="240"/>
      <c r="N156" s="241"/>
      <c r="O156" s="241"/>
      <c r="P156" s="241"/>
      <c r="Q156" s="241"/>
      <c r="R156" s="241"/>
      <c r="S156" s="241"/>
      <c r="T156" s="242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3" t="s">
        <v>134</v>
      </c>
      <c r="AU156" s="243" t="s">
        <v>132</v>
      </c>
      <c r="AV156" s="14" t="s">
        <v>132</v>
      </c>
      <c r="AW156" s="14" t="s">
        <v>30</v>
      </c>
      <c r="AX156" s="14" t="s">
        <v>81</v>
      </c>
      <c r="AY156" s="243" t="s">
        <v>124</v>
      </c>
    </row>
    <row r="157" s="2" customFormat="1" ht="24.15" customHeight="1">
      <c r="A157" s="32"/>
      <c r="B157" s="33"/>
      <c r="C157" s="211" t="s">
        <v>161</v>
      </c>
      <c r="D157" s="211" t="s">
        <v>127</v>
      </c>
      <c r="E157" s="212" t="s">
        <v>162</v>
      </c>
      <c r="F157" s="213" t="s">
        <v>163</v>
      </c>
      <c r="G157" s="214" t="s">
        <v>130</v>
      </c>
      <c r="H157" s="215">
        <v>826.41200000000003</v>
      </c>
      <c r="I157" s="216">
        <v>145</v>
      </c>
      <c r="J157" s="216">
        <f>ROUND(I157*H157,2)</f>
        <v>119829.74000000001</v>
      </c>
      <c r="K157" s="217"/>
      <c r="L157" s="38"/>
      <c r="M157" s="218" t="s">
        <v>1</v>
      </c>
      <c r="N157" s="219" t="s">
        <v>39</v>
      </c>
      <c r="O157" s="220">
        <v>0.27200000000000002</v>
      </c>
      <c r="P157" s="220">
        <f>O157*H157</f>
        <v>224.78406400000003</v>
      </c>
      <c r="Q157" s="220">
        <v>0.0030000000000000001</v>
      </c>
      <c r="R157" s="220">
        <f>Q157*H157</f>
        <v>2.4792360000000002</v>
      </c>
      <c r="S157" s="220">
        <v>0</v>
      </c>
      <c r="T157" s="221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222" t="s">
        <v>131</v>
      </c>
      <c r="AT157" s="222" t="s">
        <v>127</v>
      </c>
      <c r="AU157" s="222" t="s">
        <v>132</v>
      </c>
      <c r="AY157" s="17" t="s">
        <v>124</v>
      </c>
      <c r="BE157" s="223">
        <f>IF(N157="základní",J157,0)</f>
        <v>0</v>
      </c>
      <c r="BF157" s="223">
        <f>IF(N157="snížená",J157,0)</f>
        <v>119829.74000000001</v>
      </c>
      <c r="BG157" s="223">
        <f>IF(N157="zákl. přenesená",J157,0)</f>
        <v>0</v>
      </c>
      <c r="BH157" s="223">
        <f>IF(N157="sníž. přenesená",J157,0)</f>
        <v>0</v>
      </c>
      <c r="BI157" s="223">
        <f>IF(N157="nulová",J157,0)</f>
        <v>0</v>
      </c>
      <c r="BJ157" s="17" t="s">
        <v>132</v>
      </c>
      <c r="BK157" s="223">
        <f>ROUND(I157*H157,2)</f>
        <v>119829.74000000001</v>
      </c>
      <c r="BL157" s="17" t="s">
        <v>131</v>
      </c>
      <c r="BM157" s="222" t="s">
        <v>164</v>
      </c>
    </row>
    <row r="158" s="13" customFormat="1">
      <c r="A158" s="13"/>
      <c r="B158" s="224"/>
      <c r="C158" s="225"/>
      <c r="D158" s="226" t="s">
        <v>134</v>
      </c>
      <c r="E158" s="227" t="s">
        <v>1</v>
      </c>
      <c r="F158" s="228" t="s">
        <v>165</v>
      </c>
      <c r="G158" s="225"/>
      <c r="H158" s="227" t="s">
        <v>1</v>
      </c>
      <c r="I158" s="225"/>
      <c r="J158" s="225"/>
      <c r="K158" s="225"/>
      <c r="L158" s="229"/>
      <c r="M158" s="230"/>
      <c r="N158" s="231"/>
      <c r="O158" s="231"/>
      <c r="P158" s="231"/>
      <c r="Q158" s="231"/>
      <c r="R158" s="231"/>
      <c r="S158" s="231"/>
      <c r="T158" s="23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3" t="s">
        <v>134</v>
      </c>
      <c r="AU158" s="233" t="s">
        <v>132</v>
      </c>
      <c r="AV158" s="13" t="s">
        <v>81</v>
      </c>
      <c r="AW158" s="13" t="s">
        <v>30</v>
      </c>
      <c r="AX158" s="13" t="s">
        <v>73</v>
      </c>
      <c r="AY158" s="233" t="s">
        <v>124</v>
      </c>
    </row>
    <row r="159" s="14" customFormat="1">
      <c r="A159" s="14"/>
      <c r="B159" s="234"/>
      <c r="C159" s="235"/>
      <c r="D159" s="226" t="s">
        <v>134</v>
      </c>
      <c r="E159" s="236" t="s">
        <v>1</v>
      </c>
      <c r="F159" s="237" t="s">
        <v>166</v>
      </c>
      <c r="G159" s="235"/>
      <c r="H159" s="238">
        <v>107.64</v>
      </c>
      <c r="I159" s="235"/>
      <c r="J159" s="235"/>
      <c r="K159" s="235"/>
      <c r="L159" s="239"/>
      <c r="M159" s="240"/>
      <c r="N159" s="241"/>
      <c r="O159" s="241"/>
      <c r="P159" s="241"/>
      <c r="Q159" s="241"/>
      <c r="R159" s="241"/>
      <c r="S159" s="241"/>
      <c r="T159" s="242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3" t="s">
        <v>134</v>
      </c>
      <c r="AU159" s="243" t="s">
        <v>132</v>
      </c>
      <c r="AV159" s="14" t="s">
        <v>132</v>
      </c>
      <c r="AW159" s="14" t="s">
        <v>30</v>
      </c>
      <c r="AX159" s="14" t="s">
        <v>73</v>
      </c>
      <c r="AY159" s="243" t="s">
        <v>124</v>
      </c>
    </row>
    <row r="160" s="14" customFormat="1">
      <c r="A160" s="14"/>
      <c r="B160" s="234"/>
      <c r="C160" s="235"/>
      <c r="D160" s="226" t="s">
        <v>134</v>
      </c>
      <c r="E160" s="236" t="s">
        <v>1</v>
      </c>
      <c r="F160" s="237" t="s">
        <v>167</v>
      </c>
      <c r="G160" s="235"/>
      <c r="H160" s="238">
        <v>-6.3550000000000004</v>
      </c>
      <c r="I160" s="235"/>
      <c r="J160" s="235"/>
      <c r="K160" s="235"/>
      <c r="L160" s="239"/>
      <c r="M160" s="240"/>
      <c r="N160" s="241"/>
      <c r="O160" s="241"/>
      <c r="P160" s="241"/>
      <c r="Q160" s="241"/>
      <c r="R160" s="241"/>
      <c r="S160" s="241"/>
      <c r="T160" s="24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3" t="s">
        <v>134</v>
      </c>
      <c r="AU160" s="243" t="s">
        <v>132</v>
      </c>
      <c r="AV160" s="14" t="s">
        <v>132</v>
      </c>
      <c r="AW160" s="14" t="s">
        <v>30</v>
      </c>
      <c r="AX160" s="14" t="s">
        <v>73</v>
      </c>
      <c r="AY160" s="243" t="s">
        <v>124</v>
      </c>
    </row>
    <row r="161" s="14" customFormat="1">
      <c r="A161" s="14"/>
      <c r="B161" s="234"/>
      <c r="C161" s="235"/>
      <c r="D161" s="226" t="s">
        <v>134</v>
      </c>
      <c r="E161" s="236" t="s">
        <v>1</v>
      </c>
      <c r="F161" s="237" t="s">
        <v>168</v>
      </c>
      <c r="G161" s="235"/>
      <c r="H161" s="238">
        <v>-5.0730000000000004</v>
      </c>
      <c r="I161" s="235"/>
      <c r="J161" s="235"/>
      <c r="K161" s="235"/>
      <c r="L161" s="239"/>
      <c r="M161" s="240"/>
      <c r="N161" s="241"/>
      <c r="O161" s="241"/>
      <c r="P161" s="241"/>
      <c r="Q161" s="241"/>
      <c r="R161" s="241"/>
      <c r="S161" s="241"/>
      <c r="T161" s="242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3" t="s">
        <v>134</v>
      </c>
      <c r="AU161" s="243" t="s">
        <v>132</v>
      </c>
      <c r="AV161" s="14" t="s">
        <v>132</v>
      </c>
      <c r="AW161" s="14" t="s">
        <v>30</v>
      </c>
      <c r="AX161" s="14" t="s">
        <v>73</v>
      </c>
      <c r="AY161" s="243" t="s">
        <v>124</v>
      </c>
    </row>
    <row r="162" s="14" customFormat="1">
      <c r="A162" s="14"/>
      <c r="B162" s="234"/>
      <c r="C162" s="235"/>
      <c r="D162" s="226" t="s">
        <v>134</v>
      </c>
      <c r="E162" s="236" t="s">
        <v>1</v>
      </c>
      <c r="F162" s="237" t="s">
        <v>169</v>
      </c>
      <c r="G162" s="235"/>
      <c r="H162" s="238">
        <v>-6.2199999999999998</v>
      </c>
      <c r="I162" s="235"/>
      <c r="J162" s="235"/>
      <c r="K162" s="235"/>
      <c r="L162" s="239"/>
      <c r="M162" s="240"/>
      <c r="N162" s="241"/>
      <c r="O162" s="241"/>
      <c r="P162" s="241"/>
      <c r="Q162" s="241"/>
      <c r="R162" s="241"/>
      <c r="S162" s="241"/>
      <c r="T162" s="242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3" t="s">
        <v>134</v>
      </c>
      <c r="AU162" s="243" t="s">
        <v>132</v>
      </c>
      <c r="AV162" s="14" t="s">
        <v>132</v>
      </c>
      <c r="AW162" s="14" t="s">
        <v>30</v>
      </c>
      <c r="AX162" s="14" t="s">
        <v>73</v>
      </c>
      <c r="AY162" s="243" t="s">
        <v>124</v>
      </c>
    </row>
    <row r="163" s="13" customFormat="1">
      <c r="A163" s="13"/>
      <c r="B163" s="224"/>
      <c r="C163" s="225"/>
      <c r="D163" s="226" t="s">
        <v>134</v>
      </c>
      <c r="E163" s="227" t="s">
        <v>1</v>
      </c>
      <c r="F163" s="228" t="s">
        <v>170</v>
      </c>
      <c r="G163" s="225"/>
      <c r="H163" s="227" t="s">
        <v>1</v>
      </c>
      <c r="I163" s="225"/>
      <c r="J163" s="225"/>
      <c r="K163" s="225"/>
      <c r="L163" s="229"/>
      <c r="M163" s="230"/>
      <c r="N163" s="231"/>
      <c r="O163" s="231"/>
      <c r="P163" s="231"/>
      <c r="Q163" s="231"/>
      <c r="R163" s="231"/>
      <c r="S163" s="231"/>
      <c r="T163" s="23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3" t="s">
        <v>134</v>
      </c>
      <c r="AU163" s="233" t="s">
        <v>132</v>
      </c>
      <c r="AV163" s="13" t="s">
        <v>81</v>
      </c>
      <c r="AW163" s="13" t="s">
        <v>30</v>
      </c>
      <c r="AX163" s="13" t="s">
        <v>73</v>
      </c>
      <c r="AY163" s="233" t="s">
        <v>124</v>
      </c>
    </row>
    <row r="164" s="14" customFormat="1">
      <c r="A164" s="14"/>
      <c r="B164" s="234"/>
      <c r="C164" s="235"/>
      <c r="D164" s="226" t="s">
        <v>134</v>
      </c>
      <c r="E164" s="236" t="s">
        <v>1</v>
      </c>
      <c r="F164" s="237" t="s">
        <v>171</v>
      </c>
      <c r="G164" s="235"/>
      <c r="H164" s="238">
        <v>153.608</v>
      </c>
      <c r="I164" s="235"/>
      <c r="J164" s="235"/>
      <c r="K164" s="235"/>
      <c r="L164" s="239"/>
      <c r="M164" s="240"/>
      <c r="N164" s="241"/>
      <c r="O164" s="241"/>
      <c r="P164" s="241"/>
      <c r="Q164" s="241"/>
      <c r="R164" s="241"/>
      <c r="S164" s="241"/>
      <c r="T164" s="242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3" t="s">
        <v>134</v>
      </c>
      <c r="AU164" s="243" t="s">
        <v>132</v>
      </c>
      <c r="AV164" s="14" t="s">
        <v>132</v>
      </c>
      <c r="AW164" s="14" t="s">
        <v>30</v>
      </c>
      <c r="AX164" s="14" t="s">
        <v>73</v>
      </c>
      <c r="AY164" s="243" t="s">
        <v>124</v>
      </c>
    </row>
    <row r="165" s="14" customFormat="1">
      <c r="A165" s="14"/>
      <c r="B165" s="234"/>
      <c r="C165" s="235"/>
      <c r="D165" s="226" t="s">
        <v>134</v>
      </c>
      <c r="E165" s="236" t="s">
        <v>1</v>
      </c>
      <c r="F165" s="237" t="s">
        <v>172</v>
      </c>
      <c r="G165" s="235"/>
      <c r="H165" s="238">
        <v>753.48000000000002</v>
      </c>
      <c r="I165" s="235"/>
      <c r="J165" s="235"/>
      <c r="K165" s="235"/>
      <c r="L165" s="239"/>
      <c r="M165" s="240"/>
      <c r="N165" s="241"/>
      <c r="O165" s="241"/>
      <c r="P165" s="241"/>
      <c r="Q165" s="241"/>
      <c r="R165" s="241"/>
      <c r="S165" s="241"/>
      <c r="T165" s="24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3" t="s">
        <v>134</v>
      </c>
      <c r="AU165" s="243" t="s">
        <v>132</v>
      </c>
      <c r="AV165" s="14" t="s">
        <v>132</v>
      </c>
      <c r="AW165" s="14" t="s">
        <v>30</v>
      </c>
      <c r="AX165" s="14" t="s">
        <v>73</v>
      </c>
      <c r="AY165" s="243" t="s">
        <v>124</v>
      </c>
    </row>
    <row r="166" s="14" customFormat="1">
      <c r="A166" s="14"/>
      <c r="B166" s="234"/>
      <c r="C166" s="235"/>
      <c r="D166" s="226" t="s">
        <v>134</v>
      </c>
      <c r="E166" s="236" t="s">
        <v>1</v>
      </c>
      <c r="F166" s="237" t="s">
        <v>173</v>
      </c>
      <c r="G166" s="235"/>
      <c r="H166" s="238">
        <v>-5.4000000000000004</v>
      </c>
      <c r="I166" s="235"/>
      <c r="J166" s="235"/>
      <c r="K166" s="235"/>
      <c r="L166" s="239"/>
      <c r="M166" s="240"/>
      <c r="N166" s="241"/>
      <c r="O166" s="241"/>
      <c r="P166" s="241"/>
      <c r="Q166" s="241"/>
      <c r="R166" s="241"/>
      <c r="S166" s="241"/>
      <c r="T166" s="242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3" t="s">
        <v>134</v>
      </c>
      <c r="AU166" s="243" t="s">
        <v>132</v>
      </c>
      <c r="AV166" s="14" t="s">
        <v>132</v>
      </c>
      <c r="AW166" s="14" t="s">
        <v>30</v>
      </c>
      <c r="AX166" s="14" t="s">
        <v>73</v>
      </c>
      <c r="AY166" s="243" t="s">
        <v>124</v>
      </c>
    </row>
    <row r="167" s="14" customFormat="1">
      <c r="A167" s="14"/>
      <c r="B167" s="234"/>
      <c r="C167" s="235"/>
      <c r="D167" s="226" t="s">
        <v>134</v>
      </c>
      <c r="E167" s="236" t="s">
        <v>1</v>
      </c>
      <c r="F167" s="237" t="s">
        <v>174</v>
      </c>
      <c r="G167" s="235"/>
      <c r="H167" s="238">
        <v>-50.840000000000003</v>
      </c>
      <c r="I167" s="235"/>
      <c r="J167" s="235"/>
      <c r="K167" s="235"/>
      <c r="L167" s="239"/>
      <c r="M167" s="240"/>
      <c r="N167" s="241"/>
      <c r="O167" s="241"/>
      <c r="P167" s="241"/>
      <c r="Q167" s="241"/>
      <c r="R167" s="241"/>
      <c r="S167" s="241"/>
      <c r="T167" s="242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3" t="s">
        <v>134</v>
      </c>
      <c r="AU167" s="243" t="s">
        <v>132</v>
      </c>
      <c r="AV167" s="14" t="s">
        <v>132</v>
      </c>
      <c r="AW167" s="14" t="s">
        <v>30</v>
      </c>
      <c r="AX167" s="14" t="s">
        <v>73</v>
      </c>
      <c r="AY167" s="243" t="s">
        <v>124</v>
      </c>
    </row>
    <row r="168" s="14" customFormat="1">
      <c r="A168" s="14"/>
      <c r="B168" s="234"/>
      <c r="C168" s="235"/>
      <c r="D168" s="226" t="s">
        <v>134</v>
      </c>
      <c r="E168" s="236" t="s">
        <v>1</v>
      </c>
      <c r="F168" s="237" t="s">
        <v>175</v>
      </c>
      <c r="G168" s="235"/>
      <c r="H168" s="238">
        <v>-16.968</v>
      </c>
      <c r="I168" s="235"/>
      <c r="J168" s="235"/>
      <c r="K168" s="235"/>
      <c r="L168" s="239"/>
      <c r="M168" s="240"/>
      <c r="N168" s="241"/>
      <c r="O168" s="241"/>
      <c r="P168" s="241"/>
      <c r="Q168" s="241"/>
      <c r="R168" s="241"/>
      <c r="S168" s="241"/>
      <c r="T168" s="24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3" t="s">
        <v>134</v>
      </c>
      <c r="AU168" s="243" t="s">
        <v>132</v>
      </c>
      <c r="AV168" s="14" t="s">
        <v>132</v>
      </c>
      <c r="AW168" s="14" t="s">
        <v>30</v>
      </c>
      <c r="AX168" s="14" t="s">
        <v>73</v>
      </c>
      <c r="AY168" s="243" t="s">
        <v>124</v>
      </c>
    </row>
    <row r="169" s="14" customFormat="1">
      <c r="A169" s="14"/>
      <c r="B169" s="234"/>
      <c r="C169" s="235"/>
      <c r="D169" s="226" t="s">
        <v>134</v>
      </c>
      <c r="E169" s="236" t="s">
        <v>1</v>
      </c>
      <c r="F169" s="237" t="s">
        <v>176</v>
      </c>
      <c r="G169" s="235"/>
      <c r="H169" s="238">
        <v>-35.359999999999999</v>
      </c>
      <c r="I169" s="235"/>
      <c r="J169" s="235"/>
      <c r="K169" s="235"/>
      <c r="L169" s="239"/>
      <c r="M169" s="240"/>
      <c r="N169" s="241"/>
      <c r="O169" s="241"/>
      <c r="P169" s="241"/>
      <c r="Q169" s="241"/>
      <c r="R169" s="241"/>
      <c r="S169" s="241"/>
      <c r="T169" s="242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3" t="s">
        <v>134</v>
      </c>
      <c r="AU169" s="243" t="s">
        <v>132</v>
      </c>
      <c r="AV169" s="14" t="s">
        <v>132</v>
      </c>
      <c r="AW169" s="14" t="s">
        <v>30</v>
      </c>
      <c r="AX169" s="14" t="s">
        <v>73</v>
      </c>
      <c r="AY169" s="243" t="s">
        <v>124</v>
      </c>
    </row>
    <row r="170" s="14" customFormat="1">
      <c r="A170" s="14"/>
      <c r="B170" s="234"/>
      <c r="C170" s="235"/>
      <c r="D170" s="226" t="s">
        <v>134</v>
      </c>
      <c r="E170" s="236" t="s">
        <v>1</v>
      </c>
      <c r="F170" s="237" t="s">
        <v>177</v>
      </c>
      <c r="G170" s="235"/>
      <c r="H170" s="238">
        <v>-62.100000000000001</v>
      </c>
      <c r="I170" s="235"/>
      <c r="J170" s="235"/>
      <c r="K170" s="235"/>
      <c r="L170" s="239"/>
      <c r="M170" s="240"/>
      <c r="N170" s="241"/>
      <c r="O170" s="241"/>
      <c r="P170" s="241"/>
      <c r="Q170" s="241"/>
      <c r="R170" s="241"/>
      <c r="S170" s="241"/>
      <c r="T170" s="242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3" t="s">
        <v>134</v>
      </c>
      <c r="AU170" s="243" t="s">
        <v>132</v>
      </c>
      <c r="AV170" s="14" t="s">
        <v>132</v>
      </c>
      <c r="AW170" s="14" t="s">
        <v>30</v>
      </c>
      <c r="AX170" s="14" t="s">
        <v>73</v>
      </c>
      <c r="AY170" s="243" t="s">
        <v>124</v>
      </c>
    </row>
    <row r="171" s="15" customFormat="1">
      <c r="A171" s="15"/>
      <c r="B171" s="244"/>
      <c r="C171" s="245"/>
      <c r="D171" s="226" t="s">
        <v>134</v>
      </c>
      <c r="E171" s="246" t="s">
        <v>1</v>
      </c>
      <c r="F171" s="247" t="s">
        <v>146</v>
      </c>
      <c r="G171" s="245"/>
      <c r="H171" s="248">
        <v>826.41200000000003</v>
      </c>
      <c r="I171" s="245"/>
      <c r="J171" s="245"/>
      <c r="K171" s="245"/>
      <c r="L171" s="249"/>
      <c r="M171" s="250"/>
      <c r="N171" s="251"/>
      <c r="O171" s="251"/>
      <c r="P171" s="251"/>
      <c r="Q171" s="251"/>
      <c r="R171" s="251"/>
      <c r="S171" s="251"/>
      <c r="T171" s="252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53" t="s">
        <v>134</v>
      </c>
      <c r="AU171" s="253" t="s">
        <v>132</v>
      </c>
      <c r="AV171" s="15" t="s">
        <v>131</v>
      </c>
      <c r="AW171" s="15" t="s">
        <v>30</v>
      </c>
      <c r="AX171" s="15" t="s">
        <v>81</v>
      </c>
      <c r="AY171" s="253" t="s">
        <v>124</v>
      </c>
    </row>
    <row r="172" s="2" customFormat="1" ht="24.15" customHeight="1">
      <c r="A172" s="32"/>
      <c r="B172" s="33"/>
      <c r="C172" s="211" t="s">
        <v>137</v>
      </c>
      <c r="D172" s="211" t="s">
        <v>127</v>
      </c>
      <c r="E172" s="212" t="s">
        <v>178</v>
      </c>
      <c r="F172" s="213" t="s">
        <v>179</v>
      </c>
      <c r="G172" s="214" t="s">
        <v>130</v>
      </c>
      <c r="H172" s="215">
        <v>1010.256</v>
      </c>
      <c r="I172" s="216">
        <v>94.400000000000006</v>
      </c>
      <c r="J172" s="216">
        <f>ROUND(I172*H172,2)</f>
        <v>95368.169999999998</v>
      </c>
      <c r="K172" s="217"/>
      <c r="L172" s="38"/>
      <c r="M172" s="218" t="s">
        <v>1</v>
      </c>
      <c r="N172" s="219" t="s">
        <v>39</v>
      </c>
      <c r="O172" s="220">
        <v>0.16400000000000001</v>
      </c>
      <c r="P172" s="220">
        <f>O172*H172</f>
        <v>165.681984</v>
      </c>
      <c r="Q172" s="220">
        <v>0.0051999999999999998</v>
      </c>
      <c r="R172" s="220">
        <f>Q172*H172</f>
        <v>5.2533311999999999</v>
      </c>
      <c r="S172" s="220">
        <v>0</v>
      </c>
      <c r="T172" s="221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222" t="s">
        <v>131</v>
      </c>
      <c r="AT172" s="222" t="s">
        <v>127</v>
      </c>
      <c r="AU172" s="222" t="s">
        <v>132</v>
      </c>
      <c r="AY172" s="17" t="s">
        <v>124</v>
      </c>
      <c r="BE172" s="223">
        <f>IF(N172="základní",J172,0)</f>
        <v>0</v>
      </c>
      <c r="BF172" s="223">
        <f>IF(N172="snížená",J172,0)</f>
        <v>95368.169999999998</v>
      </c>
      <c r="BG172" s="223">
        <f>IF(N172="zákl. přenesená",J172,0)</f>
        <v>0</v>
      </c>
      <c r="BH172" s="223">
        <f>IF(N172="sníž. přenesená",J172,0)</f>
        <v>0</v>
      </c>
      <c r="BI172" s="223">
        <f>IF(N172="nulová",J172,0)</f>
        <v>0</v>
      </c>
      <c r="BJ172" s="17" t="s">
        <v>132</v>
      </c>
      <c r="BK172" s="223">
        <f>ROUND(I172*H172,2)</f>
        <v>95368.169999999998</v>
      </c>
      <c r="BL172" s="17" t="s">
        <v>131</v>
      </c>
      <c r="BM172" s="222" t="s">
        <v>180</v>
      </c>
    </row>
    <row r="173" s="13" customFormat="1">
      <c r="A173" s="13"/>
      <c r="B173" s="224"/>
      <c r="C173" s="225"/>
      <c r="D173" s="226" t="s">
        <v>134</v>
      </c>
      <c r="E173" s="227" t="s">
        <v>1</v>
      </c>
      <c r="F173" s="228" t="s">
        <v>165</v>
      </c>
      <c r="G173" s="225"/>
      <c r="H173" s="227" t="s">
        <v>1</v>
      </c>
      <c r="I173" s="225"/>
      <c r="J173" s="225"/>
      <c r="K173" s="225"/>
      <c r="L173" s="229"/>
      <c r="M173" s="230"/>
      <c r="N173" s="231"/>
      <c r="O173" s="231"/>
      <c r="P173" s="231"/>
      <c r="Q173" s="231"/>
      <c r="R173" s="231"/>
      <c r="S173" s="231"/>
      <c r="T173" s="23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3" t="s">
        <v>134</v>
      </c>
      <c r="AU173" s="233" t="s">
        <v>132</v>
      </c>
      <c r="AV173" s="13" t="s">
        <v>81</v>
      </c>
      <c r="AW173" s="13" t="s">
        <v>30</v>
      </c>
      <c r="AX173" s="13" t="s">
        <v>73</v>
      </c>
      <c r="AY173" s="233" t="s">
        <v>124</v>
      </c>
    </row>
    <row r="174" s="14" customFormat="1">
      <c r="A174" s="14"/>
      <c r="B174" s="234"/>
      <c r="C174" s="235"/>
      <c r="D174" s="226" t="s">
        <v>134</v>
      </c>
      <c r="E174" s="236" t="s">
        <v>1</v>
      </c>
      <c r="F174" s="237" t="s">
        <v>166</v>
      </c>
      <c r="G174" s="235"/>
      <c r="H174" s="238">
        <v>107.64</v>
      </c>
      <c r="I174" s="235"/>
      <c r="J174" s="235"/>
      <c r="K174" s="235"/>
      <c r="L174" s="239"/>
      <c r="M174" s="240"/>
      <c r="N174" s="241"/>
      <c r="O174" s="241"/>
      <c r="P174" s="241"/>
      <c r="Q174" s="241"/>
      <c r="R174" s="241"/>
      <c r="S174" s="241"/>
      <c r="T174" s="24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3" t="s">
        <v>134</v>
      </c>
      <c r="AU174" s="243" t="s">
        <v>132</v>
      </c>
      <c r="AV174" s="14" t="s">
        <v>132</v>
      </c>
      <c r="AW174" s="14" t="s">
        <v>30</v>
      </c>
      <c r="AX174" s="14" t="s">
        <v>73</v>
      </c>
      <c r="AY174" s="243" t="s">
        <v>124</v>
      </c>
    </row>
    <row r="175" s="13" customFormat="1">
      <c r="A175" s="13"/>
      <c r="B175" s="224"/>
      <c r="C175" s="225"/>
      <c r="D175" s="226" t="s">
        <v>134</v>
      </c>
      <c r="E175" s="227" t="s">
        <v>1</v>
      </c>
      <c r="F175" s="228" t="s">
        <v>181</v>
      </c>
      <c r="G175" s="225"/>
      <c r="H175" s="227" t="s">
        <v>1</v>
      </c>
      <c r="I175" s="225"/>
      <c r="J175" s="225"/>
      <c r="K175" s="225"/>
      <c r="L175" s="229"/>
      <c r="M175" s="230"/>
      <c r="N175" s="231"/>
      <c r="O175" s="231"/>
      <c r="P175" s="231"/>
      <c r="Q175" s="231"/>
      <c r="R175" s="231"/>
      <c r="S175" s="231"/>
      <c r="T175" s="23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3" t="s">
        <v>134</v>
      </c>
      <c r="AU175" s="233" t="s">
        <v>132</v>
      </c>
      <c r="AV175" s="13" t="s">
        <v>81</v>
      </c>
      <c r="AW175" s="13" t="s">
        <v>30</v>
      </c>
      <c r="AX175" s="13" t="s">
        <v>73</v>
      </c>
      <c r="AY175" s="233" t="s">
        <v>124</v>
      </c>
    </row>
    <row r="176" s="14" customFormat="1">
      <c r="A176" s="14"/>
      <c r="B176" s="234"/>
      <c r="C176" s="235"/>
      <c r="D176" s="226" t="s">
        <v>134</v>
      </c>
      <c r="E176" s="236" t="s">
        <v>1</v>
      </c>
      <c r="F176" s="237" t="s">
        <v>182</v>
      </c>
      <c r="G176" s="235"/>
      <c r="H176" s="238">
        <v>149.136</v>
      </c>
      <c r="I176" s="235"/>
      <c r="J176" s="235"/>
      <c r="K176" s="235"/>
      <c r="L176" s="239"/>
      <c r="M176" s="240"/>
      <c r="N176" s="241"/>
      <c r="O176" s="241"/>
      <c r="P176" s="241"/>
      <c r="Q176" s="241"/>
      <c r="R176" s="241"/>
      <c r="S176" s="241"/>
      <c r="T176" s="242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3" t="s">
        <v>134</v>
      </c>
      <c r="AU176" s="243" t="s">
        <v>132</v>
      </c>
      <c r="AV176" s="14" t="s">
        <v>132</v>
      </c>
      <c r="AW176" s="14" t="s">
        <v>30</v>
      </c>
      <c r="AX176" s="14" t="s">
        <v>73</v>
      </c>
      <c r="AY176" s="243" t="s">
        <v>124</v>
      </c>
    </row>
    <row r="177" s="13" customFormat="1">
      <c r="A177" s="13"/>
      <c r="B177" s="224"/>
      <c r="C177" s="225"/>
      <c r="D177" s="226" t="s">
        <v>134</v>
      </c>
      <c r="E177" s="227" t="s">
        <v>1</v>
      </c>
      <c r="F177" s="228" t="s">
        <v>183</v>
      </c>
      <c r="G177" s="225"/>
      <c r="H177" s="227" t="s">
        <v>1</v>
      </c>
      <c r="I177" s="225"/>
      <c r="J177" s="225"/>
      <c r="K177" s="225"/>
      <c r="L177" s="229"/>
      <c r="M177" s="230"/>
      <c r="N177" s="231"/>
      <c r="O177" s="231"/>
      <c r="P177" s="231"/>
      <c r="Q177" s="231"/>
      <c r="R177" s="231"/>
      <c r="S177" s="231"/>
      <c r="T177" s="23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3" t="s">
        <v>134</v>
      </c>
      <c r="AU177" s="233" t="s">
        <v>132</v>
      </c>
      <c r="AV177" s="13" t="s">
        <v>81</v>
      </c>
      <c r="AW177" s="13" t="s">
        <v>30</v>
      </c>
      <c r="AX177" s="13" t="s">
        <v>73</v>
      </c>
      <c r="AY177" s="233" t="s">
        <v>124</v>
      </c>
    </row>
    <row r="178" s="14" customFormat="1">
      <c r="A178" s="14"/>
      <c r="B178" s="234"/>
      <c r="C178" s="235"/>
      <c r="D178" s="226" t="s">
        <v>134</v>
      </c>
      <c r="E178" s="236" t="s">
        <v>1</v>
      </c>
      <c r="F178" s="237" t="s">
        <v>172</v>
      </c>
      <c r="G178" s="235"/>
      <c r="H178" s="238">
        <v>753.48000000000002</v>
      </c>
      <c r="I178" s="235"/>
      <c r="J178" s="235"/>
      <c r="K178" s="235"/>
      <c r="L178" s="239"/>
      <c r="M178" s="240"/>
      <c r="N178" s="241"/>
      <c r="O178" s="241"/>
      <c r="P178" s="241"/>
      <c r="Q178" s="241"/>
      <c r="R178" s="241"/>
      <c r="S178" s="241"/>
      <c r="T178" s="242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3" t="s">
        <v>134</v>
      </c>
      <c r="AU178" s="243" t="s">
        <v>132</v>
      </c>
      <c r="AV178" s="14" t="s">
        <v>132</v>
      </c>
      <c r="AW178" s="14" t="s">
        <v>30</v>
      </c>
      <c r="AX178" s="14" t="s">
        <v>73</v>
      </c>
      <c r="AY178" s="243" t="s">
        <v>124</v>
      </c>
    </row>
    <row r="179" s="15" customFormat="1">
      <c r="A179" s="15"/>
      <c r="B179" s="244"/>
      <c r="C179" s="245"/>
      <c r="D179" s="226" t="s">
        <v>134</v>
      </c>
      <c r="E179" s="246" t="s">
        <v>1</v>
      </c>
      <c r="F179" s="247" t="s">
        <v>146</v>
      </c>
      <c r="G179" s="245"/>
      <c r="H179" s="248">
        <v>1010.2560000000001</v>
      </c>
      <c r="I179" s="245"/>
      <c r="J179" s="245"/>
      <c r="K179" s="245"/>
      <c r="L179" s="249"/>
      <c r="M179" s="250"/>
      <c r="N179" s="251"/>
      <c r="O179" s="251"/>
      <c r="P179" s="251"/>
      <c r="Q179" s="251"/>
      <c r="R179" s="251"/>
      <c r="S179" s="251"/>
      <c r="T179" s="252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53" t="s">
        <v>134</v>
      </c>
      <c r="AU179" s="253" t="s">
        <v>132</v>
      </c>
      <c r="AV179" s="15" t="s">
        <v>131</v>
      </c>
      <c r="AW179" s="15" t="s">
        <v>30</v>
      </c>
      <c r="AX179" s="15" t="s">
        <v>81</v>
      </c>
      <c r="AY179" s="253" t="s">
        <v>124</v>
      </c>
    </row>
    <row r="180" s="12" customFormat="1" ht="22.8" customHeight="1">
      <c r="A180" s="12"/>
      <c r="B180" s="196"/>
      <c r="C180" s="197"/>
      <c r="D180" s="198" t="s">
        <v>72</v>
      </c>
      <c r="E180" s="209" t="s">
        <v>184</v>
      </c>
      <c r="F180" s="209" t="s">
        <v>185</v>
      </c>
      <c r="G180" s="197"/>
      <c r="H180" s="197"/>
      <c r="I180" s="197"/>
      <c r="J180" s="210">
        <f>BK180</f>
        <v>209043.84999999998</v>
      </c>
      <c r="K180" s="197"/>
      <c r="L180" s="201"/>
      <c r="M180" s="202"/>
      <c r="N180" s="203"/>
      <c r="O180" s="203"/>
      <c r="P180" s="204">
        <f>SUM(P181:P193)</f>
        <v>302.10917199999994</v>
      </c>
      <c r="Q180" s="203"/>
      <c r="R180" s="204">
        <f>SUM(R181:R193)</f>
        <v>0.072590000000000002</v>
      </c>
      <c r="S180" s="203"/>
      <c r="T180" s="205">
        <f>SUM(T181:T193)</f>
        <v>0.88401700000000005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6" t="s">
        <v>81</v>
      </c>
      <c r="AT180" s="207" t="s">
        <v>72</v>
      </c>
      <c r="AU180" s="207" t="s">
        <v>81</v>
      </c>
      <c r="AY180" s="206" t="s">
        <v>124</v>
      </c>
      <c r="BK180" s="208">
        <f>SUM(BK181:BK193)</f>
        <v>209043.84999999998</v>
      </c>
    </row>
    <row r="181" s="2" customFormat="1" ht="24.15" customHeight="1">
      <c r="A181" s="32"/>
      <c r="B181" s="33"/>
      <c r="C181" s="211" t="s">
        <v>186</v>
      </c>
      <c r="D181" s="211" t="s">
        <v>127</v>
      </c>
      <c r="E181" s="212" t="s">
        <v>187</v>
      </c>
      <c r="F181" s="213" t="s">
        <v>188</v>
      </c>
      <c r="G181" s="214" t="s">
        <v>189</v>
      </c>
      <c r="H181" s="215">
        <v>5</v>
      </c>
      <c r="I181" s="216">
        <v>300</v>
      </c>
      <c r="J181" s="216">
        <f>ROUND(I181*H181,2)</f>
        <v>1500</v>
      </c>
      <c r="K181" s="217"/>
      <c r="L181" s="38"/>
      <c r="M181" s="218" t="s">
        <v>1</v>
      </c>
      <c r="N181" s="219" t="s">
        <v>39</v>
      </c>
      <c r="O181" s="220">
        <v>0</v>
      </c>
      <c r="P181" s="220">
        <f>O181*H181</f>
        <v>0</v>
      </c>
      <c r="Q181" s="220">
        <v>0</v>
      </c>
      <c r="R181" s="220">
        <f>Q181*H181</f>
        <v>0</v>
      </c>
      <c r="S181" s="220">
        <v>0</v>
      </c>
      <c r="T181" s="221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22" t="s">
        <v>131</v>
      </c>
      <c r="AT181" s="222" t="s">
        <v>127</v>
      </c>
      <c r="AU181" s="222" t="s">
        <v>132</v>
      </c>
      <c r="AY181" s="17" t="s">
        <v>124</v>
      </c>
      <c r="BE181" s="223">
        <f>IF(N181="základní",J181,0)</f>
        <v>0</v>
      </c>
      <c r="BF181" s="223">
        <f>IF(N181="snížená",J181,0)</f>
        <v>1500</v>
      </c>
      <c r="BG181" s="223">
        <f>IF(N181="zákl. přenesená",J181,0)</f>
        <v>0</v>
      </c>
      <c r="BH181" s="223">
        <f>IF(N181="sníž. přenesená",J181,0)</f>
        <v>0</v>
      </c>
      <c r="BI181" s="223">
        <f>IF(N181="nulová",J181,0)</f>
        <v>0</v>
      </c>
      <c r="BJ181" s="17" t="s">
        <v>132</v>
      </c>
      <c r="BK181" s="223">
        <f>ROUND(I181*H181,2)</f>
        <v>1500</v>
      </c>
      <c r="BL181" s="17" t="s">
        <v>131</v>
      </c>
      <c r="BM181" s="222" t="s">
        <v>190</v>
      </c>
    </row>
    <row r="182" s="2" customFormat="1" ht="21.75" customHeight="1">
      <c r="A182" s="32"/>
      <c r="B182" s="33"/>
      <c r="C182" s="211" t="s">
        <v>191</v>
      </c>
      <c r="D182" s="211" t="s">
        <v>127</v>
      </c>
      <c r="E182" s="212" t="s">
        <v>192</v>
      </c>
      <c r="F182" s="213" t="s">
        <v>193</v>
      </c>
      <c r="G182" s="214" t="s">
        <v>194</v>
      </c>
      <c r="H182" s="215">
        <v>1</v>
      </c>
      <c r="I182" s="216">
        <v>55000</v>
      </c>
      <c r="J182" s="216">
        <f>ROUND(I182*H182,2)</f>
        <v>55000</v>
      </c>
      <c r="K182" s="217"/>
      <c r="L182" s="38"/>
      <c r="M182" s="218" t="s">
        <v>1</v>
      </c>
      <c r="N182" s="219" t="s">
        <v>39</v>
      </c>
      <c r="O182" s="220">
        <v>0</v>
      </c>
      <c r="P182" s="220">
        <f>O182*H182</f>
        <v>0</v>
      </c>
      <c r="Q182" s="220">
        <v>0</v>
      </c>
      <c r="R182" s="220">
        <f>Q182*H182</f>
        <v>0</v>
      </c>
      <c r="S182" s="220">
        <v>0</v>
      </c>
      <c r="T182" s="221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222" t="s">
        <v>131</v>
      </c>
      <c r="AT182" s="222" t="s">
        <v>127</v>
      </c>
      <c r="AU182" s="222" t="s">
        <v>132</v>
      </c>
      <c r="AY182" s="17" t="s">
        <v>124</v>
      </c>
      <c r="BE182" s="223">
        <f>IF(N182="základní",J182,0)</f>
        <v>0</v>
      </c>
      <c r="BF182" s="223">
        <f>IF(N182="snížená",J182,0)</f>
        <v>55000</v>
      </c>
      <c r="BG182" s="223">
        <f>IF(N182="zákl. přenesená",J182,0)</f>
        <v>0</v>
      </c>
      <c r="BH182" s="223">
        <f>IF(N182="sníž. přenesená",J182,0)</f>
        <v>0</v>
      </c>
      <c r="BI182" s="223">
        <f>IF(N182="nulová",J182,0)</f>
        <v>0</v>
      </c>
      <c r="BJ182" s="17" t="s">
        <v>132</v>
      </c>
      <c r="BK182" s="223">
        <f>ROUND(I182*H182,2)</f>
        <v>55000</v>
      </c>
      <c r="BL182" s="17" t="s">
        <v>131</v>
      </c>
      <c r="BM182" s="222" t="s">
        <v>195</v>
      </c>
    </row>
    <row r="183" s="2" customFormat="1" ht="21.75" customHeight="1">
      <c r="A183" s="32"/>
      <c r="B183" s="33"/>
      <c r="C183" s="211" t="s">
        <v>184</v>
      </c>
      <c r="D183" s="211" t="s">
        <v>127</v>
      </c>
      <c r="E183" s="212" t="s">
        <v>196</v>
      </c>
      <c r="F183" s="213" t="s">
        <v>197</v>
      </c>
      <c r="G183" s="214" t="s">
        <v>194</v>
      </c>
      <c r="H183" s="215">
        <v>1</v>
      </c>
      <c r="I183" s="216">
        <v>13000</v>
      </c>
      <c r="J183" s="216">
        <f>ROUND(I183*H183,2)</f>
        <v>13000</v>
      </c>
      <c r="K183" s="217"/>
      <c r="L183" s="38"/>
      <c r="M183" s="218" t="s">
        <v>1</v>
      </c>
      <c r="N183" s="219" t="s">
        <v>39</v>
      </c>
      <c r="O183" s="220">
        <v>0</v>
      </c>
      <c r="P183" s="220">
        <f>O183*H183</f>
        <v>0</v>
      </c>
      <c r="Q183" s="220">
        <v>0</v>
      </c>
      <c r="R183" s="220">
        <f>Q183*H183</f>
        <v>0</v>
      </c>
      <c r="S183" s="220">
        <v>0</v>
      </c>
      <c r="T183" s="221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222" t="s">
        <v>131</v>
      </c>
      <c r="AT183" s="222" t="s">
        <v>127</v>
      </c>
      <c r="AU183" s="222" t="s">
        <v>132</v>
      </c>
      <c r="AY183" s="17" t="s">
        <v>124</v>
      </c>
      <c r="BE183" s="223">
        <f>IF(N183="základní",J183,0)</f>
        <v>0</v>
      </c>
      <c r="BF183" s="223">
        <f>IF(N183="snížená",J183,0)</f>
        <v>13000</v>
      </c>
      <c r="BG183" s="223">
        <f>IF(N183="zákl. přenesená",J183,0)</f>
        <v>0</v>
      </c>
      <c r="BH183" s="223">
        <f>IF(N183="sníž. přenesená",J183,0)</f>
        <v>0</v>
      </c>
      <c r="BI183" s="223">
        <f>IF(N183="nulová",J183,0)</f>
        <v>0</v>
      </c>
      <c r="BJ183" s="17" t="s">
        <v>132</v>
      </c>
      <c r="BK183" s="223">
        <f>ROUND(I183*H183,2)</f>
        <v>13000</v>
      </c>
      <c r="BL183" s="17" t="s">
        <v>131</v>
      </c>
      <c r="BM183" s="222" t="s">
        <v>198</v>
      </c>
    </row>
    <row r="184" s="2" customFormat="1" ht="33" customHeight="1">
      <c r="A184" s="32"/>
      <c r="B184" s="33"/>
      <c r="C184" s="211" t="s">
        <v>199</v>
      </c>
      <c r="D184" s="211" t="s">
        <v>127</v>
      </c>
      <c r="E184" s="212" t="s">
        <v>200</v>
      </c>
      <c r="F184" s="213" t="s">
        <v>201</v>
      </c>
      <c r="G184" s="214" t="s">
        <v>130</v>
      </c>
      <c r="H184" s="215">
        <v>427</v>
      </c>
      <c r="I184" s="216">
        <v>54.5</v>
      </c>
      <c r="J184" s="216">
        <f>ROUND(I184*H184,2)</f>
        <v>23271.5</v>
      </c>
      <c r="K184" s="217"/>
      <c r="L184" s="38"/>
      <c r="M184" s="218" t="s">
        <v>1</v>
      </c>
      <c r="N184" s="219" t="s">
        <v>39</v>
      </c>
      <c r="O184" s="220">
        <v>0.105</v>
      </c>
      <c r="P184" s="220">
        <f>O184*H184</f>
        <v>44.835000000000001</v>
      </c>
      <c r="Q184" s="220">
        <v>0.00012999999999999999</v>
      </c>
      <c r="R184" s="220">
        <f>Q184*H184</f>
        <v>0.055509999999999997</v>
      </c>
      <c r="S184" s="220">
        <v>0</v>
      </c>
      <c r="T184" s="221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222" t="s">
        <v>131</v>
      </c>
      <c r="AT184" s="222" t="s">
        <v>127</v>
      </c>
      <c r="AU184" s="222" t="s">
        <v>132</v>
      </c>
      <c r="AY184" s="17" t="s">
        <v>124</v>
      </c>
      <c r="BE184" s="223">
        <f>IF(N184="základní",J184,0)</f>
        <v>0</v>
      </c>
      <c r="BF184" s="223">
        <f>IF(N184="snížená",J184,0)</f>
        <v>23271.5</v>
      </c>
      <c r="BG184" s="223">
        <f>IF(N184="zákl. přenesená",J184,0)</f>
        <v>0</v>
      </c>
      <c r="BH184" s="223">
        <f>IF(N184="sníž. přenesená",J184,0)</f>
        <v>0</v>
      </c>
      <c r="BI184" s="223">
        <f>IF(N184="nulová",J184,0)</f>
        <v>0</v>
      </c>
      <c r="BJ184" s="17" t="s">
        <v>132</v>
      </c>
      <c r="BK184" s="223">
        <f>ROUND(I184*H184,2)</f>
        <v>23271.5</v>
      </c>
      <c r="BL184" s="17" t="s">
        <v>131</v>
      </c>
      <c r="BM184" s="222" t="s">
        <v>202</v>
      </c>
    </row>
    <row r="185" s="2" customFormat="1" ht="24.15" customHeight="1">
      <c r="A185" s="32"/>
      <c r="B185" s="33"/>
      <c r="C185" s="211" t="s">
        <v>203</v>
      </c>
      <c r="D185" s="211" t="s">
        <v>127</v>
      </c>
      <c r="E185" s="212" t="s">
        <v>204</v>
      </c>
      <c r="F185" s="213" t="s">
        <v>205</v>
      </c>
      <c r="G185" s="214" t="s">
        <v>130</v>
      </c>
      <c r="H185" s="215">
        <v>427</v>
      </c>
      <c r="I185" s="216">
        <v>122</v>
      </c>
      <c r="J185" s="216">
        <f>ROUND(I185*H185,2)</f>
        <v>52094</v>
      </c>
      <c r="K185" s="217"/>
      <c r="L185" s="38"/>
      <c r="M185" s="218" t="s">
        <v>1</v>
      </c>
      <c r="N185" s="219" t="s">
        <v>39</v>
      </c>
      <c r="O185" s="220">
        <v>0.308</v>
      </c>
      <c r="P185" s="220">
        <f>O185*H185</f>
        <v>131.51599999999999</v>
      </c>
      <c r="Q185" s="220">
        <v>4.0000000000000003E-05</v>
      </c>
      <c r="R185" s="220">
        <f>Q185*H185</f>
        <v>0.017080000000000001</v>
      </c>
      <c r="S185" s="220">
        <v>0</v>
      </c>
      <c r="T185" s="221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222" t="s">
        <v>131</v>
      </c>
      <c r="AT185" s="222" t="s">
        <v>127</v>
      </c>
      <c r="AU185" s="222" t="s">
        <v>132</v>
      </c>
      <c r="AY185" s="17" t="s">
        <v>124</v>
      </c>
      <c r="BE185" s="223">
        <f>IF(N185="základní",J185,0)</f>
        <v>0</v>
      </c>
      <c r="BF185" s="223">
        <f>IF(N185="snížená",J185,0)</f>
        <v>52094</v>
      </c>
      <c r="BG185" s="223">
        <f>IF(N185="zákl. přenesená",J185,0)</f>
        <v>0</v>
      </c>
      <c r="BH185" s="223">
        <f>IF(N185="sníž. přenesená",J185,0)</f>
        <v>0</v>
      </c>
      <c r="BI185" s="223">
        <f>IF(N185="nulová",J185,0)</f>
        <v>0</v>
      </c>
      <c r="BJ185" s="17" t="s">
        <v>132</v>
      </c>
      <c r="BK185" s="223">
        <f>ROUND(I185*H185,2)</f>
        <v>52094</v>
      </c>
      <c r="BL185" s="17" t="s">
        <v>131</v>
      </c>
      <c r="BM185" s="222" t="s">
        <v>206</v>
      </c>
    </row>
    <row r="186" s="2" customFormat="1" ht="21.75" customHeight="1">
      <c r="A186" s="32"/>
      <c r="B186" s="33"/>
      <c r="C186" s="211" t="s">
        <v>207</v>
      </c>
      <c r="D186" s="211" t="s">
        <v>127</v>
      </c>
      <c r="E186" s="212" t="s">
        <v>208</v>
      </c>
      <c r="F186" s="213" t="s">
        <v>209</v>
      </c>
      <c r="G186" s="214" t="s">
        <v>130</v>
      </c>
      <c r="H186" s="215">
        <v>3.6920000000000002</v>
      </c>
      <c r="I186" s="216">
        <v>109</v>
      </c>
      <c r="J186" s="216">
        <f>ROUND(I186*H186,2)</f>
        <v>402.43000000000001</v>
      </c>
      <c r="K186" s="217"/>
      <c r="L186" s="38"/>
      <c r="M186" s="218" t="s">
        <v>1</v>
      </c>
      <c r="N186" s="219" t="s">
        <v>39</v>
      </c>
      <c r="O186" s="220">
        <v>0.245</v>
      </c>
      <c r="P186" s="220">
        <f>O186*H186</f>
        <v>0.90454000000000001</v>
      </c>
      <c r="Q186" s="220">
        <v>0</v>
      </c>
      <c r="R186" s="220">
        <f>Q186*H186</f>
        <v>0</v>
      </c>
      <c r="S186" s="220">
        <v>0.13100000000000001</v>
      </c>
      <c r="T186" s="221">
        <f>S186*H186</f>
        <v>0.48365200000000003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222" t="s">
        <v>131</v>
      </c>
      <c r="AT186" s="222" t="s">
        <v>127</v>
      </c>
      <c r="AU186" s="222" t="s">
        <v>132</v>
      </c>
      <c r="AY186" s="17" t="s">
        <v>124</v>
      </c>
      <c r="BE186" s="223">
        <f>IF(N186="základní",J186,0)</f>
        <v>0</v>
      </c>
      <c r="BF186" s="223">
        <f>IF(N186="snížená",J186,0)</f>
        <v>402.43000000000001</v>
      </c>
      <c r="BG186" s="223">
        <f>IF(N186="zákl. přenesená",J186,0)</f>
        <v>0</v>
      </c>
      <c r="BH186" s="223">
        <f>IF(N186="sníž. přenesená",J186,0)</f>
        <v>0</v>
      </c>
      <c r="BI186" s="223">
        <f>IF(N186="nulová",J186,0)</f>
        <v>0</v>
      </c>
      <c r="BJ186" s="17" t="s">
        <v>132</v>
      </c>
      <c r="BK186" s="223">
        <f>ROUND(I186*H186,2)</f>
        <v>402.43000000000001</v>
      </c>
      <c r="BL186" s="17" t="s">
        <v>131</v>
      </c>
      <c r="BM186" s="222" t="s">
        <v>210</v>
      </c>
    </row>
    <row r="187" s="13" customFormat="1">
      <c r="A187" s="13"/>
      <c r="B187" s="224"/>
      <c r="C187" s="225"/>
      <c r="D187" s="226" t="s">
        <v>134</v>
      </c>
      <c r="E187" s="227" t="s">
        <v>1</v>
      </c>
      <c r="F187" s="228" t="s">
        <v>135</v>
      </c>
      <c r="G187" s="225"/>
      <c r="H187" s="227" t="s">
        <v>1</v>
      </c>
      <c r="I187" s="225"/>
      <c r="J187" s="225"/>
      <c r="K187" s="225"/>
      <c r="L187" s="229"/>
      <c r="M187" s="230"/>
      <c r="N187" s="231"/>
      <c r="O187" s="231"/>
      <c r="P187" s="231"/>
      <c r="Q187" s="231"/>
      <c r="R187" s="231"/>
      <c r="S187" s="231"/>
      <c r="T187" s="23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3" t="s">
        <v>134</v>
      </c>
      <c r="AU187" s="233" t="s">
        <v>132</v>
      </c>
      <c r="AV187" s="13" t="s">
        <v>81</v>
      </c>
      <c r="AW187" s="13" t="s">
        <v>30</v>
      </c>
      <c r="AX187" s="13" t="s">
        <v>73</v>
      </c>
      <c r="AY187" s="233" t="s">
        <v>124</v>
      </c>
    </row>
    <row r="188" s="14" customFormat="1">
      <c r="A188" s="14"/>
      <c r="B188" s="234"/>
      <c r="C188" s="235"/>
      <c r="D188" s="226" t="s">
        <v>134</v>
      </c>
      <c r="E188" s="236" t="s">
        <v>1</v>
      </c>
      <c r="F188" s="237" t="s">
        <v>136</v>
      </c>
      <c r="G188" s="235"/>
      <c r="H188" s="238">
        <v>3.6920000000000002</v>
      </c>
      <c r="I188" s="235"/>
      <c r="J188" s="235"/>
      <c r="K188" s="235"/>
      <c r="L188" s="239"/>
      <c r="M188" s="240"/>
      <c r="N188" s="241"/>
      <c r="O188" s="241"/>
      <c r="P188" s="241"/>
      <c r="Q188" s="241"/>
      <c r="R188" s="241"/>
      <c r="S188" s="241"/>
      <c r="T188" s="24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3" t="s">
        <v>134</v>
      </c>
      <c r="AU188" s="243" t="s">
        <v>132</v>
      </c>
      <c r="AV188" s="14" t="s">
        <v>132</v>
      </c>
      <c r="AW188" s="14" t="s">
        <v>30</v>
      </c>
      <c r="AX188" s="14" t="s">
        <v>81</v>
      </c>
      <c r="AY188" s="243" t="s">
        <v>124</v>
      </c>
    </row>
    <row r="189" s="2" customFormat="1" ht="21.75" customHeight="1">
      <c r="A189" s="32"/>
      <c r="B189" s="33"/>
      <c r="C189" s="211" t="s">
        <v>211</v>
      </c>
      <c r="D189" s="211" t="s">
        <v>127</v>
      </c>
      <c r="E189" s="212" t="s">
        <v>212</v>
      </c>
      <c r="F189" s="213" t="s">
        <v>213</v>
      </c>
      <c r="G189" s="214" t="s">
        <v>130</v>
      </c>
      <c r="H189" s="215">
        <v>393.10700000000003</v>
      </c>
      <c r="I189" s="216">
        <v>158</v>
      </c>
      <c r="J189" s="216">
        <f>ROUND(I189*H189,2)</f>
        <v>62110.910000000003</v>
      </c>
      <c r="K189" s="217"/>
      <c r="L189" s="38"/>
      <c r="M189" s="218" t="s">
        <v>1</v>
      </c>
      <c r="N189" s="219" t="s">
        <v>39</v>
      </c>
      <c r="O189" s="220">
        <v>0.30599999999999999</v>
      </c>
      <c r="P189" s="220">
        <f>O189*H189</f>
        <v>120.29074200000001</v>
      </c>
      <c r="Q189" s="220">
        <v>0</v>
      </c>
      <c r="R189" s="220">
        <f>Q189*H189</f>
        <v>0</v>
      </c>
      <c r="S189" s="220">
        <v>0</v>
      </c>
      <c r="T189" s="221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22" t="s">
        <v>131</v>
      </c>
      <c r="AT189" s="222" t="s">
        <v>127</v>
      </c>
      <c r="AU189" s="222" t="s">
        <v>132</v>
      </c>
      <c r="AY189" s="17" t="s">
        <v>124</v>
      </c>
      <c r="BE189" s="223">
        <f>IF(N189="základní",J189,0)</f>
        <v>0</v>
      </c>
      <c r="BF189" s="223">
        <f>IF(N189="snížená",J189,0)</f>
        <v>62110.910000000003</v>
      </c>
      <c r="BG189" s="223">
        <f>IF(N189="zákl. přenesená",J189,0)</f>
        <v>0</v>
      </c>
      <c r="BH189" s="223">
        <f>IF(N189="sníž. přenesená",J189,0)</f>
        <v>0</v>
      </c>
      <c r="BI189" s="223">
        <f>IF(N189="nulová",J189,0)</f>
        <v>0</v>
      </c>
      <c r="BJ189" s="17" t="s">
        <v>132</v>
      </c>
      <c r="BK189" s="223">
        <f>ROUND(I189*H189,2)</f>
        <v>62110.910000000003</v>
      </c>
      <c r="BL189" s="17" t="s">
        <v>131</v>
      </c>
      <c r="BM189" s="222" t="s">
        <v>214</v>
      </c>
    </row>
    <row r="190" s="13" customFormat="1">
      <c r="A190" s="13"/>
      <c r="B190" s="224"/>
      <c r="C190" s="225"/>
      <c r="D190" s="226" t="s">
        <v>134</v>
      </c>
      <c r="E190" s="227" t="s">
        <v>1</v>
      </c>
      <c r="F190" s="228" t="s">
        <v>215</v>
      </c>
      <c r="G190" s="225"/>
      <c r="H190" s="227" t="s">
        <v>1</v>
      </c>
      <c r="I190" s="225"/>
      <c r="J190" s="225"/>
      <c r="K190" s="225"/>
      <c r="L190" s="229"/>
      <c r="M190" s="230"/>
      <c r="N190" s="231"/>
      <c r="O190" s="231"/>
      <c r="P190" s="231"/>
      <c r="Q190" s="231"/>
      <c r="R190" s="231"/>
      <c r="S190" s="231"/>
      <c r="T190" s="23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3" t="s">
        <v>134</v>
      </c>
      <c r="AU190" s="233" t="s">
        <v>132</v>
      </c>
      <c r="AV190" s="13" t="s">
        <v>81</v>
      </c>
      <c r="AW190" s="13" t="s">
        <v>30</v>
      </c>
      <c r="AX190" s="13" t="s">
        <v>73</v>
      </c>
      <c r="AY190" s="233" t="s">
        <v>124</v>
      </c>
    </row>
    <row r="191" s="14" customFormat="1">
      <c r="A191" s="14"/>
      <c r="B191" s="234"/>
      <c r="C191" s="235"/>
      <c r="D191" s="226" t="s">
        <v>134</v>
      </c>
      <c r="E191" s="236" t="s">
        <v>1</v>
      </c>
      <c r="F191" s="237" t="s">
        <v>216</v>
      </c>
      <c r="G191" s="235"/>
      <c r="H191" s="238">
        <v>393.10700000000003</v>
      </c>
      <c r="I191" s="235"/>
      <c r="J191" s="235"/>
      <c r="K191" s="235"/>
      <c r="L191" s="239"/>
      <c r="M191" s="240"/>
      <c r="N191" s="241"/>
      <c r="O191" s="241"/>
      <c r="P191" s="241"/>
      <c r="Q191" s="241"/>
      <c r="R191" s="241"/>
      <c r="S191" s="241"/>
      <c r="T191" s="242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3" t="s">
        <v>134</v>
      </c>
      <c r="AU191" s="243" t="s">
        <v>132</v>
      </c>
      <c r="AV191" s="14" t="s">
        <v>132</v>
      </c>
      <c r="AW191" s="14" t="s">
        <v>30</v>
      </c>
      <c r="AX191" s="14" t="s">
        <v>81</v>
      </c>
      <c r="AY191" s="243" t="s">
        <v>124</v>
      </c>
    </row>
    <row r="192" s="2" customFormat="1" ht="21.75" customHeight="1">
      <c r="A192" s="32"/>
      <c r="B192" s="33"/>
      <c r="C192" s="211" t="s">
        <v>217</v>
      </c>
      <c r="D192" s="211" t="s">
        <v>127</v>
      </c>
      <c r="E192" s="212" t="s">
        <v>218</v>
      </c>
      <c r="F192" s="213" t="s">
        <v>219</v>
      </c>
      <c r="G192" s="214" t="s">
        <v>130</v>
      </c>
      <c r="H192" s="215">
        <v>6.3550000000000004</v>
      </c>
      <c r="I192" s="216">
        <v>262</v>
      </c>
      <c r="J192" s="216">
        <f>ROUND(I192*H192,2)</f>
        <v>1665.01</v>
      </c>
      <c r="K192" s="217"/>
      <c r="L192" s="38"/>
      <c r="M192" s="218" t="s">
        <v>1</v>
      </c>
      <c r="N192" s="219" t="s">
        <v>39</v>
      </c>
      <c r="O192" s="220">
        <v>0.71799999999999997</v>
      </c>
      <c r="P192" s="220">
        <f>O192*H192</f>
        <v>4.5628900000000003</v>
      </c>
      <c r="Q192" s="220">
        <v>0</v>
      </c>
      <c r="R192" s="220">
        <f>Q192*H192</f>
        <v>0</v>
      </c>
      <c r="S192" s="220">
        <v>0.063</v>
      </c>
      <c r="T192" s="221">
        <f>S192*H192</f>
        <v>0.40036500000000003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22" t="s">
        <v>131</v>
      </c>
      <c r="AT192" s="222" t="s">
        <v>127</v>
      </c>
      <c r="AU192" s="222" t="s">
        <v>132</v>
      </c>
      <c r="AY192" s="17" t="s">
        <v>124</v>
      </c>
      <c r="BE192" s="223">
        <f>IF(N192="základní",J192,0)</f>
        <v>0</v>
      </c>
      <c r="BF192" s="223">
        <f>IF(N192="snížená",J192,0)</f>
        <v>1665.01</v>
      </c>
      <c r="BG192" s="223">
        <f>IF(N192="zákl. přenesená",J192,0)</f>
        <v>0</v>
      </c>
      <c r="BH192" s="223">
        <f>IF(N192="sníž. přenesená",J192,0)</f>
        <v>0</v>
      </c>
      <c r="BI192" s="223">
        <f>IF(N192="nulová",J192,0)</f>
        <v>0</v>
      </c>
      <c r="BJ192" s="17" t="s">
        <v>132</v>
      </c>
      <c r="BK192" s="223">
        <f>ROUND(I192*H192,2)</f>
        <v>1665.01</v>
      </c>
      <c r="BL192" s="17" t="s">
        <v>131</v>
      </c>
      <c r="BM192" s="222" t="s">
        <v>220</v>
      </c>
    </row>
    <row r="193" s="14" customFormat="1">
      <c r="A193" s="14"/>
      <c r="B193" s="234"/>
      <c r="C193" s="235"/>
      <c r="D193" s="226" t="s">
        <v>134</v>
      </c>
      <c r="E193" s="236" t="s">
        <v>1</v>
      </c>
      <c r="F193" s="237" t="s">
        <v>221</v>
      </c>
      <c r="G193" s="235"/>
      <c r="H193" s="238">
        <v>6.3550000000000004</v>
      </c>
      <c r="I193" s="235"/>
      <c r="J193" s="235"/>
      <c r="K193" s="235"/>
      <c r="L193" s="239"/>
      <c r="M193" s="240"/>
      <c r="N193" s="241"/>
      <c r="O193" s="241"/>
      <c r="P193" s="241"/>
      <c r="Q193" s="241"/>
      <c r="R193" s="241"/>
      <c r="S193" s="241"/>
      <c r="T193" s="242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3" t="s">
        <v>134</v>
      </c>
      <c r="AU193" s="243" t="s">
        <v>132</v>
      </c>
      <c r="AV193" s="14" t="s">
        <v>132</v>
      </c>
      <c r="AW193" s="14" t="s">
        <v>30</v>
      </c>
      <c r="AX193" s="14" t="s">
        <v>81</v>
      </c>
      <c r="AY193" s="243" t="s">
        <v>124</v>
      </c>
    </row>
    <row r="194" s="12" customFormat="1" ht="22.8" customHeight="1">
      <c r="A194" s="12"/>
      <c r="B194" s="196"/>
      <c r="C194" s="197"/>
      <c r="D194" s="198" t="s">
        <v>72</v>
      </c>
      <c r="E194" s="209" t="s">
        <v>222</v>
      </c>
      <c r="F194" s="209" t="s">
        <v>223</v>
      </c>
      <c r="G194" s="197"/>
      <c r="H194" s="197"/>
      <c r="I194" s="197"/>
      <c r="J194" s="210">
        <f>BK194</f>
        <v>242456.48000000001</v>
      </c>
      <c r="K194" s="197"/>
      <c r="L194" s="201"/>
      <c r="M194" s="202"/>
      <c r="N194" s="203"/>
      <c r="O194" s="203"/>
      <c r="P194" s="204">
        <f>SUM(P195:P199)</f>
        <v>449.86775400000005</v>
      </c>
      <c r="Q194" s="203"/>
      <c r="R194" s="204">
        <f>SUM(R195:R199)</f>
        <v>0</v>
      </c>
      <c r="S194" s="203"/>
      <c r="T194" s="205">
        <f>SUM(T195:T199)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6" t="s">
        <v>81</v>
      </c>
      <c r="AT194" s="207" t="s">
        <v>72</v>
      </c>
      <c r="AU194" s="207" t="s">
        <v>81</v>
      </c>
      <c r="AY194" s="206" t="s">
        <v>124</v>
      </c>
      <c r="BK194" s="208">
        <f>SUM(BK195:BK199)</f>
        <v>242456.48000000001</v>
      </c>
    </row>
    <row r="195" s="2" customFormat="1" ht="24.15" customHeight="1">
      <c r="A195" s="32"/>
      <c r="B195" s="33"/>
      <c r="C195" s="211" t="s">
        <v>8</v>
      </c>
      <c r="D195" s="211" t="s">
        <v>127</v>
      </c>
      <c r="E195" s="212" t="s">
        <v>224</v>
      </c>
      <c r="F195" s="213" t="s">
        <v>225</v>
      </c>
      <c r="G195" s="214" t="s">
        <v>226</v>
      </c>
      <c r="H195" s="215">
        <v>42.686</v>
      </c>
      <c r="I195" s="216">
        <v>3740</v>
      </c>
      <c r="J195" s="216">
        <f>ROUND(I195*H195,2)</f>
        <v>159645.64000000001</v>
      </c>
      <c r="K195" s="217"/>
      <c r="L195" s="38"/>
      <c r="M195" s="218" t="s">
        <v>1</v>
      </c>
      <c r="N195" s="219" t="s">
        <v>39</v>
      </c>
      <c r="O195" s="220">
        <v>10.300000000000001</v>
      </c>
      <c r="P195" s="220">
        <f>O195*H195</f>
        <v>439.66580000000005</v>
      </c>
      <c r="Q195" s="220">
        <v>0</v>
      </c>
      <c r="R195" s="220">
        <f>Q195*H195</f>
        <v>0</v>
      </c>
      <c r="S195" s="220">
        <v>0</v>
      </c>
      <c r="T195" s="221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22" t="s">
        <v>131</v>
      </c>
      <c r="AT195" s="222" t="s">
        <v>127</v>
      </c>
      <c r="AU195" s="222" t="s">
        <v>132</v>
      </c>
      <c r="AY195" s="17" t="s">
        <v>124</v>
      </c>
      <c r="BE195" s="223">
        <f>IF(N195="základní",J195,0)</f>
        <v>0</v>
      </c>
      <c r="BF195" s="223">
        <f>IF(N195="snížená",J195,0)</f>
        <v>159645.64000000001</v>
      </c>
      <c r="BG195" s="223">
        <f>IF(N195="zákl. přenesená",J195,0)</f>
        <v>0</v>
      </c>
      <c r="BH195" s="223">
        <f>IF(N195="sníž. přenesená",J195,0)</f>
        <v>0</v>
      </c>
      <c r="BI195" s="223">
        <f>IF(N195="nulová",J195,0)</f>
        <v>0</v>
      </c>
      <c r="BJ195" s="17" t="s">
        <v>132</v>
      </c>
      <c r="BK195" s="223">
        <f>ROUND(I195*H195,2)</f>
        <v>159645.64000000001</v>
      </c>
      <c r="BL195" s="17" t="s">
        <v>131</v>
      </c>
      <c r="BM195" s="222" t="s">
        <v>227</v>
      </c>
    </row>
    <row r="196" s="2" customFormat="1" ht="24.15" customHeight="1">
      <c r="A196" s="32"/>
      <c r="B196" s="33"/>
      <c r="C196" s="211" t="s">
        <v>228</v>
      </c>
      <c r="D196" s="211" t="s">
        <v>127</v>
      </c>
      <c r="E196" s="212" t="s">
        <v>229</v>
      </c>
      <c r="F196" s="213" t="s">
        <v>230</v>
      </c>
      <c r="G196" s="214" t="s">
        <v>226</v>
      </c>
      <c r="H196" s="215">
        <v>42.686</v>
      </c>
      <c r="I196" s="216">
        <v>251</v>
      </c>
      <c r="J196" s="216">
        <f>ROUND(I196*H196,2)</f>
        <v>10714.190000000001</v>
      </c>
      <c r="K196" s="217"/>
      <c r="L196" s="38"/>
      <c r="M196" s="218" t="s">
        <v>1</v>
      </c>
      <c r="N196" s="219" t="s">
        <v>39</v>
      </c>
      <c r="O196" s="220">
        <v>0.125</v>
      </c>
      <c r="P196" s="220">
        <f>O196*H196</f>
        <v>5.33575</v>
      </c>
      <c r="Q196" s="220">
        <v>0</v>
      </c>
      <c r="R196" s="220">
        <f>Q196*H196</f>
        <v>0</v>
      </c>
      <c r="S196" s="220">
        <v>0</v>
      </c>
      <c r="T196" s="221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22" t="s">
        <v>131</v>
      </c>
      <c r="AT196" s="222" t="s">
        <v>127</v>
      </c>
      <c r="AU196" s="222" t="s">
        <v>132</v>
      </c>
      <c r="AY196" s="17" t="s">
        <v>124</v>
      </c>
      <c r="BE196" s="223">
        <f>IF(N196="základní",J196,0)</f>
        <v>0</v>
      </c>
      <c r="BF196" s="223">
        <f>IF(N196="snížená",J196,0)</f>
        <v>10714.190000000001</v>
      </c>
      <c r="BG196" s="223">
        <f>IF(N196="zákl. přenesená",J196,0)</f>
        <v>0</v>
      </c>
      <c r="BH196" s="223">
        <f>IF(N196="sníž. přenesená",J196,0)</f>
        <v>0</v>
      </c>
      <c r="BI196" s="223">
        <f>IF(N196="nulová",J196,0)</f>
        <v>0</v>
      </c>
      <c r="BJ196" s="17" t="s">
        <v>132</v>
      </c>
      <c r="BK196" s="223">
        <f>ROUND(I196*H196,2)</f>
        <v>10714.190000000001</v>
      </c>
      <c r="BL196" s="17" t="s">
        <v>131</v>
      </c>
      <c r="BM196" s="222" t="s">
        <v>231</v>
      </c>
    </row>
    <row r="197" s="2" customFormat="1" ht="24.15" customHeight="1">
      <c r="A197" s="32"/>
      <c r="B197" s="33"/>
      <c r="C197" s="211" t="s">
        <v>232</v>
      </c>
      <c r="D197" s="211" t="s">
        <v>127</v>
      </c>
      <c r="E197" s="212" t="s">
        <v>233</v>
      </c>
      <c r="F197" s="213" t="s">
        <v>234</v>
      </c>
      <c r="G197" s="214" t="s">
        <v>226</v>
      </c>
      <c r="H197" s="215">
        <v>811.03399999999999</v>
      </c>
      <c r="I197" s="216">
        <v>11</v>
      </c>
      <c r="J197" s="216">
        <f>ROUND(I197*H197,2)</f>
        <v>8921.3700000000008</v>
      </c>
      <c r="K197" s="217"/>
      <c r="L197" s="38"/>
      <c r="M197" s="218" t="s">
        <v>1</v>
      </c>
      <c r="N197" s="219" t="s">
        <v>39</v>
      </c>
      <c r="O197" s="220">
        <v>0.0060000000000000001</v>
      </c>
      <c r="P197" s="220">
        <f>O197*H197</f>
        <v>4.8662039999999998</v>
      </c>
      <c r="Q197" s="220">
        <v>0</v>
      </c>
      <c r="R197" s="220">
        <f>Q197*H197</f>
        <v>0</v>
      </c>
      <c r="S197" s="220">
        <v>0</v>
      </c>
      <c r="T197" s="221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22" t="s">
        <v>131</v>
      </c>
      <c r="AT197" s="222" t="s">
        <v>127</v>
      </c>
      <c r="AU197" s="222" t="s">
        <v>132</v>
      </c>
      <c r="AY197" s="17" t="s">
        <v>124</v>
      </c>
      <c r="BE197" s="223">
        <f>IF(N197="základní",J197,0)</f>
        <v>0</v>
      </c>
      <c r="BF197" s="223">
        <f>IF(N197="snížená",J197,0)</f>
        <v>8921.3700000000008</v>
      </c>
      <c r="BG197" s="223">
        <f>IF(N197="zákl. přenesená",J197,0)</f>
        <v>0</v>
      </c>
      <c r="BH197" s="223">
        <f>IF(N197="sníž. přenesená",J197,0)</f>
        <v>0</v>
      </c>
      <c r="BI197" s="223">
        <f>IF(N197="nulová",J197,0)</f>
        <v>0</v>
      </c>
      <c r="BJ197" s="17" t="s">
        <v>132</v>
      </c>
      <c r="BK197" s="223">
        <f>ROUND(I197*H197,2)</f>
        <v>8921.3700000000008</v>
      </c>
      <c r="BL197" s="17" t="s">
        <v>131</v>
      </c>
      <c r="BM197" s="222" t="s">
        <v>235</v>
      </c>
    </row>
    <row r="198" s="14" customFormat="1">
      <c r="A198" s="14"/>
      <c r="B198" s="234"/>
      <c r="C198" s="235"/>
      <c r="D198" s="226" t="s">
        <v>134</v>
      </c>
      <c r="E198" s="236" t="s">
        <v>1</v>
      </c>
      <c r="F198" s="237" t="s">
        <v>236</v>
      </c>
      <c r="G198" s="235"/>
      <c r="H198" s="238">
        <v>811.03399999999999</v>
      </c>
      <c r="I198" s="235"/>
      <c r="J198" s="235"/>
      <c r="K198" s="235"/>
      <c r="L198" s="239"/>
      <c r="M198" s="240"/>
      <c r="N198" s="241"/>
      <c r="O198" s="241"/>
      <c r="P198" s="241"/>
      <c r="Q198" s="241"/>
      <c r="R198" s="241"/>
      <c r="S198" s="241"/>
      <c r="T198" s="24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3" t="s">
        <v>134</v>
      </c>
      <c r="AU198" s="243" t="s">
        <v>132</v>
      </c>
      <c r="AV198" s="14" t="s">
        <v>132</v>
      </c>
      <c r="AW198" s="14" t="s">
        <v>30</v>
      </c>
      <c r="AX198" s="14" t="s">
        <v>81</v>
      </c>
      <c r="AY198" s="243" t="s">
        <v>124</v>
      </c>
    </row>
    <row r="199" s="2" customFormat="1" ht="33" customHeight="1">
      <c r="A199" s="32"/>
      <c r="B199" s="33"/>
      <c r="C199" s="211" t="s">
        <v>237</v>
      </c>
      <c r="D199" s="211" t="s">
        <v>127</v>
      </c>
      <c r="E199" s="212" t="s">
        <v>238</v>
      </c>
      <c r="F199" s="213" t="s">
        <v>239</v>
      </c>
      <c r="G199" s="214" t="s">
        <v>226</v>
      </c>
      <c r="H199" s="215">
        <v>42.686</v>
      </c>
      <c r="I199" s="216">
        <v>1480</v>
      </c>
      <c r="J199" s="216">
        <f>ROUND(I199*H199,2)</f>
        <v>63175.279999999999</v>
      </c>
      <c r="K199" s="217"/>
      <c r="L199" s="38"/>
      <c r="M199" s="218" t="s">
        <v>1</v>
      </c>
      <c r="N199" s="219" t="s">
        <v>39</v>
      </c>
      <c r="O199" s="220">
        <v>0</v>
      </c>
      <c r="P199" s="220">
        <f>O199*H199</f>
        <v>0</v>
      </c>
      <c r="Q199" s="220">
        <v>0</v>
      </c>
      <c r="R199" s="220">
        <f>Q199*H199</f>
        <v>0</v>
      </c>
      <c r="S199" s="220">
        <v>0</v>
      </c>
      <c r="T199" s="221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22" t="s">
        <v>131</v>
      </c>
      <c r="AT199" s="222" t="s">
        <v>127</v>
      </c>
      <c r="AU199" s="222" t="s">
        <v>132</v>
      </c>
      <c r="AY199" s="17" t="s">
        <v>124</v>
      </c>
      <c r="BE199" s="223">
        <f>IF(N199="základní",J199,0)</f>
        <v>0</v>
      </c>
      <c r="BF199" s="223">
        <f>IF(N199="snížená",J199,0)</f>
        <v>63175.279999999999</v>
      </c>
      <c r="BG199" s="223">
        <f>IF(N199="zákl. přenesená",J199,0)</f>
        <v>0</v>
      </c>
      <c r="BH199" s="223">
        <f>IF(N199="sníž. přenesená",J199,0)</f>
        <v>0</v>
      </c>
      <c r="BI199" s="223">
        <f>IF(N199="nulová",J199,0)</f>
        <v>0</v>
      </c>
      <c r="BJ199" s="17" t="s">
        <v>132</v>
      </c>
      <c r="BK199" s="223">
        <f>ROUND(I199*H199,2)</f>
        <v>63175.279999999999</v>
      </c>
      <c r="BL199" s="17" t="s">
        <v>131</v>
      </c>
      <c r="BM199" s="222" t="s">
        <v>240</v>
      </c>
    </row>
    <row r="200" s="12" customFormat="1" ht="22.8" customHeight="1">
      <c r="A200" s="12"/>
      <c r="B200" s="196"/>
      <c r="C200" s="197"/>
      <c r="D200" s="198" t="s">
        <v>72</v>
      </c>
      <c r="E200" s="209" t="s">
        <v>241</v>
      </c>
      <c r="F200" s="209" t="s">
        <v>242</v>
      </c>
      <c r="G200" s="197"/>
      <c r="H200" s="197"/>
      <c r="I200" s="197"/>
      <c r="J200" s="210">
        <f>BK200</f>
        <v>19114.200000000001</v>
      </c>
      <c r="K200" s="197"/>
      <c r="L200" s="201"/>
      <c r="M200" s="202"/>
      <c r="N200" s="203"/>
      <c r="O200" s="203"/>
      <c r="P200" s="204">
        <f>P201</f>
        <v>52.351669999999999</v>
      </c>
      <c r="Q200" s="203"/>
      <c r="R200" s="204">
        <f>R201</f>
        <v>0</v>
      </c>
      <c r="S200" s="203"/>
      <c r="T200" s="205">
        <f>T201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6" t="s">
        <v>81</v>
      </c>
      <c r="AT200" s="207" t="s">
        <v>72</v>
      </c>
      <c r="AU200" s="207" t="s">
        <v>81</v>
      </c>
      <c r="AY200" s="206" t="s">
        <v>124</v>
      </c>
      <c r="BK200" s="208">
        <f>BK201</f>
        <v>19114.200000000001</v>
      </c>
    </row>
    <row r="201" s="2" customFormat="1" ht="16.5" customHeight="1">
      <c r="A201" s="32"/>
      <c r="B201" s="33"/>
      <c r="C201" s="211" t="s">
        <v>243</v>
      </c>
      <c r="D201" s="211" t="s">
        <v>127</v>
      </c>
      <c r="E201" s="212" t="s">
        <v>244</v>
      </c>
      <c r="F201" s="213" t="s">
        <v>245</v>
      </c>
      <c r="G201" s="214" t="s">
        <v>226</v>
      </c>
      <c r="H201" s="215">
        <v>10.619</v>
      </c>
      <c r="I201" s="216">
        <v>1800</v>
      </c>
      <c r="J201" s="216">
        <f>ROUND(I201*H201,2)</f>
        <v>19114.200000000001</v>
      </c>
      <c r="K201" s="217"/>
      <c r="L201" s="38"/>
      <c r="M201" s="218" t="s">
        <v>1</v>
      </c>
      <c r="N201" s="219" t="s">
        <v>39</v>
      </c>
      <c r="O201" s="220">
        <v>4.9299999999999997</v>
      </c>
      <c r="P201" s="220">
        <f>O201*H201</f>
        <v>52.351669999999999</v>
      </c>
      <c r="Q201" s="220">
        <v>0</v>
      </c>
      <c r="R201" s="220">
        <f>Q201*H201</f>
        <v>0</v>
      </c>
      <c r="S201" s="220">
        <v>0</v>
      </c>
      <c r="T201" s="221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22" t="s">
        <v>131</v>
      </c>
      <c r="AT201" s="222" t="s">
        <v>127</v>
      </c>
      <c r="AU201" s="222" t="s">
        <v>132</v>
      </c>
      <c r="AY201" s="17" t="s">
        <v>124</v>
      </c>
      <c r="BE201" s="223">
        <f>IF(N201="základní",J201,0)</f>
        <v>0</v>
      </c>
      <c r="BF201" s="223">
        <f>IF(N201="snížená",J201,0)</f>
        <v>19114.200000000001</v>
      </c>
      <c r="BG201" s="223">
        <f>IF(N201="zákl. přenesená",J201,0)</f>
        <v>0</v>
      </c>
      <c r="BH201" s="223">
        <f>IF(N201="sníž. přenesená",J201,0)</f>
        <v>0</v>
      </c>
      <c r="BI201" s="223">
        <f>IF(N201="nulová",J201,0)</f>
        <v>0</v>
      </c>
      <c r="BJ201" s="17" t="s">
        <v>132</v>
      </c>
      <c r="BK201" s="223">
        <f>ROUND(I201*H201,2)</f>
        <v>19114.200000000001</v>
      </c>
      <c r="BL201" s="17" t="s">
        <v>131</v>
      </c>
      <c r="BM201" s="222" t="s">
        <v>246</v>
      </c>
    </row>
    <row r="202" s="12" customFormat="1" ht="25.92" customHeight="1">
      <c r="A202" s="12"/>
      <c r="B202" s="196"/>
      <c r="C202" s="197"/>
      <c r="D202" s="198" t="s">
        <v>72</v>
      </c>
      <c r="E202" s="199" t="s">
        <v>247</v>
      </c>
      <c r="F202" s="199" t="s">
        <v>248</v>
      </c>
      <c r="G202" s="197"/>
      <c r="H202" s="197"/>
      <c r="I202" s="197"/>
      <c r="J202" s="200">
        <f>BK202</f>
        <v>2301033.6899999995</v>
      </c>
      <c r="K202" s="197"/>
      <c r="L202" s="201"/>
      <c r="M202" s="202"/>
      <c r="N202" s="203"/>
      <c r="O202" s="203"/>
      <c r="P202" s="204">
        <f>P203+P226+P233+P239+P288+P291+P293</f>
        <v>1031.9175500000001</v>
      </c>
      <c r="Q202" s="203"/>
      <c r="R202" s="204">
        <f>R203+R226+R233+R239+R288+R291+R293</f>
        <v>9.2481797500000003</v>
      </c>
      <c r="S202" s="203"/>
      <c r="T202" s="205">
        <f>T203+T226+T233+T239+T288+T291+T293</f>
        <v>41.801827269999997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6" t="s">
        <v>132</v>
      </c>
      <c r="AT202" s="207" t="s">
        <v>72</v>
      </c>
      <c r="AU202" s="207" t="s">
        <v>73</v>
      </c>
      <c r="AY202" s="206" t="s">
        <v>124</v>
      </c>
      <c r="BK202" s="208">
        <f>BK203+BK226+BK233+BK239+BK288+BK291+BK293</f>
        <v>2301033.6899999995</v>
      </c>
    </row>
    <row r="203" s="12" customFormat="1" ht="22.8" customHeight="1">
      <c r="A203" s="12"/>
      <c r="B203" s="196"/>
      <c r="C203" s="197"/>
      <c r="D203" s="198" t="s">
        <v>72</v>
      </c>
      <c r="E203" s="209" t="s">
        <v>249</v>
      </c>
      <c r="F203" s="209" t="s">
        <v>250</v>
      </c>
      <c r="G203" s="197"/>
      <c r="H203" s="197"/>
      <c r="I203" s="197"/>
      <c r="J203" s="210">
        <f>BK203</f>
        <v>546550.27000000002</v>
      </c>
      <c r="K203" s="197"/>
      <c r="L203" s="201"/>
      <c r="M203" s="202"/>
      <c r="N203" s="203"/>
      <c r="O203" s="203"/>
      <c r="P203" s="204">
        <f>SUM(P204:P225)</f>
        <v>122.51252</v>
      </c>
      <c r="Q203" s="203"/>
      <c r="R203" s="204">
        <f>SUM(R204:R225)</f>
        <v>1.2130812</v>
      </c>
      <c r="S203" s="203"/>
      <c r="T203" s="205">
        <f>SUM(T204:T225)</f>
        <v>0.92663999999999991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6" t="s">
        <v>132</v>
      </c>
      <c r="AT203" s="207" t="s">
        <v>72</v>
      </c>
      <c r="AU203" s="207" t="s">
        <v>81</v>
      </c>
      <c r="AY203" s="206" t="s">
        <v>124</v>
      </c>
      <c r="BK203" s="208">
        <f>SUM(BK204:BK225)</f>
        <v>546550.27000000002</v>
      </c>
    </row>
    <row r="204" s="2" customFormat="1" ht="16.5" customHeight="1">
      <c r="A204" s="32"/>
      <c r="B204" s="33"/>
      <c r="C204" s="211" t="s">
        <v>251</v>
      </c>
      <c r="D204" s="211" t="s">
        <v>127</v>
      </c>
      <c r="E204" s="212" t="s">
        <v>252</v>
      </c>
      <c r="F204" s="213" t="s">
        <v>253</v>
      </c>
      <c r="G204" s="214" t="s">
        <v>130</v>
      </c>
      <c r="H204" s="215">
        <v>282</v>
      </c>
      <c r="I204" s="216">
        <v>1600</v>
      </c>
      <c r="J204" s="216">
        <f>ROUND(I204*H204,2)</f>
        <v>451200</v>
      </c>
      <c r="K204" s="217"/>
      <c r="L204" s="38"/>
      <c r="M204" s="218" t="s">
        <v>1</v>
      </c>
      <c r="N204" s="219" t="s">
        <v>39</v>
      </c>
      <c r="O204" s="220">
        <v>0</v>
      </c>
      <c r="P204" s="220">
        <f>O204*H204</f>
        <v>0</v>
      </c>
      <c r="Q204" s="220">
        <v>0</v>
      </c>
      <c r="R204" s="220">
        <f>Q204*H204</f>
        <v>0</v>
      </c>
      <c r="S204" s="220">
        <v>0</v>
      </c>
      <c r="T204" s="221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22" t="s">
        <v>228</v>
      </c>
      <c r="AT204" s="222" t="s">
        <v>127</v>
      </c>
      <c r="AU204" s="222" t="s">
        <v>132</v>
      </c>
      <c r="AY204" s="17" t="s">
        <v>124</v>
      </c>
      <c r="BE204" s="223">
        <f>IF(N204="základní",J204,0)</f>
        <v>0</v>
      </c>
      <c r="BF204" s="223">
        <f>IF(N204="snížená",J204,0)</f>
        <v>451200</v>
      </c>
      <c r="BG204" s="223">
        <f>IF(N204="zákl. přenesená",J204,0)</f>
        <v>0</v>
      </c>
      <c r="BH204" s="223">
        <f>IF(N204="sníž. přenesená",J204,0)</f>
        <v>0</v>
      </c>
      <c r="BI204" s="223">
        <f>IF(N204="nulová",J204,0)</f>
        <v>0</v>
      </c>
      <c r="BJ204" s="17" t="s">
        <v>132</v>
      </c>
      <c r="BK204" s="223">
        <f>ROUND(I204*H204,2)</f>
        <v>451200</v>
      </c>
      <c r="BL204" s="17" t="s">
        <v>228</v>
      </c>
      <c r="BM204" s="222" t="s">
        <v>254</v>
      </c>
    </row>
    <row r="205" s="13" customFormat="1">
      <c r="A205" s="13"/>
      <c r="B205" s="224"/>
      <c r="C205" s="225"/>
      <c r="D205" s="226" t="s">
        <v>134</v>
      </c>
      <c r="E205" s="227" t="s">
        <v>1</v>
      </c>
      <c r="F205" s="228" t="s">
        <v>255</v>
      </c>
      <c r="G205" s="225"/>
      <c r="H205" s="227" t="s">
        <v>1</v>
      </c>
      <c r="I205" s="225"/>
      <c r="J205" s="225"/>
      <c r="K205" s="225"/>
      <c r="L205" s="229"/>
      <c r="M205" s="230"/>
      <c r="N205" s="231"/>
      <c r="O205" s="231"/>
      <c r="P205" s="231"/>
      <c r="Q205" s="231"/>
      <c r="R205" s="231"/>
      <c r="S205" s="231"/>
      <c r="T205" s="23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3" t="s">
        <v>134</v>
      </c>
      <c r="AU205" s="233" t="s">
        <v>132</v>
      </c>
      <c r="AV205" s="13" t="s">
        <v>81</v>
      </c>
      <c r="AW205" s="13" t="s">
        <v>30</v>
      </c>
      <c r="AX205" s="13" t="s">
        <v>73</v>
      </c>
      <c r="AY205" s="233" t="s">
        <v>124</v>
      </c>
    </row>
    <row r="206" s="14" customFormat="1">
      <c r="A206" s="14"/>
      <c r="B206" s="234"/>
      <c r="C206" s="235"/>
      <c r="D206" s="226" t="s">
        <v>134</v>
      </c>
      <c r="E206" s="236" t="s">
        <v>1</v>
      </c>
      <c r="F206" s="237" t="s">
        <v>256</v>
      </c>
      <c r="G206" s="235"/>
      <c r="H206" s="238">
        <v>58</v>
      </c>
      <c r="I206" s="235"/>
      <c r="J206" s="235"/>
      <c r="K206" s="235"/>
      <c r="L206" s="239"/>
      <c r="M206" s="240"/>
      <c r="N206" s="241"/>
      <c r="O206" s="241"/>
      <c r="P206" s="241"/>
      <c r="Q206" s="241"/>
      <c r="R206" s="241"/>
      <c r="S206" s="241"/>
      <c r="T206" s="24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3" t="s">
        <v>134</v>
      </c>
      <c r="AU206" s="243" t="s">
        <v>132</v>
      </c>
      <c r="AV206" s="14" t="s">
        <v>132</v>
      </c>
      <c r="AW206" s="14" t="s">
        <v>30</v>
      </c>
      <c r="AX206" s="14" t="s">
        <v>73</v>
      </c>
      <c r="AY206" s="243" t="s">
        <v>124</v>
      </c>
    </row>
    <row r="207" s="13" customFormat="1">
      <c r="A207" s="13"/>
      <c r="B207" s="224"/>
      <c r="C207" s="225"/>
      <c r="D207" s="226" t="s">
        <v>134</v>
      </c>
      <c r="E207" s="227" t="s">
        <v>1</v>
      </c>
      <c r="F207" s="228" t="s">
        <v>257</v>
      </c>
      <c r="G207" s="225"/>
      <c r="H207" s="227" t="s">
        <v>1</v>
      </c>
      <c r="I207" s="225"/>
      <c r="J207" s="225"/>
      <c r="K207" s="225"/>
      <c r="L207" s="229"/>
      <c r="M207" s="230"/>
      <c r="N207" s="231"/>
      <c r="O207" s="231"/>
      <c r="P207" s="231"/>
      <c r="Q207" s="231"/>
      <c r="R207" s="231"/>
      <c r="S207" s="231"/>
      <c r="T207" s="23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3" t="s">
        <v>134</v>
      </c>
      <c r="AU207" s="233" t="s">
        <v>132</v>
      </c>
      <c r="AV207" s="13" t="s">
        <v>81</v>
      </c>
      <c r="AW207" s="13" t="s">
        <v>30</v>
      </c>
      <c r="AX207" s="13" t="s">
        <v>73</v>
      </c>
      <c r="AY207" s="233" t="s">
        <v>124</v>
      </c>
    </row>
    <row r="208" s="14" customFormat="1">
      <c r="A208" s="14"/>
      <c r="B208" s="234"/>
      <c r="C208" s="235"/>
      <c r="D208" s="226" t="s">
        <v>134</v>
      </c>
      <c r="E208" s="236" t="s">
        <v>1</v>
      </c>
      <c r="F208" s="237" t="s">
        <v>258</v>
      </c>
      <c r="G208" s="235"/>
      <c r="H208" s="238">
        <v>224</v>
      </c>
      <c r="I208" s="235"/>
      <c r="J208" s="235"/>
      <c r="K208" s="235"/>
      <c r="L208" s="239"/>
      <c r="M208" s="240"/>
      <c r="N208" s="241"/>
      <c r="O208" s="241"/>
      <c r="P208" s="241"/>
      <c r="Q208" s="241"/>
      <c r="R208" s="241"/>
      <c r="S208" s="241"/>
      <c r="T208" s="242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3" t="s">
        <v>134</v>
      </c>
      <c r="AU208" s="243" t="s">
        <v>132</v>
      </c>
      <c r="AV208" s="14" t="s">
        <v>132</v>
      </c>
      <c r="AW208" s="14" t="s">
        <v>30</v>
      </c>
      <c r="AX208" s="14" t="s">
        <v>73</v>
      </c>
      <c r="AY208" s="243" t="s">
        <v>124</v>
      </c>
    </row>
    <row r="209" s="15" customFormat="1">
      <c r="A209" s="15"/>
      <c r="B209" s="244"/>
      <c r="C209" s="245"/>
      <c r="D209" s="226" t="s">
        <v>134</v>
      </c>
      <c r="E209" s="246" t="s">
        <v>1</v>
      </c>
      <c r="F209" s="247" t="s">
        <v>146</v>
      </c>
      <c r="G209" s="245"/>
      <c r="H209" s="248">
        <v>282</v>
      </c>
      <c r="I209" s="245"/>
      <c r="J209" s="245"/>
      <c r="K209" s="245"/>
      <c r="L209" s="249"/>
      <c r="M209" s="250"/>
      <c r="N209" s="251"/>
      <c r="O209" s="251"/>
      <c r="P209" s="251"/>
      <c r="Q209" s="251"/>
      <c r="R209" s="251"/>
      <c r="S209" s="251"/>
      <c r="T209" s="252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53" t="s">
        <v>134</v>
      </c>
      <c r="AU209" s="253" t="s">
        <v>132</v>
      </c>
      <c r="AV209" s="15" t="s">
        <v>131</v>
      </c>
      <c r="AW209" s="15" t="s">
        <v>30</v>
      </c>
      <c r="AX209" s="15" t="s">
        <v>81</v>
      </c>
      <c r="AY209" s="253" t="s">
        <v>124</v>
      </c>
    </row>
    <row r="210" s="2" customFormat="1" ht="24.15" customHeight="1">
      <c r="A210" s="32"/>
      <c r="B210" s="33"/>
      <c r="C210" s="211" t="s">
        <v>7</v>
      </c>
      <c r="D210" s="211" t="s">
        <v>127</v>
      </c>
      <c r="E210" s="212" t="s">
        <v>259</v>
      </c>
      <c r="F210" s="213" t="s">
        <v>260</v>
      </c>
      <c r="G210" s="214" t="s">
        <v>261</v>
      </c>
      <c r="H210" s="215">
        <v>27.68</v>
      </c>
      <c r="I210" s="216">
        <v>276</v>
      </c>
      <c r="J210" s="216">
        <f>ROUND(I210*H210,2)</f>
        <v>7639.6800000000003</v>
      </c>
      <c r="K210" s="217"/>
      <c r="L210" s="38"/>
      <c r="M210" s="218" t="s">
        <v>1</v>
      </c>
      <c r="N210" s="219" t="s">
        <v>39</v>
      </c>
      <c r="O210" s="220">
        <v>0.25</v>
      </c>
      <c r="P210" s="220">
        <f>O210*H210</f>
        <v>6.9199999999999999</v>
      </c>
      <c r="Q210" s="220">
        <v>1.0000000000000001E-05</v>
      </c>
      <c r="R210" s="220">
        <f>Q210*H210</f>
        <v>0.00027680000000000001</v>
      </c>
      <c r="S210" s="220">
        <v>0</v>
      </c>
      <c r="T210" s="221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22" t="s">
        <v>228</v>
      </c>
      <c r="AT210" s="222" t="s">
        <v>127</v>
      </c>
      <c r="AU210" s="222" t="s">
        <v>132</v>
      </c>
      <c r="AY210" s="17" t="s">
        <v>124</v>
      </c>
      <c r="BE210" s="223">
        <f>IF(N210="základní",J210,0)</f>
        <v>0</v>
      </c>
      <c r="BF210" s="223">
        <f>IF(N210="snížená",J210,0)</f>
        <v>7639.6800000000003</v>
      </c>
      <c r="BG210" s="223">
        <f>IF(N210="zákl. přenesená",J210,0)</f>
        <v>0</v>
      </c>
      <c r="BH210" s="223">
        <f>IF(N210="sníž. přenesená",J210,0)</f>
        <v>0</v>
      </c>
      <c r="BI210" s="223">
        <f>IF(N210="nulová",J210,0)</f>
        <v>0</v>
      </c>
      <c r="BJ210" s="17" t="s">
        <v>132</v>
      </c>
      <c r="BK210" s="223">
        <f>ROUND(I210*H210,2)</f>
        <v>7639.6800000000003</v>
      </c>
      <c r="BL210" s="17" t="s">
        <v>228</v>
      </c>
      <c r="BM210" s="222" t="s">
        <v>262</v>
      </c>
    </row>
    <row r="211" s="13" customFormat="1">
      <c r="A211" s="13"/>
      <c r="B211" s="224"/>
      <c r="C211" s="225"/>
      <c r="D211" s="226" t="s">
        <v>134</v>
      </c>
      <c r="E211" s="227" t="s">
        <v>1</v>
      </c>
      <c r="F211" s="228" t="s">
        <v>263</v>
      </c>
      <c r="G211" s="225"/>
      <c r="H211" s="227" t="s">
        <v>1</v>
      </c>
      <c r="I211" s="225"/>
      <c r="J211" s="225"/>
      <c r="K211" s="225"/>
      <c r="L211" s="229"/>
      <c r="M211" s="230"/>
      <c r="N211" s="231"/>
      <c r="O211" s="231"/>
      <c r="P211" s="231"/>
      <c r="Q211" s="231"/>
      <c r="R211" s="231"/>
      <c r="S211" s="231"/>
      <c r="T211" s="23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3" t="s">
        <v>134</v>
      </c>
      <c r="AU211" s="233" t="s">
        <v>132</v>
      </c>
      <c r="AV211" s="13" t="s">
        <v>81</v>
      </c>
      <c r="AW211" s="13" t="s">
        <v>30</v>
      </c>
      <c r="AX211" s="13" t="s">
        <v>73</v>
      </c>
      <c r="AY211" s="233" t="s">
        <v>124</v>
      </c>
    </row>
    <row r="212" s="14" customFormat="1">
      <c r="A212" s="14"/>
      <c r="B212" s="234"/>
      <c r="C212" s="235"/>
      <c r="D212" s="226" t="s">
        <v>134</v>
      </c>
      <c r="E212" s="236" t="s">
        <v>1</v>
      </c>
      <c r="F212" s="237" t="s">
        <v>264</v>
      </c>
      <c r="G212" s="235"/>
      <c r="H212" s="238">
        <v>27.68</v>
      </c>
      <c r="I212" s="235"/>
      <c r="J212" s="235"/>
      <c r="K212" s="235"/>
      <c r="L212" s="239"/>
      <c r="M212" s="240"/>
      <c r="N212" s="241"/>
      <c r="O212" s="241"/>
      <c r="P212" s="241"/>
      <c r="Q212" s="241"/>
      <c r="R212" s="241"/>
      <c r="S212" s="241"/>
      <c r="T212" s="24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3" t="s">
        <v>134</v>
      </c>
      <c r="AU212" s="243" t="s">
        <v>132</v>
      </c>
      <c r="AV212" s="14" t="s">
        <v>132</v>
      </c>
      <c r="AW212" s="14" t="s">
        <v>30</v>
      </c>
      <c r="AX212" s="14" t="s">
        <v>81</v>
      </c>
      <c r="AY212" s="243" t="s">
        <v>124</v>
      </c>
    </row>
    <row r="213" s="2" customFormat="1" ht="21.75" customHeight="1">
      <c r="A213" s="32"/>
      <c r="B213" s="33"/>
      <c r="C213" s="211" t="s">
        <v>265</v>
      </c>
      <c r="D213" s="211" t="s">
        <v>127</v>
      </c>
      <c r="E213" s="212" t="s">
        <v>266</v>
      </c>
      <c r="F213" s="213" t="s">
        <v>267</v>
      </c>
      <c r="G213" s="214" t="s">
        <v>261</v>
      </c>
      <c r="H213" s="215">
        <v>51.079999999999998</v>
      </c>
      <c r="I213" s="216">
        <v>498</v>
      </c>
      <c r="J213" s="216">
        <f>ROUND(I213*H213,2)</f>
        <v>25437.84</v>
      </c>
      <c r="K213" s="217"/>
      <c r="L213" s="38"/>
      <c r="M213" s="218" t="s">
        <v>1</v>
      </c>
      <c r="N213" s="219" t="s">
        <v>39</v>
      </c>
      <c r="O213" s="220">
        <v>0.69899999999999995</v>
      </c>
      <c r="P213" s="220">
        <f>O213*H213</f>
        <v>35.704919999999994</v>
      </c>
      <c r="Q213" s="220">
        <v>0.0068300000000000001</v>
      </c>
      <c r="R213" s="220">
        <f>Q213*H213</f>
        <v>0.34887639999999998</v>
      </c>
      <c r="S213" s="220">
        <v>0</v>
      </c>
      <c r="T213" s="221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222" t="s">
        <v>228</v>
      </c>
      <c r="AT213" s="222" t="s">
        <v>127</v>
      </c>
      <c r="AU213" s="222" t="s">
        <v>132</v>
      </c>
      <c r="AY213" s="17" t="s">
        <v>124</v>
      </c>
      <c r="BE213" s="223">
        <f>IF(N213="základní",J213,0)</f>
        <v>0</v>
      </c>
      <c r="BF213" s="223">
        <f>IF(N213="snížená",J213,0)</f>
        <v>25437.84</v>
      </c>
      <c r="BG213" s="223">
        <f>IF(N213="zákl. přenesená",J213,0)</f>
        <v>0</v>
      </c>
      <c r="BH213" s="223">
        <f>IF(N213="sníž. přenesená",J213,0)</f>
        <v>0</v>
      </c>
      <c r="BI213" s="223">
        <f>IF(N213="nulová",J213,0)</f>
        <v>0</v>
      </c>
      <c r="BJ213" s="17" t="s">
        <v>132</v>
      </c>
      <c r="BK213" s="223">
        <f>ROUND(I213*H213,2)</f>
        <v>25437.84</v>
      </c>
      <c r="BL213" s="17" t="s">
        <v>228</v>
      </c>
      <c r="BM213" s="222" t="s">
        <v>268</v>
      </c>
    </row>
    <row r="214" s="13" customFormat="1">
      <c r="A214" s="13"/>
      <c r="B214" s="224"/>
      <c r="C214" s="225"/>
      <c r="D214" s="226" t="s">
        <v>134</v>
      </c>
      <c r="E214" s="227" t="s">
        <v>1</v>
      </c>
      <c r="F214" s="228" t="s">
        <v>269</v>
      </c>
      <c r="G214" s="225"/>
      <c r="H214" s="227" t="s">
        <v>1</v>
      </c>
      <c r="I214" s="225"/>
      <c r="J214" s="225"/>
      <c r="K214" s="225"/>
      <c r="L214" s="229"/>
      <c r="M214" s="230"/>
      <c r="N214" s="231"/>
      <c r="O214" s="231"/>
      <c r="P214" s="231"/>
      <c r="Q214" s="231"/>
      <c r="R214" s="231"/>
      <c r="S214" s="231"/>
      <c r="T214" s="23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3" t="s">
        <v>134</v>
      </c>
      <c r="AU214" s="233" t="s">
        <v>132</v>
      </c>
      <c r="AV214" s="13" t="s">
        <v>81</v>
      </c>
      <c r="AW214" s="13" t="s">
        <v>30</v>
      </c>
      <c r="AX214" s="13" t="s">
        <v>73</v>
      </c>
      <c r="AY214" s="233" t="s">
        <v>124</v>
      </c>
    </row>
    <row r="215" s="14" customFormat="1">
      <c r="A215" s="14"/>
      <c r="B215" s="234"/>
      <c r="C215" s="235"/>
      <c r="D215" s="226" t="s">
        <v>134</v>
      </c>
      <c r="E215" s="236" t="s">
        <v>1</v>
      </c>
      <c r="F215" s="237" t="s">
        <v>270</v>
      </c>
      <c r="G215" s="235"/>
      <c r="H215" s="238">
        <v>23.399999999999999</v>
      </c>
      <c r="I215" s="235"/>
      <c r="J215" s="235"/>
      <c r="K215" s="235"/>
      <c r="L215" s="239"/>
      <c r="M215" s="240"/>
      <c r="N215" s="241"/>
      <c r="O215" s="241"/>
      <c r="P215" s="241"/>
      <c r="Q215" s="241"/>
      <c r="R215" s="241"/>
      <c r="S215" s="241"/>
      <c r="T215" s="24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3" t="s">
        <v>134</v>
      </c>
      <c r="AU215" s="243" t="s">
        <v>132</v>
      </c>
      <c r="AV215" s="14" t="s">
        <v>132</v>
      </c>
      <c r="AW215" s="14" t="s">
        <v>30</v>
      </c>
      <c r="AX215" s="14" t="s">
        <v>73</v>
      </c>
      <c r="AY215" s="243" t="s">
        <v>124</v>
      </c>
    </row>
    <row r="216" s="13" customFormat="1">
      <c r="A216" s="13"/>
      <c r="B216" s="224"/>
      <c r="C216" s="225"/>
      <c r="D216" s="226" t="s">
        <v>134</v>
      </c>
      <c r="E216" s="227" t="s">
        <v>1</v>
      </c>
      <c r="F216" s="228" t="s">
        <v>271</v>
      </c>
      <c r="G216" s="225"/>
      <c r="H216" s="227" t="s">
        <v>1</v>
      </c>
      <c r="I216" s="225"/>
      <c r="J216" s="225"/>
      <c r="K216" s="225"/>
      <c r="L216" s="229"/>
      <c r="M216" s="230"/>
      <c r="N216" s="231"/>
      <c r="O216" s="231"/>
      <c r="P216" s="231"/>
      <c r="Q216" s="231"/>
      <c r="R216" s="231"/>
      <c r="S216" s="231"/>
      <c r="T216" s="232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3" t="s">
        <v>134</v>
      </c>
      <c r="AU216" s="233" t="s">
        <v>132</v>
      </c>
      <c r="AV216" s="13" t="s">
        <v>81</v>
      </c>
      <c r="AW216" s="13" t="s">
        <v>30</v>
      </c>
      <c r="AX216" s="13" t="s">
        <v>73</v>
      </c>
      <c r="AY216" s="233" t="s">
        <v>124</v>
      </c>
    </row>
    <row r="217" s="14" customFormat="1">
      <c r="A217" s="14"/>
      <c r="B217" s="234"/>
      <c r="C217" s="235"/>
      <c r="D217" s="226" t="s">
        <v>134</v>
      </c>
      <c r="E217" s="236" t="s">
        <v>1</v>
      </c>
      <c r="F217" s="237" t="s">
        <v>264</v>
      </c>
      <c r="G217" s="235"/>
      <c r="H217" s="238">
        <v>27.68</v>
      </c>
      <c r="I217" s="235"/>
      <c r="J217" s="235"/>
      <c r="K217" s="235"/>
      <c r="L217" s="239"/>
      <c r="M217" s="240"/>
      <c r="N217" s="241"/>
      <c r="O217" s="241"/>
      <c r="P217" s="241"/>
      <c r="Q217" s="241"/>
      <c r="R217" s="241"/>
      <c r="S217" s="241"/>
      <c r="T217" s="24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3" t="s">
        <v>134</v>
      </c>
      <c r="AU217" s="243" t="s">
        <v>132</v>
      </c>
      <c r="AV217" s="14" t="s">
        <v>132</v>
      </c>
      <c r="AW217" s="14" t="s">
        <v>30</v>
      </c>
      <c r="AX217" s="14" t="s">
        <v>73</v>
      </c>
      <c r="AY217" s="243" t="s">
        <v>124</v>
      </c>
    </row>
    <row r="218" s="15" customFormat="1">
      <c r="A218" s="15"/>
      <c r="B218" s="244"/>
      <c r="C218" s="245"/>
      <c r="D218" s="226" t="s">
        <v>134</v>
      </c>
      <c r="E218" s="246" t="s">
        <v>1</v>
      </c>
      <c r="F218" s="247" t="s">
        <v>146</v>
      </c>
      <c r="G218" s="245"/>
      <c r="H218" s="248">
        <v>51.079999999999998</v>
      </c>
      <c r="I218" s="245"/>
      <c r="J218" s="245"/>
      <c r="K218" s="245"/>
      <c r="L218" s="249"/>
      <c r="M218" s="250"/>
      <c r="N218" s="251"/>
      <c r="O218" s="251"/>
      <c r="P218" s="251"/>
      <c r="Q218" s="251"/>
      <c r="R218" s="251"/>
      <c r="S218" s="251"/>
      <c r="T218" s="252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3" t="s">
        <v>134</v>
      </c>
      <c r="AU218" s="253" t="s">
        <v>132</v>
      </c>
      <c r="AV218" s="15" t="s">
        <v>131</v>
      </c>
      <c r="AW218" s="15" t="s">
        <v>30</v>
      </c>
      <c r="AX218" s="15" t="s">
        <v>81</v>
      </c>
      <c r="AY218" s="253" t="s">
        <v>124</v>
      </c>
    </row>
    <row r="219" s="2" customFormat="1" ht="21.75" customHeight="1">
      <c r="A219" s="32"/>
      <c r="B219" s="33"/>
      <c r="C219" s="211" t="s">
        <v>272</v>
      </c>
      <c r="D219" s="211" t="s">
        <v>127</v>
      </c>
      <c r="E219" s="212" t="s">
        <v>273</v>
      </c>
      <c r="F219" s="213" t="s">
        <v>274</v>
      </c>
      <c r="G219" s="214" t="s">
        <v>261</v>
      </c>
      <c r="H219" s="215">
        <v>46.799999999999997</v>
      </c>
      <c r="I219" s="216">
        <v>1080</v>
      </c>
      <c r="J219" s="216">
        <f>ROUND(I219*H219,2)</f>
        <v>50544</v>
      </c>
      <c r="K219" s="217"/>
      <c r="L219" s="38"/>
      <c r="M219" s="218" t="s">
        <v>1</v>
      </c>
      <c r="N219" s="219" t="s">
        <v>39</v>
      </c>
      <c r="O219" s="220">
        <v>1.5540000000000001</v>
      </c>
      <c r="P219" s="220">
        <f>O219*H219</f>
        <v>72.727199999999996</v>
      </c>
      <c r="Q219" s="220">
        <v>0.018460000000000001</v>
      </c>
      <c r="R219" s="220">
        <f>Q219*H219</f>
        <v>0.86392800000000003</v>
      </c>
      <c r="S219" s="220">
        <v>0</v>
      </c>
      <c r="T219" s="221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222" t="s">
        <v>228</v>
      </c>
      <c r="AT219" s="222" t="s">
        <v>127</v>
      </c>
      <c r="AU219" s="222" t="s">
        <v>132</v>
      </c>
      <c r="AY219" s="17" t="s">
        <v>124</v>
      </c>
      <c r="BE219" s="223">
        <f>IF(N219="základní",J219,0)</f>
        <v>0</v>
      </c>
      <c r="BF219" s="223">
        <f>IF(N219="snížená",J219,0)</f>
        <v>50544</v>
      </c>
      <c r="BG219" s="223">
        <f>IF(N219="zákl. přenesená",J219,0)</f>
        <v>0</v>
      </c>
      <c r="BH219" s="223">
        <f>IF(N219="sníž. přenesená",J219,0)</f>
        <v>0</v>
      </c>
      <c r="BI219" s="223">
        <f>IF(N219="nulová",J219,0)</f>
        <v>0</v>
      </c>
      <c r="BJ219" s="17" t="s">
        <v>132</v>
      </c>
      <c r="BK219" s="223">
        <f>ROUND(I219*H219,2)</f>
        <v>50544</v>
      </c>
      <c r="BL219" s="17" t="s">
        <v>228</v>
      </c>
      <c r="BM219" s="222" t="s">
        <v>275</v>
      </c>
    </row>
    <row r="220" s="13" customFormat="1">
      <c r="A220" s="13"/>
      <c r="B220" s="224"/>
      <c r="C220" s="225"/>
      <c r="D220" s="226" t="s">
        <v>134</v>
      </c>
      <c r="E220" s="227" t="s">
        <v>1</v>
      </c>
      <c r="F220" s="228" t="s">
        <v>276</v>
      </c>
      <c r="G220" s="225"/>
      <c r="H220" s="227" t="s">
        <v>1</v>
      </c>
      <c r="I220" s="225"/>
      <c r="J220" s="225"/>
      <c r="K220" s="225"/>
      <c r="L220" s="229"/>
      <c r="M220" s="230"/>
      <c r="N220" s="231"/>
      <c r="O220" s="231"/>
      <c r="P220" s="231"/>
      <c r="Q220" s="231"/>
      <c r="R220" s="231"/>
      <c r="S220" s="231"/>
      <c r="T220" s="23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3" t="s">
        <v>134</v>
      </c>
      <c r="AU220" s="233" t="s">
        <v>132</v>
      </c>
      <c r="AV220" s="13" t="s">
        <v>81</v>
      </c>
      <c r="AW220" s="13" t="s">
        <v>30</v>
      </c>
      <c r="AX220" s="13" t="s">
        <v>73</v>
      </c>
      <c r="AY220" s="233" t="s">
        <v>124</v>
      </c>
    </row>
    <row r="221" s="14" customFormat="1">
      <c r="A221" s="14"/>
      <c r="B221" s="234"/>
      <c r="C221" s="235"/>
      <c r="D221" s="226" t="s">
        <v>134</v>
      </c>
      <c r="E221" s="236" t="s">
        <v>1</v>
      </c>
      <c r="F221" s="237" t="s">
        <v>277</v>
      </c>
      <c r="G221" s="235"/>
      <c r="H221" s="238">
        <v>46.799999999999997</v>
      </c>
      <c r="I221" s="235"/>
      <c r="J221" s="235"/>
      <c r="K221" s="235"/>
      <c r="L221" s="239"/>
      <c r="M221" s="240"/>
      <c r="N221" s="241"/>
      <c r="O221" s="241"/>
      <c r="P221" s="241"/>
      <c r="Q221" s="241"/>
      <c r="R221" s="241"/>
      <c r="S221" s="241"/>
      <c r="T221" s="242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3" t="s">
        <v>134</v>
      </c>
      <c r="AU221" s="243" t="s">
        <v>132</v>
      </c>
      <c r="AV221" s="14" t="s">
        <v>132</v>
      </c>
      <c r="AW221" s="14" t="s">
        <v>30</v>
      </c>
      <c r="AX221" s="14" t="s">
        <v>81</v>
      </c>
      <c r="AY221" s="243" t="s">
        <v>124</v>
      </c>
    </row>
    <row r="222" s="2" customFormat="1" ht="33" customHeight="1">
      <c r="A222" s="32"/>
      <c r="B222" s="33"/>
      <c r="C222" s="211" t="s">
        <v>278</v>
      </c>
      <c r="D222" s="211" t="s">
        <v>127</v>
      </c>
      <c r="E222" s="212" t="s">
        <v>279</v>
      </c>
      <c r="F222" s="213" t="s">
        <v>280</v>
      </c>
      <c r="G222" s="214" t="s">
        <v>130</v>
      </c>
      <c r="H222" s="215">
        <v>42.119999999999997</v>
      </c>
      <c r="I222" s="216">
        <v>71.599999999999994</v>
      </c>
      <c r="J222" s="216">
        <f>ROUND(I222*H222,2)</f>
        <v>3015.79</v>
      </c>
      <c r="K222" s="217"/>
      <c r="L222" s="38"/>
      <c r="M222" s="218" t="s">
        <v>1</v>
      </c>
      <c r="N222" s="219" t="s">
        <v>39</v>
      </c>
      <c r="O222" s="220">
        <v>0.17000000000000001</v>
      </c>
      <c r="P222" s="220">
        <f>O222*H222</f>
        <v>7.1604000000000001</v>
      </c>
      <c r="Q222" s="220">
        <v>0</v>
      </c>
      <c r="R222" s="220">
        <f>Q222*H222</f>
        <v>0</v>
      </c>
      <c r="S222" s="220">
        <v>0.021999999999999999</v>
      </c>
      <c r="T222" s="221">
        <f>S222*H222</f>
        <v>0.92663999999999991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222" t="s">
        <v>228</v>
      </c>
      <c r="AT222" s="222" t="s">
        <v>127</v>
      </c>
      <c r="AU222" s="222" t="s">
        <v>132</v>
      </c>
      <c r="AY222" s="17" t="s">
        <v>124</v>
      </c>
      <c r="BE222" s="223">
        <f>IF(N222="základní",J222,0)</f>
        <v>0</v>
      </c>
      <c r="BF222" s="223">
        <f>IF(N222="snížená",J222,0)</f>
        <v>3015.79</v>
      </c>
      <c r="BG222" s="223">
        <f>IF(N222="zákl. přenesená",J222,0)</f>
        <v>0</v>
      </c>
      <c r="BH222" s="223">
        <f>IF(N222="sníž. přenesená",J222,0)</f>
        <v>0</v>
      </c>
      <c r="BI222" s="223">
        <f>IF(N222="nulová",J222,0)</f>
        <v>0</v>
      </c>
      <c r="BJ222" s="17" t="s">
        <v>132</v>
      </c>
      <c r="BK222" s="223">
        <f>ROUND(I222*H222,2)</f>
        <v>3015.79</v>
      </c>
      <c r="BL222" s="17" t="s">
        <v>228</v>
      </c>
      <c r="BM222" s="222" t="s">
        <v>281</v>
      </c>
    </row>
    <row r="223" s="13" customFormat="1">
      <c r="A223" s="13"/>
      <c r="B223" s="224"/>
      <c r="C223" s="225"/>
      <c r="D223" s="226" t="s">
        <v>134</v>
      </c>
      <c r="E223" s="227" t="s">
        <v>1</v>
      </c>
      <c r="F223" s="228" t="s">
        <v>276</v>
      </c>
      <c r="G223" s="225"/>
      <c r="H223" s="227" t="s">
        <v>1</v>
      </c>
      <c r="I223" s="225"/>
      <c r="J223" s="225"/>
      <c r="K223" s="225"/>
      <c r="L223" s="229"/>
      <c r="M223" s="230"/>
      <c r="N223" s="231"/>
      <c r="O223" s="231"/>
      <c r="P223" s="231"/>
      <c r="Q223" s="231"/>
      <c r="R223" s="231"/>
      <c r="S223" s="231"/>
      <c r="T223" s="23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3" t="s">
        <v>134</v>
      </c>
      <c r="AU223" s="233" t="s">
        <v>132</v>
      </c>
      <c r="AV223" s="13" t="s">
        <v>81</v>
      </c>
      <c r="AW223" s="13" t="s">
        <v>30</v>
      </c>
      <c r="AX223" s="13" t="s">
        <v>73</v>
      </c>
      <c r="AY223" s="233" t="s">
        <v>124</v>
      </c>
    </row>
    <row r="224" s="14" customFormat="1">
      <c r="A224" s="14"/>
      <c r="B224" s="234"/>
      <c r="C224" s="235"/>
      <c r="D224" s="226" t="s">
        <v>134</v>
      </c>
      <c r="E224" s="236" t="s">
        <v>1</v>
      </c>
      <c r="F224" s="237" t="s">
        <v>282</v>
      </c>
      <c r="G224" s="235"/>
      <c r="H224" s="238">
        <v>42.119999999999997</v>
      </c>
      <c r="I224" s="235"/>
      <c r="J224" s="235"/>
      <c r="K224" s="235"/>
      <c r="L224" s="239"/>
      <c r="M224" s="240"/>
      <c r="N224" s="241"/>
      <c r="O224" s="241"/>
      <c r="P224" s="241"/>
      <c r="Q224" s="241"/>
      <c r="R224" s="241"/>
      <c r="S224" s="241"/>
      <c r="T224" s="242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3" t="s">
        <v>134</v>
      </c>
      <c r="AU224" s="243" t="s">
        <v>132</v>
      </c>
      <c r="AV224" s="14" t="s">
        <v>132</v>
      </c>
      <c r="AW224" s="14" t="s">
        <v>30</v>
      </c>
      <c r="AX224" s="14" t="s">
        <v>81</v>
      </c>
      <c r="AY224" s="243" t="s">
        <v>124</v>
      </c>
    </row>
    <row r="225" s="2" customFormat="1" ht="24.15" customHeight="1">
      <c r="A225" s="32"/>
      <c r="B225" s="33"/>
      <c r="C225" s="211" t="s">
        <v>283</v>
      </c>
      <c r="D225" s="211" t="s">
        <v>127</v>
      </c>
      <c r="E225" s="212" t="s">
        <v>284</v>
      </c>
      <c r="F225" s="213" t="s">
        <v>285</v>
      </c>
      <c r="G225" s="214" t="s">
        <v>286</v>
      </c>
      <c r="H225" s="215">
        <v>5378.3729999999996</v>
      </c>
      <c r="I225" s="216">
        <v>1.6200000000000001</v>
      </c>
      <c r="J225" s="216">
        <f>ROUND(I225*H225,2)</f>
        <v>8712.9599999999991</v>
      </c>
      <c r="K225" s="217"/>
      <c r="L225" s="38"/>
      <c r="M225" s="218" t="s">
        <v>1</v>
      </c>
      <c r="N225" s="219" t="s">
        <v>39</v>
      </c>
      <c r="O225" s="220">
        <v>0</v>
      </c>
      <c r="P225" s="220">
        <f>O225*H225</f>
        <v>0</v>
      </c>
      <c r="Q225" s="220">
        <v>0</v>
      </c>
      <c r="R225" s="220">
        <f>Q225*H225</f>
        <v>0</v>
      </c>
      <c r="S225" s="220">
        <v>0</v>
      </c>
      <c r="T225" s="221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222" t="s">
        <v>228</v>
      </c>
      <c r="AT225" s="222" t="s">
        <v>127</v>
      </c>
      <c r="AU225" s="222" t="s">
        <v>132</v>
      </c>
      <c r="AY225" s="17" t="s">
        <v>124</v>
      </c>
      <c r="BE225" s="223">
        <f>IF(N225="základní",J225,0)</f>
        <v>0</v>
      </c>
      <c r="BF225" s="223">
        <f>IF(N225="snížená",J225,0)</f>
        <v>8712.9599999999991</v>
      </c>
      <c r="BG225" s="223">
        <f>IF(N225="zákl. přenesená",J225,0)</f>
        <v>0</v>
      </c>
      <c r="BH225" s="223">
        <f>IF(N225="sníž. přenesená",J225,0)</f>
        <v>0</v>
      </c>
      <c r="BI225" s="223">
        <f>IF(N225="nulová",J225,0)</f>
        <v>0</v>
      </c>
      <c r="BJ225" s="17" t="s">
        <v>132</v>
      </c>
      <c r="BK225" s="223">
        <f>ROUND(I225*H225,2)</f>
        <v>8712.9599999999991</v>
      </c>
      <c r="BL225" s="17" t="s">
        <v>228</v>
      </c>
      <c r="BM225" s="222" t="s">
        <v>287</v>
      </c>
    </row>
    <row r="226" s="12" customFormat="1" ht="22.8" customHeight="1">
      <c r="A226" s="12"/>
      <c r="B226" s="196"/>
      <c r="C226" s="197"/>
      <c r="D226" s="198" t="s">
        <v>72</v>
      </c>
      <c r="E226" s="209" t="s">
        <v>288</v>
      </c>
      <c r="F226" s="209" t="s">
        <v>289</v>
      </c>
      <c r="G226" s="197"/>
      <c r="H226" s="197"/>
      <c r="I226" s="197"/>
      <c r="J226" s="210">
        <f>BK226</f>
        <v>13282.31</v>
      </c>
      <c r="K226" s="197"/>
      <c r="L226" s="201"/>
      <c r="M226" s="202"/>
      <c r="N226" s="203"/>
      <c r="O226" s="203"/>
      <c r="P226" s="204">
        <f>SUM(P227:P232)</f>
        <v>28.601526999999997</v>
      </c>
      <c r="Q226" s="203"/>
      <c r="R226" s="204">
        <f>SUM(R227:R232)</f>
        <v>0</v>
      </c>
      <c r="S226" s="203"/>
      <c r="T226" s="205">
        <f>SUM(T227:T232)</f>
        <v>2.7710381499999999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06" t="s">
        <v>132</v>
      </c>
      <c r="AT226" s="207" t="s">
        <v>72</v>
      </c>
      <c r="AU226" s="207" t="s">
        <v>81</v>
      </c>
      <c r="AY226" s="206" t="s">
        <v>124</v>
      </c>
      <c r="BK226" s="208">
        <f>SUM(BK227:BK232)</f>
        <v>13282.31</v>
      </c>
    </row>
    <row r="227" s="2" customFormat="1" ht="24.15" customHeight="1">
      <c r="A227" s="32"/>
      <c r="B227" s="33"/>
      <c r="C227" s="211" t="s">
        <v>290</v>
      </c>
      <c r="D227" s="211" t="s">
        <v>127</v>
      </c>
      <c r="E227" s="212" t="s">
        <v>291</v>
      </c>
      <c r="F227" s="213" t="s">
        <v>292</v>
      </c>
      <c r="G227" s="214" t="s">
        <v>130</v>
      </c>
      <c r="H227" s="215">
        <v>84.870999999999995</v>
      </c>
      <c r="I227" s="216">
        <v>117</v>
      </c>
      <c r="J227" s="216">
        <f>ROUND(I227*H227,2)</f>
        <v>9929.9099999999999</v>
      </c>
      <c r="K227" s="217"/>
      <c r="L227" s="38"/>
      <c r="M227" s="218" t="s">
        <v>1</v>
      </c>
      <c r="N227" s="219" t="s">
        <v>39</v>
      </c>
      <c r="O227" s="220">
        <v>0.25</v>
      </c>
      <c r="P227" s="220">
        <f>O227*H227</f>
        <v>21.217749999999999</v>
      </c>
      <c r="Q227" s="220">
        <v>0</v>
      </c>
      <c r="R227" s="220">
        <f>Q227*H227</f>
        <v>0</v>
      </c>
      <c r="S227" s="220">
        <v>0.024649999999999998</v>
      </c>
      <c r="T227" s="221">
        <f>S227*H227</f>
        <v>2.0920701499999996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222" t="s">
        <v>228</v>
      </c>
      <c r="AT227" s="222" t="s">
        <v>127</v>
      </c>
      <c r="AU227" s="222" t="s">
        <v>132</v>
      </c>
      <c r="AY227" s="17" t="s">
        <v>124</v>
      </c>
      <c r="BE227" s="223">
        <f>IF(N227="základní",J227,0)</f>
        <v>0</v>
      </c>
      <c r="BF227" s="223">
        <f>IF(N227="snížená",J227,0)</f>
        <v>9929.9099999999999</v>
      </c>
      <c r="BG227" s="223">
        <f>IF(N227="zákl. přenesená",J227,0)</f>
        <v>0</v>
      </c>
      <c r="BH227" s="223">
        <f>IF(N227="sníž. přenesená",J227,0)</f>
        <v>0</v>
      </c>
      <c r="BI227" s="223">
        <f>IF(N227="nulová",J227,0)</f>
        <v>0</v>
      </c>
      <c r="BJ227" s="17" t="s">
        <v>132</v>
      </c>
      <c r="BK227" s="223">
        <f>ROUND(I227*H227,2)</f>
        <v>9929.9099999999999</v>
      </c>
      <c r="BL227" s="17" t="s">
        <v>228</v>
      </c>
      <c r="BM227" s="222" t="s">
        <v>293</v>
      </c>
    </row>
    <row r="228" s="13" customFormat="1">
      <c r="A228" s="13"/>
      <c r="B228" s="224"/>
      <c r="C228" s="225"/>
      <c r="D228" s="226" t="s">
        <v>134</v>
      </c>
      <c r="E228" s="227" t="s">
        <v>1</v>
      </c>
      <c r="F228" s="228" t="s">
        <v>181</v>
      </c>
      <c r="G228" s="225"/>
      <c r="H228" s="227" t="s">
        <v>1</v>
      </c>
      <c r="I228" s="225"/>
      <c r="J228" s="225"/>
      <c r="K228" s="225"/>
      <c r="L228" s="229"/>
      <c r="M228" s="230"/>
      <c r="N228" s="231"/>
      <c r="O228" s="231"/>
      <c r="P228" s="231"/>
      <c r="Q228" s="231"/>
      <c r="R228" s="231"/>
      <c r="S228" s="231"/>
      <c r="T228" s="23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3" t="s">
        <v>134</v>
      </c>
      <c r="AU228" s="233" t="s">
        <v>132</v>
      </c>
      <c r="AV228" s="13" t="s">
        <v>81</v>
      </c>
      <c r="AW228" s="13" t="s">
        <v>30</v>
      </c>
      <c r="AX228" s="13" t="s">
        <v>73</v>
      </c>
      <c r="AY228" s="233" t="s">
        <v>124</v>
      </c>
    </row>
    <row r="229" s="14" customFormat="1">
      <c r="A229" s="14"/>
      <c r="B229" s="234"/>
      <c r="C229" s="235"/>
      <c r="D229" s="226" t="s">
        <v>134</v>
      </c>
      <c r="E229" s="236" t="s">
        <v>1</v>
      </c>
      <c r="F229" s="237" t="s">
        <v>294</v>
      </c>
      <c r="G229" s="235"/>
      <c r="H229" s="238">
        <v>65.231999999999999</v>
      </c>
      <c r="I229" s="235"/>
      <c r="J229" s="235"/>
      <c r="K229" s="235"/>
      <c r="L229" s="239"/>
      <c r="M229" s="240"/>
      <c r="N229" s="241"/>
      <c r="O229" s="241"/>
      <c r="P229" s="241"/>
      <c r="Q229" s="241"/>
      <c r="R229" s="241"/>
      <c r="S229" s="241"/>
      <c r="T229" s="242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3" t="s">
        <v>134</v>
      </c>
      <c r="AU229" s="243" t="s">
        <v>132</v>
      </c>
      <c r="AV229" s="14" t="s">
        <v>132</v>
      </c>
      <c r="AW229" s="14" t="s">
        <v>30</v>
      </c>
      <c r="AX229" s="14" t="s">
        <v>73</v>
      </c>
      <c r="AY229" s="243" t="s">
        <v>124</v>
      </c>
    </row>
    <row r="230" s="14" customFormat="1">
      <c r="A230" s="14"/>
      <c r="B230" s="234"/>
      <c r="C230" s="235"/>
      <c r="D230" s="226" t="s">
        <v>134</v>
      </c>
      <c r="E230" s="236" t="s">
        <v>1</v>
      </c>
      <c r="F230" s="237" t="s">
        <v>295</v>
      </c>
      <c r="G230" s="235"/>
      <c r="H230" s="238">
        <v>19.638999999999999</v>
      </c>
      <c r="I230" s="235"/>
      <c r="J230" s="235"/>
      <c r="K230" s="235"/>
      <c r="L230" s="239"/>
      <c r="M230" s="240"/>
      <c r="N230" s="241"/>
      <c r="O230" s="241"/>
      <c r="P230" s="241"/>
      <c r="Q230" s="241"/>
      <c r="R230" s="241"/>
      <c r="S230" s="241"/>
      <c r="T230" s="242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3" t="s">
        <v>134</v>
      </c>
      <c r="AU230" s="243" t="s">
        <v>132</v>
      </c>
      <c r="AV230" s="14" t="s">
        <v>132</v>
      </c>
      <c r="AW230" s="14" t="s">
        <v>30</v>
      </c>
      <c r="AX230" s="14" t="s">
        <v>73</v>
      </c>
      <c r="AY230" s="243" t="s">
        <v>124</v>
      </c>
    </row>
    <row r="231" s="15" customFormat="1">
      <c r="A231" s="15"/>
      <c r="B231" s="244"/>
      <c r="C231" s="245"/>
      <c r="D231" s="226" t="s">
        <v>134</v>
      </c>
      <c r="E231" s="246" t="s">
        <v>1</v>
      </c>
      <c r="F231" s="247" t="s">
        <v>146</v>
      </c>
      <c r="G231" s="245"/>
      <c r="H231" s="248">
        <v>84.870999999999995</v>
      </c>
      <c r="I231" s="245"/>
      <c r="J231" s="245"/>
      <c r="K231" s="245"/>
      <c r="L231" s="249"/>
      <c r="M231" s="250"/>
      <c r="N231" s="251"/>
      <c r="O231" s="251"/>
      <c r="P231" s="251"/>
      <c r="Q231" s="251"/>
      <c r="R231" s="251"/>
      <c r="S231" s="251"/>
      <c r="T231" s="252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53" t="s">
        <v>134</v>
      </c>
      <c r="AU231" s="253" t="s">
        <v>132</v>
      </c>
      <c r="AV231" s="15" t="s">
        <v>131</v>
      </c>
      <c r="AW231" s="15" t="s">
        <v>30</v>
      </c>
      <c r="AX231" s="15" t="s">
        <v>81</v>
      </c>
      <c r="AY231" s="253" t="s">
        <v>124</v>
      </c>
    </row>
    <row r="232" s="2" customFormat="1" ht="24.15" customHeight="1">
      <c r="A232" s="32"/>
      <c r="B232" s="33"/>
      <c r="C232" s="211" t="s">
        <v>296</v>
      </c>
      <c r="D232" s="211" t="s">
        <v>127</v>
      </c>
      <c r="E232" s="212" t="s">
        <v>297</v>
      </c>
      <c r="F232" s="213" t="s">
        <v>298</v>
      </c>
      <c r="G232" s="214" t="s">
        <v>130</v>
      </c>
      <c r="H232" s="215">
        <v>84.870999999999995</v>
      </c>
      <c r="I232" s="216">
        <v>39.5</v>
      </c>
      <c r="J232" s="216">
        <f>ROUND(I232*H232,2)</f>
        <v>3352.4000000000001</v>
      </c>
      <c r="K232" s="217"/>
      <c r="L232" s="38"/>
      <c r="M232" s="218" t="s">
        <v>1</v>
      </c>
      <c r="N232" s="219" t="s">
        <v>39</v>
      </c>
      <c r="O232" s="220">
        <v>0.086999999999999994</v>
      </c>
      <c r="P232" s="220">
        <f>O232*H232</f>
        <v>7.3837769999999994</v>
      </c>
      <c r="Q232" s="220">
        <v>0</v>
      </c>
      <c r="R232" s="220">
        <f>Q232*H232</f>
        <v>0</v>
      </c>
      <c r="S232" s="220">
        <v>0.0080000000000000002</v>
      </c>
      <c r="T232" s="221">
        <f>S232*H232</f>
        <v>0.67896800000000002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222" t="s">
        <v>228</v>
      </c>
      <c r="AT232" s="222" t="s">
        <v>127</v>
      </c>
      <c r="AU232" s="222" t="s">
        <v>132</v>
      </c>
      <c r="AY232" s="17" t="s">
        <v>124</v>
      </c>
      <c r="BE232" s="223">
        <f>IF(N232="základní",J232,0)</f>
        <v>0</v>
      </c>
      <c r="BF232" s="223">
        <f>IF(N232="snížená",J232,0)</f>
        <v>3352.4000000000001</v>
      </c>
      <c r="BG232" s="223">
        <f>IF(N232="zákl. přenesená",J232,0)</f>
        <v>0</v>
      </c>
      <c r="BH232" s="223">
        <f>IF(N232="sníž. přenesená",J232,0)</f>
        <v>0</v>
      </c>
      <c r="BI232" s="223">
        <f>IF(N232="nulová",J232,0)</f>
        <v>0</v>
      </c>
      <c r="BJ232" s="17" t="s">
        <v>132</v>
      </c>
      <c r="BK232" s="223">
        <f>ROUND(I232*H232,2)</f>
        <v>3352.4000000000001</v>
      </c>
      <c r="BL232" s="17" t="s">
        <v>228</v>
      </c>
      <c r="BM232" s="222" t="s">
        <v>299</v>
      </c>
    </row>
    <row r="233" s="12" customFormat="1" ht="22.8" customHeight="1">
      <c r="A233" s="12"/>
      <c r="B233" s="196"/>
      <c r="C233" s="197"/>
      <c r="D233" s="198" t="s">
        <v>72</v>
      </c>
      <c r="E233" s="209" t="s">
        <v>300</v>
      </c>
      <c r="F233" s="209" t="s">
        <v>301</v>
      </c>
      <c r="G233" s="197"/>
      <c r="H233" s="197"/>
      <c r="I233" s="197"/>
      <c r="J233" s="210">
        <f>BK233</f>
        <v>374860</v>
      </c>
      <c r="K233" s="197"/>
      <c r="L233" s="201"/>
      <c r="M233" s="202"/>
      <c r="N233" s="203"/>
      <c r="O233" s="203"/>
      <c r="P233" s="204">
        <f>SUM(P234:P238)</f>
        <v>0</v>
      </c>
      <c r="Q233" s="203"/>
      <c r="R233" s="204">
        <f>SUM(R234:R238)</f>
        <v>0</v>
      </c>
      <c r="S233" s="203"/>
      <c r="T233" s="205">
        <f>SUM(T234:T238)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6" t="s">
        <v>132</v>
      </c>
      <c r="AT233" s="207" t="s">
        <v>72</v>
      </c>
      <c r="AU233" s="207" t="s">
        <v>81</v>
      </c>
      <c r="AY233" s="206" t="s">
        <v>124</v>
      </c>
      <c r="BK233" s="208">
        <f>SUM(BK234:BK238)</f>
        <v>374860</v>
      </c>
    </row>
    <row r="234" s="2" customFormat="1" ht="33" customHeight="1">
      <c r="A234" s="32"/>
      <c r="B234" s="33"/>
      <c r="C234" s="211" t="s">
        <v>302</v>
      </c>
      <c r="D234" s="211" t="s">
        <v>127</v>
      </c>
      <c r="E234" s="212" t="s">
        <v>303</v>
      </c>
      <c r="F234" s="213" t="s">
        <v>304</v>
      </c>
      <c r="G234" s="214" t="s">
        <v>194</v>
      </c>
      <c r="H234" s="215">
        <v>2</v>
      </c>
      <c r="I234" s="216">
        <v>85000</v>
      </c>
      <c r="J234" s="216">
        <f>ROUND(I234*H234,2)</f>
        <v>170000</v>
      </c>
      <c r="K234" s="217"/>
      <c r="L234" s="38"/>
      <c r="M234" s="218" t="s">
        <v>1</v>
      </c>
      <c r="N234" s="219" t="s">
        <v>39</v>
      </c>
      <c r="O234" s="220">
        <v>0</v>
      </c>
      <c r="P234" s="220">
        <f>O234*H234</f>
        <v>0</v>
      </c>
      <c r="Q234" s="220">
        <v>0</v>
      </c>
      <c r="R234" s="220">
        <f>Q234*H234</f>
        <v>0</v>
      </c>
      <c r="S234" s="220">
        <v>0</v>
      </c>
      <c r="T234" s="221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222" t="s">
        <v>228</v>
      </c>
      <c r="AT234" s="222" t="s">
        <v>127</v>
      </c>
      <c r="AU234" s="222" t="s">
        <v>132</v>
      </c>
      <c r="AY234" s="17" t="s">
        <v>124</v>
      </c>
      <c r="BE234" s="223">
        <f>IF(N234="základní",J234,0)</f>
        <v>0</v>
      </c>
      <c r="BF234" s="223">
        <f>IF(N234="snížená",J234,0)</f>
        <v>170000</v>
      </c>
      <c r="BG234" s="223">
        <f>IF(N234="zákl. přenesená",J234,0)</f>
        <v>0</v>
      </c>
      <c r="BH234" s="223">
        <f>IF(N234="sníž. přenesená",J234,0)</f>
        <v>0</v>
      </c>
      <c r="BI234" s="223">
        <f>IF(N234="nulová",J234,0)</f>
        <v>0</v>
      </c>
      <c r="BJ234" s="17" t="s">
        <v>132</v>
      </c>
      <c r="BK234" s="223">
        <f>ROUND(I234*H234,2)</f>
        <v>170000</v>
      </c>
      <c r="BL234" s="17" t="s">
        <v>228</v>
      </c>
      <c r="BM234" s="222" t="s">
        <v>305</v>
      </c>
    </row>
    <row r="235" s="13" customFormat="1">
      <c r="A235" s="13"/>
      <c r="B235" s="224"/>
      <c r="C235" s="225"/>
      <c r="D235" s="226" t="s">
        <v>134</v>
      </c>
      <c r="E235" s="227" t="s">
        <v>1</v>
      </c>
      <c r="F235" s="228" t="s">
        <v>306</v>
      </c>
      <c r="G235" s="225"/>
      <c r="H235" s="227" t="s">
        <v>1</v>
      </c>
      <c r="I235" s="225"/>
      <c r="J235" s="225"/>
      <c r="K235" s="225"/>
      <c r="L235" s="229"/>
      <c r="M235" s="230"/>
      <c r="N235" s="231"/>
      <c r="O235" s="231"/>
      <c r="P235" s="231"/>
      <c r="Q235" s="231"/>
      <c r="R235" s="231"/>
      <c r="S235" s="231"/>
      <c r="T235" s="232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3" t="s">
        <v>134</v>
      </c>
      <c r="AU235" s="233" t="s">
        <v>132</v>
      </c>
      <c r="AV235" s="13" t="s">
        <v>81</v>
      </c>
      <c r="AW235" s="13" t="s">
        <v>30</v>
      </c>
      <c r="AX235" s="13" t="s">
        <v>73</v>
      </c>
      <c r="AY235" s="233" t="s">
        <v>124</v>
      </c>
    </row>
    <row r="236" s="14" customFormat="1">
      <c r="A236" s="14"/>
      <c r="B236" s="234"/>
      <c r="C236" s="235"/>
      <c r="D236" s="226" t="s">
        <v>134</v>
      </c>
      <c r="E236" s="236" t="s">
        <v>1</v>
      </c>
      <c r="F236" s="237" t="s">
        <v>132</v>
      </c>
      <c r="G236" s="235"/>
      <c r="H236" s="238">
        <v>2</v>
      </c>
      <c r="I236" s="235"/>
      <c r="J236" s="235"/>
      <c r="K236" s="235"/>
      <c r="L236" s="239"/>
      <c r="M236" s="240"/>
      <c r="N236" s="241"/>
      <c r="O236" s="241"/>
      <c r="P236" s="241"/>
      <c r="Q236" s="241"/>
      <c r="R236" s="241"/>
      <c r="S236" s="241"/>
      <c r="T236" s="242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3" t="s">
        <v>134</v>
      </c>
      <c r="AU236" s="243" t="s">
        <v>132</v>
      </c>
      <c r="AV236" s="14" t="s">
        <v>132</v>
      </c>
      <c r="AW236" s="14" t="s">
        <v>30</v>
      </c>
      <c r="AX236" s="14" t="s">
        <v>81</v>
      </c>
      <c r="AY236" s="243" t="s">
        <v>124</v>
      </c>
    </row>
    <row r="237" s="2" customFormat="1" ht="44.25" customHeight="1">
      <c r="A237" s="32"/>
      <c r="B237" s="33"/>
      <c r="C237" s="211" t="s">
        <v>307</v>
      </c>
      <c r="D237" s="211" t="s">
        <v>127</v>
      </c>
      <c r="E237" s="212" t="s">
        <v>308</v>
      </c>
      <c r="F237" s="213" t="s">
        <v>309</v>
      </c>
      <c r="G237" s="214" t="s">
        <v>194</v>
      </c>
      <c r="H237" s="215">
        <v>1</v>
      </c>
      <c r="I237" s="216">
        <v>110000</v>
      </c>
      <c r="J237" s="216">
        <f>ROUND(I237*H237,2)</f>
        <v>110000</v>
      </c>
      <c r="K237" s="217"/>
      <c r="L237" s="38"/>
      <c r="M237" s="218" t="s">
        <v>1</v>
      </c>
      <c r="N237" s="219" t="s">
        <v>39</v>
      </c>
      <c r="O237" s="220">
        <v>0</v>
      </c>
      <c r="P237" s="220">
        <f>O237*H237</f>
        <v>0</v>
      </c>
      <c r="Q237" s="220">
        <v>0</v>
      </c>
      <c r="R237" s="220">
        <f>Q237*H237</f>
        <v>0</v>
      </c>
      <c r="S237" s="220">
        <v>0</v>
      </c>
      <c r="T237" s="221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222" t="s">
        <v>228</v>
      </c>
      <c r="AT237" s="222" t="s">
        <v>127</v>
      </c>
      <c r="AU237" s="222" t="s">
        <v>132</v>
      </c>
      <c r="AY237" s="17" t="s">
        <v>124</v>
      </c>
      <c r="BE237" s="223">
        <f>IF(N237="základní",J237,0)</f>
        <v>0</v>
      </c>
      <c r="BF237" s="223">
        <f>IF(N237="snížená",J237,0)</f>
        <v>110000</v>
      </c>
      <c r="BG237" s="223">
        <f>IF(N237="zákl. přenesená",J237,0)</f>
        <v>0</v>
      </c>
      <c r="BH237" s="223">
        <f>IF(N237="sníž. přenesená",J237,0)</f>
        <v>0</v>
      </c>
      <c r="BI237" s="223">
        <f>IF(N237="nulová",J237,0)</f>
        <v>0</v>
      </c>
      <c r="BJ237" s="17" t="s">
        <v>132</v>
      </c>
      <c r="BK237" s="223">
        <f>ROUND(I237*H237,2)</f>
        <v>110000</v>
      </c>
      <c r="BL237" s="17" t="s">
        <v>228</v>
      </c>
      <c r="BM237" s="222" t="s">
        <v>310</v>
      </c>
    </row>
    <row r="238" s="2" customFormat="1" ht="44.25" customHeight="1">
      <c r="A238" s="32"/>
      <c r="B238" s="33"/>
      <c r="C238" s="211" t="s">
        <v>311</v>
      </c>
      <c r="D238" s="211" t="s">
        <v>127</v>
      </c>
      <c r="E238" s="212" t="s">
        <v>312</v>
      </c>
      <c r="F238" s="213" t="s">
        <v>313</v>
      </c>
      <c r="G238" s="214" t="s">
        <v>314</v>
      </c>
      <c r="H238" s="215">
        <v>52.700000000000003</v>
      </c>
      <c r="I238" s="216">
        <v>1800</v>
      </c>
      <c r="J238" s="216">
        <f>ROUND(I238*H238,2)</f>
        <v>94860</v>
      </c>
      <c r="K238" s="217"/>
      <c r="L238" s="38"/>
      <c r="M238" s="218" t="s">
        <v>1</v>
      </c>
      <c r="N238" s="219" t="s">
        <v>39</v>
      </c>
      <c r="O238" s="220">
        <v>0</v>
      </c>
      <c r="P238" s="220">
        <f>O238*H238</f>
        <v>0</v>
      </c>
      <c r="Q238" s="220">
        <v>0</v>
      </c>
      <c r="R238" s="220">
        <f>Q238*H238</f>
        <v>0</v>
      </c>
      <c r="S238" s="220">
        <v>0</v>
      </c>
      <c r="T238" s="221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222" t="s">
        <v>228</v>
      </c>
      <c r="AT238" s="222" t="s">
        <v>127</v>
      </c>
      <c r="AU238" s="222" t="s">
        <v>132</v>
      </c>
      <c r="AY238" s="17" t="s">
        <v>124</v>
      </c>
      <c r="BE238" s="223">
        <f>IF(N238="základní",J238,0)</f>
        <v>0</v>
      </c>
      <c r="BF238" s="223">
        <f>IF(N238="snížená",J238,0)</f>
        <v>94860</v>
      </c>
      <c r="BG238" s="223">
        <f>IF(N238="zákl. přenesená",J238,0)</f>
        <v>0</v>
      </c>
      <c r="BH238" s="223">
        <f>IF(N238="sníž. přenesená",J238,0)</f>
        <v>0</v>
      </c>
      <c r="BI238" s="223">
        <f>IF(N238="nulová",J238,0)</f>
        <v>0</v>
      </c>
      <c r="BJ238" s="17" t="s">
        <v>132</v>
      </c>
      <c r="BK238" s="223">
        <f>ROUND(I238*H238,2)</f>
        <v>94860</v>
      </c>
      <c r="BL238" s="17" t="s">
        <v>228</v>
      </c>
      <c r="BM238" s="222" t="s">
        <v>315</v>
      </c>
    </row>
    <row r="239" s="12" customFormat="1" ht="22.8" customHeight="1">
      <c r="A239" s="12"/>
      <c r="B239" s="196"/>
      <c r="C239" s="197"/>
      <c r="D239" s="198" t="s">
        <v>72</v>
      </c>
      <c r="E239" s="209" t="s">
        <v>316</v>
      </c>
      <c r="F239" s="209" t="s">
        <v>317</v>
      </c>
      <c r="G239" s="197"/>
      <c r="H239" s="197"/>
      <c r="I239" s="197"/>
      <c r="J239" s="210">
        <f>BK239</f>
        <v>1172804.1999999997</v>
      </c>
      <c r="K239" s="197"/>
      <c r="L239" s="201"/>
      <c r="M239" s="202"/>
      <c r="N239" s="203"/>
      <c r="O239" s="203"/>
      <c r="P239" s="204">
        <f>SUM(P240:P287)</f>
        <v>632.29308100000003</v>
      </c>
      <c r="Q239" s="203"/>
      <c r="R239" s="204">
        <f>SUM(R240:R287)</f>
        <v>6.27583555</v>
      </c>
      <c r="S239" s="203"/>
      <c r="T239" s="205">
        <f>SUM(T240:T287)</f>
        <v>37.671295189999995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6" t="s">
        <v>132</v>
      </c>
      <c r="AT239" s="207" t="s">
        <v>72</v>
      </c>
      <c r="AU239" s="207" t="s">
        <v>81</v>
      </c>
      <c r="AY239" s="206" t="s">
        <v>124</v>
      </c>
      <c r="BK239" s="208">
        <f>SUM(BK240:BK287)</f>
        <v>1172804.1999999997</v>
      </c>
    </row>
    <row r="240" s="2" customFormat="1" ht="16.5" customHeight="1">
      <c r="A240" s="32"/>
      <c r="B240" s="33"/>
      <c r="C240" s="211" t="s">
        <v>318</v>
      </c>
      <c r="D240" s="211" t="s">
        <v>127</v>
      </c>
      <c r="E240" s="212" t="s">
        <v>319</v>
      </c>
      <c r="F240" s="213" t="s">
        <v>320</v>
      </c>
      <c r="G240" s="214" t="s">
        <v>130</v>
      </c>
      <c r="H240" s="215">
        <v>435.39999999999998</v>
      </c>
      <c r="I240" s="216">
        <v>54.299999999999997</v>
      </c>
      <c r="J240" s="216">
        <f>ROUND(I240*H240,2)</f>
        <v>23642.220000000001</v>
      </c>
      <c r="K240" s="217"/>
      <c r="L240" s="38"/>
      <c r="M240" s="218" t="s">
        <v>1</v>
      </c>
      <c r="N240" s="219" t="s">
        <v>39</v>
      </c>
      <c r="O240" s="220">
        <v>0.043999999999999997</v>
      </c>
      <c r="P240" s="220">
        <f>O240*H240</f>
        <v>19.157599999999999</v>
      </c>
      <c r="Q240" s="220">
        <v>0.00029999999999999997</v>
      </c>
      <c r="R240" s="220">
        <f>Q240*H240</f>
        <v>0.13061999999999999</v>
      </c>
      <c r="S240" s="220">
        <v>0</v>
      </c>
      <c r="T240" s="221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222" t="s">
        <v>228</v>
      </c>
      <c r="AT240" s="222" t="s">
        <v>127</v>
      </c>
      <c r="AU240" s="222" t="s">
        <v>132</v>
      </c>
      <c r="AY240" s="17" t="s">
        <v>124</v>
      </c>
      <c r="BE240" s="223">
        <f>IF(N240="základní",J240,0)</f>
        <v>0</v>
      </c>
      <c r="BF240" s="223">
        <f>IF(N240="snížená",J240,0)</f>
        <v>23642.220000000001</v>
      </c>
      <c r="BG240" s="223">
        <f>IF(N240="zákl. přenesená",J240,0)</f>
        <v>0</v>
      </c>
      <c r="BH240" s="223">
        <f>IF(N240="sníž. přenesená",J240,0)</f>
        <v>0</v>
      </c>
      <c r="BI240" s="223">
        <f>IF(N240="nulová",J240,0)</f>
        <v>0</v>
      </c>
      <c r="BJ240" s="17" t="s">
        <v>132</v>
      </c>
      <c r="BK240" s="223">
        <f>ROUND(I240*H240,2)</f>
        <v>23642.220000000001</v>
      </c>
      <c r="BL240" s="17" t="s">
        <v>228</v>
      </c>
      <c r="BM240" s="222" t="s">
        <v>321</v>
      </c>
    </row>
    <row r="241" s="13" customFormat="1">
      <c r="A241" s="13"/>
      <c r="B241" s="224"/>
      <c r="C241" s="225"/>
      <c r="D241" s="226" t="s">
        <v>134</v>
      </c>
      <c r="E241" s="227" t="s">
        <v>1</v>
      </c>
      <c r="F241" s="228" t="s">
        <v>322</v>
      </c>
      <c r="G241" s="225"/>
      <c r="H241" s="227" t="s">
        <v>1</v>
      </c>
      <c r="I241" s="225"/>
      <c r="J241" s="225"/>
      <c r="K241" s="225"/>
      <c r="L241" s="229"/>
      <c r="M241" s="230"/>
      <c r="N241" s="231"/>
      <c r="O241" s="231"/>
      <c r="P241" s="231"/>
      <c r="Q241" s="231"/>
      <c r="R241" s="231"/>
      <c r="S241" s="231"/>
      <c r="T241" s="23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3" t="s">
        <v>134</v>
      </c>
      <c r="AU241" s="233" t="s">
        <v>132</v>
      </c>
      <c r="AV241" s="13" t="s">
        <v>81</v>
      </c>
      <c r="AW241" s="13" t="s">
        <v>30</v>
      </c>
      <c r="AX241" s="13" t="s">
        <v>73</v>
      </c>
      <c r="AY241" s="233" t="s">
        <v>124</v>
      </c>
    </row>
    <row r="242" s="14" customFormat="1">
      <c r="A242" s="14"/>
      <c r="B242" s="234"/>
      <c r="C242" s="235"/>
      <c r="D242" s="226" t="s">
        <v>134</v>
      </c>
      <c r="E242" s="236" t="s">
        <v>1</v>
      </c>
      <c r="F242" s="237" t="s">
        <v>323</v>
      </c>
      <c r="G242" s="235"/>
      <c r="H242" s="238">
        <v>393</v>
      </c>
      <c r="I242" s="235"/>
      <c r="J242" s="235"/>
      <c r="K242" s="235"/>
      <c r="L242" s="239"/>
      <c r="M242" s="240"/>
      <c r="N242" s="241"/>
      <c r="O242" s="241"/>
      <c r="P242" s="241"/>
      <c r="Q242" s="241"/>
      <c r="R242" s="241"/>
      <c r="S242" s="241"/>
      <c r="T242" s="242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3" t="s">
        <v>134</v>
      </c>
      <c r="AU242" s="243" t="s">
        <v>132</v>
      </c>
      <c r="AV242" s="14" t="s">
        <v>132</v>
      </c>
      <c r="AW242" s="14" t="s">
        <v>30</v>
      </c>
      <c r="AX242" s="14" t="s">
        <v>73</v>
      </c>
      <c r="AY242" s="243" t="s">
        <v>124</v>
      </c>
    </row>
    <row r="243" s="13" customFormat="1">
      <c r="A243" s="13"/>
      <c r="B243" s="224"/>
      <c r="C243" s="225"/>
      <c r="D243" s="226" t="s">
        <v>134</v>
      </c>
      <c r="E243" s="227" t="s">
        <v>1</v>
      </c>
      <c r="F243" s="228" t="s">
        <v>324</v>
      </c>
      <c r="G243" s="225"/>
      <c r="H243" s="227" t="s">
        <v>1</v>
      </c>
      <c r="I243" s="225"/>
      <c r="J243" s="225"/>
      <c r="K243" s="225"/>
      <c r="L243" s="229"/>
      <c r="M243" s="230"/>
      <c r="N243" s="231"/>
      <c r="O243" s="231"/>
      <c r="P243" s="231"/>
      <c r="Q243" s="231"/>
      <c r="R243" s="231"/>
      <c r="S243" s="231"/>
      <c r="T243" s="23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3" t="s">
        <v>134</v>
      </c>
      <c r="AU243" s="233" t="s">
        <v>132</v>
      </c>
      <c r="AV243" s="13" t="s">
        <v>81</v>
      </c>
      <c r="AW243" s="13" t="s">
        <v>30</v>
      </c>
      <c r="AX243" s="13" t="s">
        <v>73</v>
      </c>
      <c r="AY243" s="233" t="s">
        <v>124</v>
      </c>
    </row>
    <row r="244" s="14" customFormat="1">
      <c r="A244" s="14"/>
      <c r="B244" s="234"/>
      <c r="C244" s="235"/>
      <c r="D244" s="226" t="s">
        <v>134</v>
      </c>
      <c r="E244" s="236" t="s">
        <v>1</v>
      </c>
      <c r="F244" s="237" t="s">
        <v>325</v>
      </c>
      <c r="G244" s="235"/>
      <c r="H244" s="238">
        <v>42.399999999999999</v>
      </c>
      <c r="I244" s="235"/>
      <c r="J244" s="235"/>
      <c r="K244" s="235"/>
      <c r="L244" s="239"/>
      <c r="M244" s="240"/>
      <c r="N244" s="241"/>
      <c r="O244" s="241"/>
      <c r="P244" s="241"/>
      <c r="Q244" s="241"/>
      <c r="R244" s="241"/>
      <c r="S244" s="241"/>
      <c r="T244" s="242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43" t="s">
        <v>134</v>
      </c>
      <c r="AU244" s="243" t="s">
        <v>132</v>
      </c>
      <c r="AV244" s="14" t="s">
        <v>132</v>
      </c>
      <c r="AW244" s="14" t="s">
        <v>30</v>
      </c>
      <c r="AX244" s="14" t="s">
        <v>73</v>
      </c>
      <c r="AY244" s="243" t="s">
        <v>124</v>
      </c>
    </row>
    <row r="245" s="15" customFormat="1">
      <c r="A245" s="15"/>
      <c r="B245" s="244"/>
      <c r="C245" s="245"/>
      <c r="D245" s="226" t="s">
        <v>134</v>
      </c>
      <c r="E245" s="246" t="s">
        <v>1</v>
      </c>
      <c r="F245" s="247" t="s">
        <v>146</v>
      </c>
      <c r="G245" s="245"/>
      <c r="H245" s="248">
        <v>435.39999999999998</v>
      </c>
      <c r="I245" s="245"/>
      <c r="J245" s="245"/>
      <c r="K245" s="245"/>
      <c r="L245" s="249"/>
      <c r="M245" s="250"/>
      <c r="N245" s="251"/>
      <c r="O245" s="251"/>
      <c r="P245" s="251"/>
      <c r="Q245" s="251"/>
      <c r="R245" s="251"/>
      <c r="S245" s="251"/>
      <c r="T245" s="252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53" t="s">
        <v>134</v>
      </c>
      <c r="AU245" s="253" t="s">
        <v>132</v>
      </c>
      <c r="AV245" s="15" t="s">
        <v>131</v>
      </c>
      <c r="AW245" s="15" t="s">
        <v>30</v>
      </c>
      <c r="AX245" s="15" t="s">
        <v>81</v>
      </c>
      <c r="AY245" s="253" t="s">
        <v>124</v>
      </c>
    </row>
    <row r="246" s="2" customFormat="1" ht="24.15" customHeight="1">
      <c r="A246" s="32"/>
      <c r="B246" s="33"/>
      <c r="C246" s="211" t="s">
        <v>326</v>
      </c>
      <c r="D246" s="211" t="s">
        <v>127</v>
      </c>
      <c r="E246" s="212" t="s">
        <v>327</v>
      </c>
      <c r="F246" s="213" t="s">
        <v>328</v>
      </c>
      <c r="G246" s="214" t="s">
        <v>130</v>
      </c>
      <c r="H246" s="215">
        <v>393.10700000000003</v>
      </c>
      <c r="I246" s="216">
        <v>348</v>
      </c>
      <c r="J246" s="216">
        <f>ROUND(I246*H246,2)</f>
        <v>136801.23999999999</v>
      </c>
      <c r="K246" s="217"/>
      <c r="L246" s="38"/>
      <c r="M246" s="218" t="s">
        <v>1</v>
      </c>
      <c r="N246" s="219" t="s">
        <v>39</v>
      </c>
      <c r="O246" s="220">
        <v>0.245</v>
      </c>
      <c r="P246" s="220">
        <f>O246*H246</f>
        <v>96.311215000000004</v>
      </c>
      <c r="Q246" s="220">
        <v>0.0074999999999999997</v>
      </c>
      <c r="R246" s="220">
        <f>Q246*H246</f>
        <v>2.9483025</v>
      </c>
      <c r="S246" s="220">
        <v>0</v>
      </c>
      <c r="T246" s="221">
        <f>S246*H246</f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222" t="s">
        <v>228</v>
      </c>
      <c r="AT246" s="222" t="s">
        <v>127</v>
      </c>
      <c r="AU246" s="222" t="s">
        <v>132</v>
      </c>
      <c r="AY246" s="17" t="s">
        <v>124</v>
      </c>
      <c r="BE246" s="223">
        <f>IF(N246="základní",J246,0)</f>
        <v>0</v>
      </c>
      <c r="BF246" s="223">
        <f>IF(N246="snížená",J246,0)</f>
        <v>136801.23999999999</v>
      </c>
      <c r="BG246" s="223">
        <f>IF(N246="zákl. přenesená",J246,0)</f>
        <v>0</v>
      </c>
      <c r="BH246" s="223">
        <f>IF(N246="sníž. přenesená",J246,0)</f>
        <v>0</v>
      </c>
      <c r="BI246" s="223">
        <f>IF(N246="nulová",J246,0)</f>
        <v>0</v>
      </c>
      <c r="BJ246" s="17" t="s">
        <v>132</v>
      </c>
      <c r="BK246" s="223">
        <f>ROUND(I246*H246,2)</f>
        <v>136801.23999999999</v>
      </c>
      <c r="BL246" s="17" t="s">
        <v>228</v>
      </c>
      <c r="BM246" s="222" t="s">
        <v>329</v>
      </c>
    </row>
    <row r="247" s="13" customFormat="1">
      <c r="A247" s="13"/>
      <c r="B247" s="224"/>
      <c r="C247" s="225"/>
      <c r="D247" s="226" t="s">
        <v>134</v>
      </c>
      <c r="E247" s="227" t="s">
        <v>1</v>
      </c>
      <c r="F247" s="228" t="s">
        <v>215</v>
      </c>
      <c r="G247" s="225"/>
      <c r="H247" s="227" t="s">
        <v>1</v>
      </c>
      <c r="I247" s="225"/>
      <c r="J247" s="225"/>
      <c r="K247" s="225"/>
      <c r="L247" s="229"/>
      <c r="M247" s="230"/>
      <c r="N247" s="231"/>
      <c r="O247" s="231"/>
      <c r="P247" s="231"/>
      <c r="Q247" s="231"/>
      <c r="R247" s="231"/>
      <c r="S247" s="231"/>
      <c r="T247" s="23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3" t="s">
        <v>134</v>
      </c>
      <c r="AU247" s="233" t="s">
        <v>132</v>
      </c>
      <c r="AV247" s="13" t="s">
        <v>81</v>
      </c>
      <c r="AW247" s="13" t="s">
        <v>30</v>
      </c>
      <c r="AX247" s="13" t="s">
        <v>73</v>
      </c>
      <c r="AY247" s="233" t="s">
        <v>124</v>
      </c>
    </row>
    <row r="248" s="14" customFormat="1">
      <c r="A248" s="14"/>
      <c r="B248" s="234"/>
      <c r="C248" s="235"/>
      <c r="D248" s="226" t="s">
        <v>134</v>
      </c>
      <c r="E248" s="236" t="s">
        <v>1</v>
      </c>
      <c r="F248" s="237" t="s">
        <v>216</v>
      </c>
      <c r="G248" s="235"/>
      <c r="H248" s="238">
        <v>393.10700000000003</v>
      </c>
      <c r="I248" s="235"/>
      <c r="J248" s="235"/>
      <c r="K248" s="235"/>
      <c r="L248" s="239"/>
      <c r="M248" s="240"/>
      <c r="N248" s="241"/>
      <c r="O248" s="241"/>
      <c r="P248" s="241"/>
      <c r="Q248" s="241"/>
      <c r="R248" s="241"/>
      <c r="S248" s="241"/>
      <c r="T248" s="242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3" t="s">
        <v>134</v>
      </c>
      <c r="AU248" s="243" t="s">
        <v>132</v>
      </c>
      <c r="AV248" s="14" t="s">
        <v>132</v>
      </c>
      <c r="AW248" s="14" t="s">
        <v>30</v>
      </c>
      <c r="AX248" s="14" t="s">
        <v>81</v>
      </c>
      <c r="AY248" s="243" t="s">
        <v>124</v>
      </c>
    </row>
    <row r="249" s="2" customFormat="1" ht="24.15" customHeight="1">
      <c r="A249" s="32"/>
      <c r="B249" s="33"/>
      <c r="C249" s="211" t="s">
        <v>330</v>
      </c>
      <c r="D249" s="211" t="s">
        <v>127</v>
      </c>
      <c r="E249" s="212" t="s">
        <v>331</v>
      </c>
      <c r="F249" s="213" t="s">
        <v>332</v>
      </c>
      <c r="G249" s="214" t="s">
        <v>261</v>
      </c>
      <c r="H249" s="215">
        <v>17.149999999999999</v>
      </c>
      <c r="I249" s="216">
        <v>29.899999999999999</v>
      </c>
      <c r="J249" s="216">
        <f>ROUND(I249*H249,2)</f>
        <v>512.78999999999996</v>
      </c>
      <c r="K249" s="217"/>
      <c r="L249" s="38"/>
      <c r="M249" s="218" t="s">
        <v>1</v>
      </c>
      <c r="N249" s="219" t="s">
        <v>39</v>
      </c>
      <c r="O249" s="220">
        <v>0.051999999999999998</v>
      </c>
      <c r="P249" s="220">
        <f>O249*H249</f>
        <v>0.89179999999999993</v>
      </c>
      <c r="Q249" s="220">
        <v>0</v>
      </c>
      <c r="R249" s="220">
        <f>Q249*H249</f>
        <v>0</v>
      </c>
      <c r="S249" s="220">
        <v>0</v>
      </c>
      <c r="T249" s="221">
        <f>S249*H249</f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222" t="s">
        <v>228</v>
      </c>
      <c r="AT249" s="222" t="s">
        <v>127</v>
      </c>
      <c r="AU249" s="222" t="s">
        <v>132</v>
      </c>
      <c r="AY249" s="17" t="s">
        <v>124</v>
      </c>
      <c r="BE249" s="223">
        <f>IF(N249="základní",J249,0)</f>
        <v>0</v>
      </c>
      <c r="BF249" s="223">
        <f>IF(N249="snížená",J249,0)</f>
        <v>512.78999999999996</v>
      </c>
      <c r="BG249" s="223">
        <f>IF(N249="zákl. přenesená",J249,0)</f>
        <v>0</v>
      </c>
      <c r="BH249" s="223">
        <f>IF(N249="sníž. přenesená",J249,0)</f>
        <v>0</v>
      </c>
      <c r="BI249" s="223">
        <f>IF(N249="nulová",J249,0)</f>
        <v>0</v>
      </c>
      <c r="BJ249" s="17" t="s">
        <v>132</v>
      </c>
      <c r="BK249" s="223">
        <f>ROUND(I249*H249,2)</f>
        <v>512.78999999999996</v>
      </c>
      <c r="BL249" s="17" t="s">
        <v>228</v>
      </c>
      <c r="BM249" s="222" t="s">
        <v>333</v>
      </c>
    </row>
    <row r="250" s="14" customFormat="1">
      <c r="A250" s="14"/>
      <c r="B250" s="234"/>
      <c r="C250" s="235"/>
      <c r="D250" s="226" t="s">
        <v>134</v>
      </c>
      <c r="E250" s="236" t="s">
        <v>1</v>
      </c>
      <c r="F250" s="237" t="s">
        <v>334</v>
      </c>
      <c r="G250" s="235"/>
      <c r="H250" s="238">
        <v>17.149999999999999</v>
      </c>
      <c r="I250" s="235"/>
      <c r="J250" s="235"/>
      <c r="K250" s="235"/>
      <c r="L250" s="239"/>
      <c r="M250" s="240"/>
      <c r="N250" s="241"/>
      <c r="O250" s="241"/>
      <c r="P250" s="241"/>
      <c r="Q250" s="241"/>
      <c r="R250" s="241"/>
      <c r="S250" s="241"/>
      <c r="T250" s="242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3" t="s">
        <v>134</v>
      </c>
      <c r="AU250" s="243" t="s">
        <v>132</v>
      </c>
      <c r="AV250" s="14" t="s">
        <v>132</v>
      </c>
      <c r="AW250" s="14" t="s">
        <v>30</v>
      </c>
      <c r="AX250" s="14" t="s">
        <v>81</v>
      </c>
      <c r="AY250" s="243" t="s">
        <v>124</v>
      </c>
    </row>
    <row r="251" s="2" customFormat="1" ht="16.5" customHeight="1">
      <c r="A251" s="32"/>
      <c r="B251" s="33"/>
      <c r="C251" s="254" t="s">
        <v>335</v>
      </c>
      <c r="D251" s="254" t="s">
        <v>336</v>
      </c>
      <c r="E251" s="255" t="s">
        <v>337</v>
      </c>
      <c r="F251" s="256" t="s">
        <v>338</v>
      </c>
      <c r="G251" s="257" t="s">
        <v>261</v>
      </c>
      <c r="H251" s="258">
        <v>18.864999999999998</v>
      </c>
      <c r="I251" s="259">
        <v>290</v>
      </c>
      <c r="J251" s="259">
        <f>ROUND(I251*H251,2)</f>
        <v>5470.8500000000004</v>
      </c>
      <c r="K251" s="260"/>
      <c r="L251" s="261"/>
      <c r="M251" s="262" t="s">
        <v>1</v>
      </c>
      <c r="N251" s="263" t="s">
        <v>39</v>
      </c>
      <c r="O251" s="220">
        <v>0</v>
      </c>
      <c r="P251" s="220">
        <f>O251*H251</f>
        <v>0</v>
      </c>
      <c r="Q251" s="220">
        <v>0.00014999999999999999</v>
      </c>
      <c r="R251" s="220">
        <f>Q251*H251</f>
        <v>0.0028297499999999994</v>
      </c>
      <c r="S251" s="220">
        <v>0</v>
      </c>
      <c r="T251" s="221">
        <f>S251*H251</f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222" t="s">
        <v>326</v>
      </c>
      <c r="AT251" s="222" t="s">
        <v>336</v>
      </c>
      <c r="AU251" s="222" t="s">
        <v>132</v>
      </c>
      <c r="AY251" s="17" t="s">
        <v>124</v>
      </c>
      <c r="BE251" s="223">
        <f>IF(N251="základní",J251,0)</f>
        <v>0</v>
      </c>
      <c r="BF251" s="223">
        <f>IF(N251="snížená",J251,0)</f>
        <v>5470.8500000000004</v>
      </c>
      <c r="BG251" s="223">
        <f>IF(N251="zákl. přenesená",J251,0)</f>
        <v>0</v>
      </c>
      <c r="BH251" s="223">
        <f>IF(N251="sníž. přenesená",J251,0)</f>
        <v>0</v>
      </c>
      <c r="BI251" s="223">
        <f>IF(N251="nulová",J251,0)</f>
        <v>0</v>
      </c>
      <c r="BJ251" s="17" t="s">
        <v>132</v>
      </c>
      <c r="BK251" s="223">
        <f>ROUND(I251*H251,2)</f>
        <v>5470.8500000000004</v>
      </c>
      <c r="BL251" s="17" t="s">
        <v>228</v>
      </c>
      <c r="BM251" s="222" t="s">
        <v>339</v>
      </c>
    </row>
    <row r="252" s="14" customFormat="1">
      <c r="A252" s="14"/>
      <c r="B252" s="234"/>
      <c r="C252" s="235"/>
      <c r="D252" s="226" t="s">
        <v>134</v>
      </c>
      <c r="E252" s="235"/>
      <c r="F252" s="237" t="s">
        <v>340</v>
      </c>
      <c r="G252" s="235"/>
      <c r="H252" s="238">
        <v>18.864999999999998</v>
      </c>
      <c r="I252" s="235"/>
      <c r="J252" s="235"/>
      <c r="K252" s="235"/>
      <c r="L252" s="239"/>
      <c r="M252" s="240"/>
      <c r="N252" s="241"/>
      <c r="O252" s="241"/>
      <c r="P252" s="241"/>
      <c r="Q252" s="241"/>
      <c r="R252" s="241"/>
      <c r="S252" s="241"/>
      <c r="T252" s="242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3" t="s">
        <v>134</v>
      </c>
      <c r="AU252" s="243" t="s">
        <v>132</v>
      </c>
      <c r="AV252" s="14" t="s">
        <v>132</v>
      </c>
      <c r="AW252" s="14" t="s">
        <v>4</v>
      </c>
      <c r="AX252" s="14" t="s">
        <v>81</v>
      </c>
      <c r="AY252" s="243" t="s">
        <v>124</v>
      </c>
    </row>
    <row r="253" s="2" customFormat="1" ht="24.15" customHeight="1">
      <c r="A253" s="32"/>
      <c r="B253" s="33"/>
      <c r="C253" s="211" t="s">
        <v>341</v>
      </c>
      <c r="D253" s="211" t="s">
        <v>127</v>
      </c>
      <c r="E253" s="212" t="s">
        <v>342</v>
      </c>
      <c r="F253" s="213" t="s">
        <v>343</v>
      </c>
      <c r="G253" s="214" t="s">
        <v>261</v>
      </c>
      <c r="H253" s="215">
        <v>358</v>
      </c>
      <c r="I253" s="216">
        <v>41.299999999999997</v>
      </c>
      <c r="J253" s="216">
        <f>ROUND(I253*H253,2)</f>
        <v>14785.4</v>
      </c>
      <c r="K253" s="217"/>
      <c r="L253" s="38"/>
      <c r="M253" s="218" t="s">
        <v>1</v>
      </c>
      <c r="N253" s="219" t="s">
        <v>39</v>
      </c>
      <c r="O253" s="220">
        <v>0.098000000000000004</v>
      </c>
      <c r="P253" s="220">
        <f>O253*H253</f>
        <v>35.084000000000003</v>
      </c>
      <c r="Q253" s="220">
        <v>0</v>
      </c>
      <c r="R253" s="220">
        <f>Q253*H253</f>
        <v>0</v>
      </c>
      <c r="S253" s="220">
        <v>0.01174</v>
      </c>
      <c r="T253" s="221">
        <f>S253*H253</f>
        <v>4.2029199999999998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222" t="s">
        <v>228</v>
      </c>
      <c r="AT253" s="222" t="s">
        <v>127</v>
      </c>
      <c r="AU253" s="222" t="s">
        <v>132</v>
      </c>
      <c r="AY253" s="17" t="s">
        <v>124</v>
      </c>
      <c r="BE253" s="223">
        <f>IF(N253="základní",J253,0)</f>
        <v>0</v>
      </c>
      <c r="BF253" s="223">
        <f>IF(N253="snížená",J253,0)</f>
        <v>14785.4</v>
      </c>
      <c r="BG253" s="223">
        <f>IF(N253="zákl. přenesená",J253,0)</f>
        <v>0</v>
      </c>
      <c r="BH253" s="223">
        <f>IF(N253="sníž. přenesená",J253,0)</f>
        <v>0</v>
      </c>
      <c r="BI253" s="223">
        <f>IF(N253="nulová",J253,0)</f>
        <v>0</v>
      </c>
      <c r="BJ253" s="17" t="s">
        <v>132</v>
      </c>
      <c r="BK253" s="223">
        <f>ROUND(I253*H253,2)</f>
        <v>14785.4</v>
      </c>
      <c r="BL253" s="17" t="s">
        <v>228</v>
      </c>
      <c r="BM253" s="222" t="s">
        <v>344</v>
      </c>
    </row>
    <row r="254" s="2" customFormat="1" ht="24.15" customHeight="1">
      <c r="A254" s="32"/>
      <c r="B254" s="33"/>
      <c r="C254" s="211" t="s">
        <v>345</v>
      </c>
      <c r="D254" s="211" t="s">
        <v>127</v>
      </c>
      <c r="E254" s="212" t="s">
        <v>346</v>
      </c>
      <c r="F254" s="213" t="s">
        <v>347</v>
      </c>
      <c r="G254" s="214" t="s">
        <v>261</v>
      </c>
      <c r="H254" s="215">
        <v>65.900000000000006</v>
      </c>
      <c r="I254" s="216">
        <v>59.799999999999997</v>
      </c>
      <c r="J254" s="216">
        <f>ROUND(I254*H254,2)</f>
        <v>3940.8200000000002</v>
      </c>
      <c r="K254" s="217"/>
      <c r="L254" s="38"/>
      <c r="M254" s="218" t="s">
        <v>1</v>
      </c>
      <c r="N254" s="219" t="s">
        <v>39</v>
      </c>
      <c r="O254" s="220">
        <v>0.14199999999999999</v>
      </c>
      <c r="P254" s="220">
        <f>O254*H254</f>
        <v>9.3577999999999992</v>
      </c>
      <c r="Q254" s="220">
        <v>0</v>
      </c>
      <c r="R254" s="220">
        <f>Q254*H254</f>
        <v>0</v>
      </c>
      <c r="S254" s="220">
        <v>0.01174</v>
      </c>
      <c r="T254" s="221">
        <f>S254*H254</f>
        <v>0.77366600000000008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222" t="s">
        <v>228</v>
      </c>
      <c r="AT254" s="222" t="s">
        <v>127</v>
      </c>
      <c r="AU254" s="222" t="s">
        <v>132</v>
      </c>
      <c r="AY254" s="17" t="s">
        <v>124</v>
      </c>
      <c r="BE254" s="223">
        <f>IF(N254="základní",J254,0)</f>
        <v>0</v>
      </c>
      <c r="BF254" s="223">
        <f>IF(N254="snížená",J254,0)</f>
        <v>3940.8200000000002</v>
      </c>
      <c r="BG254" s="223">
        <f>IF(N254="zákl. přenesená",J254,0)</f>
        <v>0</v>
      </c>
      <c r="BH254" s="223">
        <f>IF(N254="sníž. přenesená",J254,0)</f>
        <v>0</v>
      </c>
      <c r="BI254" s="223">
        <f>IF(N254="nulová",J254,0)</f>
        <v>0</v>
      </c>
      <c r="BJ254" s="17" t="s">
        <v>132</v>
      </c>
      <c r="BK254" s="223">
        <f>ROUND(I254*H254,2)</f>
        <v>3940.8200000000002</v>
      </c>
      <c r="BL254" s="17" t="s">
        <v>228</v>
      </c>
      <c r="BM254" s="222" t="s">
        <v>348</v>
      </c>
    </row>
    <row r="255" s="2" customFormat="1" ht="24.15" customHeight="1">
      <c r="A255" s="32"/>
      <c r="B255" s="33"/>
      <c r="C255" s="211" t="s">
        <v>349</v>
      </c>
      <c r="D255" s="211" t="s">
        <v>127</v>
      </c>
      <c r="E255" s="212" t="s">
        <v>350</v>
      </c>
      <c r="F255" s="213" t="s">
        <v>351</v>
      </c>
      <c r="G255" s="214" t="s">
        <v>261</v>
      </c>
      <c r="H255" s="215">
        <v>357.83999999999997</v>
      </c>
      <c r="I255" s="216">
        <v>134</v>
      </c>
      <c r="J255" s="216">
        <f>ROUND(I255*H255,2)</f>
        <v>47950.559999999998</v>
      </c>
      <c r="K255" s="217"/>
      <c r="L255" s="38"/>
      <c r="M255" s="218" t="s">
        <v>1</v>
      </c>
      <c r="N255" s="219" t="s">
        <v>39</v>
      </c>
      <c r="O255" s="220">
        <v>0.20899999999999999</v>
      </c>
      <c r="P255" s="220">
        <f>O255*H255</f>
        <v>74.78855999999999</v>
      </c>
      <c r="Q255" s="220">
        <v>0.00058</v>
      </c>
      <c r="R255" s="220">
        <f>Q255*H255</f>
        <v>0.20754719999999999</v>
      </c>
      <c r="S255" s="220">
        <v>0</v>
      </c>
      <c r="T255" s="221">
        <f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222" t="s">
        <v>228</v>
      </c>
      <c r="AT255" s="222" t="s">
        <v>127</v>
      </c>
      <c r="AU255" s="222" t="s">
        <v>132</v>
      </c>
      <c r="AY255" s="17" t="s">
        <v>124</v>
      </c>
      <c r="BE255" s="223">
        <f>IF(N255="základní",J255,0)</f>
        <v>0</v>
      </c>
      <c r="BF255" s="223">
        <f>IF(N255="snížená",J255,0)</f>
        <v>47950.559999999998</v>
      </c>
      <c r="BG255" s="223">
        <f>IF(N255="zákl. přenesená",J255,0)</f>
        <v>0</v>
      </c>
      <c r="BH255" s="223">
        <f>IF(N255="sníž. přenesená",J255,0)</f>
        <v>0</v>
      </c>
      <c r="BI255" s="223">
        <f>IF(N255="nulová",J255,0)</f>
        <v>0</v>
      </c>
      <c r="BJ255" s="17" t="s">
        <v>132</v>
      </c>
      <c r="BK255" s="223">
        <f>ROUND(I255*H255,2)</f>
        <v>47950.559999999998</v>
      </c>
      <c r="BL255" s="17" t="s">
        <v>228</v>
      </c>
      <c r="BM255" s="222" t="s">
        <v>352</v>
      </c>
    </row>
    <row r="256" s="13" customFormat="1">
      <c r="A256" s="13"/>
      <c r="B256" s="224"/>
      <c r="C256" s="225"/>
      <c r="D256" s="226" t="s">
        <v>134</v>
      </c>
      <c r="E256" s="227" t="s">
        <v>1</v>
      </c>
      <c r="F256" s="228" t="s">
        <v>165</v>
      </c>
      <c r="G256" s="225"/>
      <c r="H256" s="227" t="s">
        <v>1</v>
      </c>
      <c r="I256" s="225"/>
      <c r="J256" s="225"/>
      <c r="K256" s="225"/>
      <c r="L256" s="229"/>
      <c r="M256" s="230"/>
      <c r="N256" s="231"/>
      <c r="O256" s="231"/>
      <c r="P256" s="231"/>
      <c r="Q256" s="231"/>
      <c r="R256" s="231"/>
      <c r="S256" s="231"/>
      <c r="T256" s="23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3" t="s">
        <v>134</v>
      </c>
      <c r="AU256" s="233" t="s">
        <v>132</v>
      </c>
      <c r="AV256" s="13" t="s">
        <v>81</v>
      </c>
      <c r="AW256" s="13" t="s">
        <v>30</v>
      </c>
      <c r="AX256" s="13" t="s">
        <v>73</v>
      </c>
      <c r="AY256" s="233" t="s">
        <v>124</v>
      </c>
    </row>
    <row r="257" s="14" customFormat="1">
      <c r="A257" s="14"/>
      <c r="B257" s="234"/>
      <c r="C257" s="235"/>
      <c r="D257" s="226" t="s">
        <v>134</v>
      </c>
      <c r="E257" s="236" t="s">
        <v>1</v>
      </c>
      <c r="F257" s="237" t="s">
        <v>353</v>
      </c>
      <c r="G257" s="235"/>
      <c r="H257" s="238">
        <v>41.399999999999999</v>
      </c>
      <c r="I257" s="235"/>
      <c r="J257" s="235"/>
      <c r="K257" s="235"/>
      <c r="L257" s="239"/>
      <c r="M257" s="240"/>
      <c r="N257" s="241"/>
      <c r="O257" s="241"/>
      <c r="P257" s="241"/>
      <c r="Q257" s="241"/>
      <c r="R257" s="241"/>
      <c r="S257" s="241"/>
      <c r="T257" s="242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3" t="s">
        <v>134</v>
      </c>
      <c r="AU257" s="243" t="s">
        <v>132</v>
      </c>
      <c r="AV257" s="14" t="s">
        <v>132</v>
      </c>
      <c r="AW257" s="14" t="s">
        <v>30</v>
      </c>
      <c r="AX257" s="14" t="s">
        <v>73</v>
      </c>
      <c r="AY257" s="243" t="s">
        <v>124</v>
      </c>
    </row>
    <row r="258" s="13" customFormat="1">
      <c r="A258" s="13"/>
      <c r="B258" s="224"/>
      <c r="C258" s="225"/>
      <c r="D258" s="226" t="s">
        <v>134</v>
      </c>
      <c r="E258" s="227" t="s">
        <v>1</v>
      </c>
      <c r="F258" s="228" t="s">
        <v>181</v>
      </c>
      <c r="G258" s="225"/>
      <c r="H258" s="227" t="s">
        <v>1</v>
      </c>
      <c r="I258" s="225"/>
      <c r="J258" s="225"/>
      <c r="K258" s="225"/>
      <c r="L258" s="229"/>
      <c r="M258" s="230"/>
      <c r="N258" s="231"/>
      <c r="O258" s="231"/>
      <c r="P258" s="231"/>
      <c r="Q258" s="231"/>
      <c r="R258" s="231"/>
      <c r="S258" s="231"/>
      <c r="T258" s="23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3" t="s">
        <v>134</v>
      </c>
      <c r="AU258" s="233" t="s">
        <v>132</v>
      </c>
      <c r="AV258" s="13" t="s">
        <v>81</v>
      </c>
      <c r="AW258" s="13" t="s">
        <v>30</v>
      </c>
      <c r="AX258" s="13" t="s">
        <v>73</v>
      </c>
      <c r="AY258" s="233" t="s">
        <v>124</v>
      </c>
    </row>
    <row r="259" s="14" customFormat="1">
      <c r="A259" s="14"/>
      <c r="B259" s="234"/>
      <c r="C259" s="235"/>
      <c r="D259" s="226" t="s">
        <v>134</v>
      </c>
      <c r="E259" s="236" t="s">
        <v>1</v>
      </c>
      <c r="F259" s="237" t="s">
        <v>354</v>
      </c>
      <c r="G259" s="235"/>
      <c r="H259" s="238">
        <v>57.359999999999999</v>
      </c>
      <c r="I259" s="235"/>
      <c r="J259" s="235"/>
      <c r="K259" s="235"/>
      <c r="L259" s="239"/>
      <c r="M259" s="240"/>
      <c r="N259" s="241"/>
      <c r="O259" s="241"/>
      <c r="P259" s="241"/>
      <c r="Q259" s="241"/>
      <c r="R259" s="241"/>
      <c r="S259" s="241"/>
      <c r="T259" s="242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3" t="s">
        <v>134</v>
      </c>
      <c r="AU259" s="243" t="s">
        <v>132</v>
      </c>
      <c r="AV259" s="14" t="s">
        <v>132</v>
      </c>
      <c r="AW259" s="14" t="s">
        <v>30</v>
      </c>
      <c r="AX259" s="14" t="s">
        <v>73</v>
      </c>
      <c r="AY259" s="243" t="s">
        <v>124</v>
      </c>
    </row>
    <row r="260" s="13" customFormat="1">
      <c r="A260" s="13"/>
      <c r="B260" s="224"/>
      <c r="C260" s="225"/>
      <c r="D260" s="226" t="s">
        <v>134</v>
      </c>
      <c r="E260" s="227" t="s">
        <v>1</v>
      </c>
      <c r="F260" s="228" t="s">
        <v>183</v>
      </c>
      <c r="G260" s="225"/>
      <c r="H260" s="227" t="s">
        <v>1</v>
      </c>
      <c r="I260" s="225"/>
      <c r="J260" s="225"/>
      <c r="K260" s="225"/>
      <c r="L260" s="229"/>
      <c r="M260" s="230"/>
      <c r="N260" s="231"/>
      <c r="O260" s="231"/>
      <c r="P260" s="231"/>
      <c r="Q260" s="231"/>
      <c r="R260" s="231"/>
      <c r="S260" s="231"/>
      <c r="T260" s="232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3" t="s">
        <v>134</v>
      </c>
      <c r="AU260" s="233" t="s">
        <v>132</v>
      </c>
      <c r="AV260" s="13" t="s">
        <v>81</v>
      </c>
      <c r="AW260" s="13" t="s">
        <v>30</v>
      </c>
      <c r="AX260" s="13" t="s">
        <v>73</v>
      </c>
      <c r="AY260" s="233" t="s">
        <v>124</v>
      </c>
    </row>
    <row r="261" s="14" customFormat="1">
      <c r="A261" s="14"/>
      <c r="B261" s="234"/>
      <c r="C261" s="235"/>
      <c r="D261" s="226" t="s">
        <v>134</v>
      </c>
      <c r="E261" s="236" t="s">
        <v>1</v>
      </c>
      <c r="F261" s="237" t="s">
        <v>355</v>
      </c>
      <c r="G261" s="235"/>
      <c r="H261" s="238">
        <v>289.80000000000001</v>
      </c>
      <c r="I261" s="235"/>
      <c r="J261" s="235"/>
      <c r="K261" s="235"/>
      <c r="L261" s="239"/>
      <c r="M261" s="240"/>
      <c r="N261" s="241"/>
      <c r="O261" s="241"/>
      <c r="P261" s="241"/>
      <c r="Q261" s="241"/>
      <c r="R261" s="241"/>
      <c r="S261" s="241"/>
      <c r="T261" s="242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3" t="s">
        <v>134</v>
      </c>
      <c r="AU261" s="243" t="s">
        <v>132</v>
      </c>
      <c r="AV261" s="14" t="s">
        <v>132</v>
      </c>
      <c r="AW261" s="14" t="s">
        <v>30</v>
      </c>
      <c r="AX261" s="14" t="s">
        <v>73</v>
      </c>
      <c r="AY261" s="243" t="s">
        <v>124</v>
      </c>
    </row>
    <row r="262" s="13" customFormat="1">
      <c r="A262" s="13"/>
      <c r="B262" s="224"/>
      <c r="C262" s="225"/>
      <c r="D262" s="226" t="s">
        <v>134</v>
      </c>
      <c r="E262" s="227" t="s">
        <v>1</v>
      </c>
      <c r="F262" s="228" t="s">
        <v>356</v>
      </c>
      <c r="G262" s="225"/>
      <c r="H262" s="227" t="s">
        <v>1</v>
      </c>
      <c r="I262" s="225"/>
      <c r="J262" s="225"/>
      <c r="K262" s="225"/>
      <c r="L262" s="229"/>
      <c r="M262" s="230"/>
      <c r="N262" s="231"/>
      <c r="O262" s="231"/>
      <c r="P262" s="231"/>
      <c r="Q262" s="231"/>
      <c r="R262" s="231"/>
      <c r="S262" s="231"/>
      <c r="T262" s="23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3" t="s">
        <v>134</v>
      </c>
      <c r="AU262" s="233" t="s">
        <v>132</v>
      </c>
      <c r="AV262" s="13" t="s">
        <v>81</v>
      </c>
      <c r="AW262" s="13" t="s">
        <v>30</v>
      </c>
      <c r="AX262" s="13" t="s">
        <v>73</v>
      </c>
      <c r="AY262" s="233" t="s">
        <v>124</v>
      </c>
    </row>
    <row r="263" s="14" customFormat="1">
      <c r="A263" s="14"/>
      <c r="B263" s="234"/>
      <c r="C263" s="235"/>
      <c r="D263" s="226" t="s">
        <v>134</v>
      </c>
      <c r="E263" s="236" t="s">
        <v>1</v>
      </c>
      <c r="F263" s="237" t="s">
        <v>357</v>
      </c>
      <c r="G263" s="235"/>
      <c r="H263" s="238">
        <v>-30.719999999999999</v>
      </c>
      <c r="I263" s="235"/>
      <c r="J263" s="235"/>
      <c r="K263" s="235"/>
      <c r="L263" s="239"/>
      <c r="M263" s="240"/>
      <c r="N263" s="241"/>
      <c r="O263" s="241"/>
      <c r="P263" s="241"/>
      <c r="Q263" s="241"/>
      <c r="R263" s="241"/>
      <c r="S263" s="241"/>
      <c r="T263" s="24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3" t="s">
        <v>134</v>
      </c>
      <c r="AU263" s="243" t="s">
        <v>132</v>
      </c>
      <c r="AV263" s="14" t="s">
        <v>132</v>
      </c>
      <c r="AW263" s="14" t="s">
        <v>30</v>
      </c>
      <c r="AX263" s="14" t="s">
        <v>73</v>
      </c>
      <c r="AY263" s="243" t="s">
        <v>124</v>
      </c>
    </row>
    <row r="264" s="15" customFormat="1">
      <c r="A264" s="15"/>
      <c r="B264" s="244"/>
      <c r="C264" s="245"/>
      <c r="D264" s="226" t="s">
        <v>134</v>
      </c>
      <c r="E264" s="246" t="s">
        <v>1</v>
      </c>
      <c r="F264" s="247" t="s">
        <v>146</v>
      </c>
      <c r="G264" s="245"/>
      <c r="H264" s="248">
        <v>357.83999999999997</v>
      </c>
      <c r="I264" s="245"/>
      <c r="J264" s="245"/>
      <c r="K264" s="245"/>
      <c r="L264" s="249"/>
      <c r="M264" s="250"/>
      <c r="N264" s="251"/>
      <c r="O264" s="251"/>
      <c r="P264" s="251"/>
      <c r="Q264" s="251"/>
      <c r="R264" s="251"/>
      <c r="S264" s="251"/>
      <c r="T264" s="252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53" t="s">
        <v>134</v>
      </c>
      <c r="AU264" s="253" t="s">
        <v>132</v>
      </c>
      <c r="AV264" s="15" t="s">
        <v>131</v>
      </c>
      <c r="AW264" s="15" t="s">
        <v>30</v>
      </c>
      <c r="AX264" s="15" t="s">
        <v>81</v>
      </c>
      <c r="AY264" s="253" t="s">
        <v>124</v>
      </c>
    </row>
    <row r="265" s="2" customFormat="1" ht="16.5" customHeight="1">
      <c r="A265" s="32"/>
      <c r="B265" s="33"/>
      <c r="C265" s="254" t="s">
        <v>358</v>
      </c>
      <c r="D265" s="254" t="s">
        <v>336</v>
      </c>
      <c r="E265" s="255" t="s">
        <v>359</v>
      </c>
      <c r="F265" s="256" t="s">
        <v>360</v>
      </c>
      <c r="G265" s="257" t="s">
        <v>194</v>
      </c>
      <c r="H265" s="258">
        <v>943</v>
      </c>
      <c r="I265" s="259">
        <v>200</v>
      </c>
      <c r="J265" s="259">
        <f>ROUND(I265*H265,2)</f>
        <v>188600</v>
      </c>
      <c r="K265" s="260"/>
      <c r="L265" s="261"/>
      <c r="M265" s="262" t="s">
        <v>1</v>
      </c>
      <c r="N265" s="263" t="s">
        <v>39</v>
      </c>
      <c r="O265" s="220">
        <v>0</v>
      </c>
      <c r="P265" s="220">
        <f>O265*H265</f>
        <v>0</v>
      </c>
      <c r="Q265" s="220">
        <v>0</v>
      </c>
      <c r="R265" s="220">
        <f>Q265*H265</f>
        <v>0</v>
      </c>
      <c r="S265" s="220">
        <v>0</v>
      </c>
      <c r="T265" s="221">
        <f>S265*H265</f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222" t="s">
        <v>326</v>
      </c>
      <c r="AT265" s="222" t="s">
        <v>336</v>
      </c>
      <c r="AU265" s="222" t="s">
        <v>132</v>
      </c>
      <c r="AY265" s="17" t="s">
        <v>124</v>
      </c>
      <c r="BE265" s="223">
        <f>IF(N265="základní",J265,0)</f>
        <v>0</v>
      </c>
      <c r="BF265" s="223">
        <f>IF(N265="snížená",J265,0)</f>
        <v>188600</v>
      </c>
      <c r="BG265" s="223">
        <f>IF(N265="zákl. přenesená",J265,0)</f>
        <v>0</v>
      </c>
      <c r="BH265" s="223">
        <f>IF(N265="sníž. přenesená",J265,0)</f>
        <v>0</v>
      </c>
      <c r="BI265" s="223">
        <f>IF(N265="nulová",J265,0)</f>
        <v>0</v>
      </c>
      <c r="BJ265" s="17" t="s">
        <v>132</v>
      </c>
      <c r="BK265" s="223">
        <f>ROUND(I265*H265,2)</f>
        <v>188600</v>
      </c>
      <c r="BL265" s="17" t="s">
        <v>228</v>
      </c>
      <c r="BM265" s="222" t="s">
        <v>361</v>
      </c>
    </row>
    <row r="266" s="13" customFormat="1">
      <c r="A266" s="13"/>
      <c r="B266" s="224"/>
      <c r="C266" s="225"/>
      <c r="D266" s="226" t="s">
        <v>134</v>
      </c>
      <c r="E266" s="227" t="s">
        <v>1</v>
      </c>
      <c r="F266" s="228" t="s">
        <v>362</v>
      </c>
      <c r="G266" s="225"/>
      <c r="H266" s="227" t="s">
        <v>1</v>
      </c>
      <c r="I266" s="225"/>
      <c r="J266" s="225"/>
      <c r="K266" s="225"/>
      <c r="L266" s="229"/>
      <c r="M266" s="230"/>
      <c r="N266" s="231"/>
      <c r="O266" s="231"/>
      <c r="P266" s="231"/>
      <c r="Q266" s="231"/>
      <c r="R266" s="231"/>
      <c r="S266" s="231"/>
      <c r="T266" s="23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3" t="s">
        <v>134</v>
      </c>
      <c r="AU266" s="233" t="s">
        <v>132</v>
      </c>
      <c r="AV266" s="13" t="s">
        <v>81</v>
      </c>
      <c r="AW266" s="13" t="s">
        <v>30</v>
      </c>
      <c r="AX266" s="13" t="s">
        <v>73</v>
      </c>
      <c r="AY266" s="233" t="s">
        <v>124</v>
      </c>
    </row>
    <row r="267" s="14" customFormat="1">
      <c r="A267" s="14"/>
      <c r="B267" s="234"/>
      <c r="C267" s="235"/>
      <c r="D267" s="226" t="s">
        <v>134</v>
      </c>
      <c r="E267" s="236" t="s">
        <v>1</v>
      </c>
      <c r="F267" s="237" t="s">
        <v>363</v>
      </c>
      <c r="G267" s="235"/>
      <c r="H267" s="238">
        <v>943</v>
      </c>
      <c r="I267" s="235"/>
      <c r="J267" s="235"/>
      <c r="K267" s="235"/>
      <c r="L267" s="239"/>
      <c r="M267" s="240"/>
      <c r="N267" s="241"/>
      <c r="O267" s="241"/>
      <c r="P267" s="241"/>
      <c r="Q267" s="241"/>
      <c r="R267" s="241"/>
      <c r="S267" s="241"/>
      <c r="T267" s="24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3" t="s">
        <v>134</v>
      </c>
      <c r="AU267" s="243" t="s">
        <v>132</v>
      </c>
      <c r="AV267" s="14" t="s">
        <v>132</v>
      </c>
      <c r="AW267" s="14" t="s">
        <v>30</v>
      </c>
      <c r="AX267" s="14" t="s">
        <v>81</v>
      </c>
      <c r="AY267" s="243" t="s">
        <v>124</v>
      </c>
    </row>
    <row r="268" s="2" customFormat="1" ht="33" customHeight="1">
      <c r="A268" s="32"/>
      <c r="B268" s="33"/>
      <c r="C268" s="211" t="s">
        <v>364</v>
      </c>
      <c r="D268" s="211" t="s">
        <v>127</v>
      </c>
      <c r="E268" s="212" t="s">
        <v>365</v>
      </c>
      <c r="F268" s="213" t="s">
        <v>366</v>
      </c>
      <c r="G268" s="214" t="s">
        <v>261</v>
      </c>
      <c r="H268" s="215">
        <v>65.920000000000002</v>
      </c>
      <c r="I268" s="216">
        <v>190</v>
      </c>
      <c r="J268" s="216">
        <f>ROUND(I268*H268,2)</f>
        <v>12524.799999999999</v>
      </c>
      <c r="K268" s="217"/>
      <c r="L268" s="38"/>
      <c r="M268" s="218" t="s">
        <v>1</v>
      </c>
      <c r="N268" s="219" t="s">
        <v>39</v>
      </c>
      <c r="O268" s="220">
        <v>0.30499999999999999</v>
      </c>
      <c r="P268" s="220">
        <f>O268*H268</f>
        <v>20.105599999999999</v>
      </c>
      <c r="Q268" s="220">
        <v>0.00058</v>
      </c>
      <c r="R268" s="220">
        <f>Q268*H268</f>
        <v>0.0382336</v>
      </c>
      <c r="S268" s="220">
        <v>0</v>
      </c>
      <c r="T268" s="221">
        <f>S268*H268</f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222" t="s">
        <v>228</v>
      </c>
      <c r="AT268" s="222" t="s">
        <v>127</v>
      </c>
      <c r="AU268" s="222" t="s">
        <v>132</v>
      </c>
      <c r="AY268" s="17" t="s">
        <v>124</v>
      </c>
      <c r="BE268" s="223">
        <f>IF(N268="základní",J268,0)</f>
        <v>0</v>
      </c>
      <c r="BF268" s="223">
        <f>IF(N268="snížená",J268,0)</f>
        <v>12524.799999999999</v>
      </c>
      <c r="BG268" s="223">
        <f>IF(N268="zákl. přenesená",J268,0)</f>
        <v>0</v>
      </c>
      <c r="BH268" s="223">
        <f>IF(N268="sníž. přenesená",J268,0)</f>
        <v>0</v>
      </c>
      <c r="BI268" s="223">
        <f>IF(N268="nulová",J268,0)</f>
        <v>0</v>
      </c>
      <c r="BJ268" s="17" t="s">
        <v>132</v>
      </c>
      <c r="BK268" s="223">
        <f>ROUND(I268*H268,2)</f>
        <v>12524.799999999999</v>
      </c>
      <c r="BL268" s="17" t="s">
        <v>228</v>
      </c>
      <c r="BM268" s="222" t="s">
        <v>367</v>
      </c>
    </row>
    <row r="269" s="14" customFormat="1">
      <c r="A269" s="14"/>
      <c r="B269" s="234"/>
      <c r="C269" s="235"/>
      <c r="D269" s="226" t="s">
        <v>134</v>
      </c>
      <c r="E269" s="236" t="s">
        <v>1</v>
      </c>
      <c r="F269" s="237" t="s">
        <v>368</v>
      </c>
      <c r="G269" s="235"/>
      <c r="H269" s="238">
        <v>65.920000000000002</v>
      </c>
      <c r="I269" s="235"/>
      <c r="J269" s="235"/>
      <c r="K269" s="235"/>
      <c r="L269" s="239"/>
      <c r="M269" s="240"/>
      <c r="N269" s="241"/>
      <c r="O269" s="241"/>
      <c r="P269" s="241"/>
      <c r="Q269" s="241"/>
      <c r="R269" s="241"/>
      <c r="S269" s="241"/>
      <c r="T269" s="242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3" t="s">
        <v>134</v>
      </c>
      <c r="AU269" s="243" t="s">
        <v>132</v>
      </c>
      <c r="AV269" s="14" t="s">
        <v>132</v>
      </c>
      <c r="AW269" s="14" t="s">
        <v>30</v>
      </c>
      <c r="AX269" s="14" t="s">
        <v>81</v>
      </c>
      <c r="AY269" s="243" t="s">
        <v>124</v>
      </c>
    </row>
    <row r="270" s="2" customFormat="1" ht="24.15" customHeight="1">
      <c r="A270" s="32"/>
      <c r="B270" s="33"/>
      <c r="C270" s="211" t="s">
        <v>369</v>
      </c>
      <c r="D270" s="211" t="s">
        <v>127</v>
      </c>
      <c r="E270" s="212" t="s">
        <v>370</v>
      </c>
      <c r="F270" s="213" t="s">
        <v>371</v>
      </c>
      <c r="G270" s="214" t="s">
        <v>130</v>
      </c>
      <c r="H270" s="215">
        <v>393.10700000000003</v>
      </c>
      <c r="I270" s="216">
        <v>155</v>
      </c>
      <c r="J270" s="216">
        <f>ROUND(I270*H270,2)</f>
        <v>60931.589999999997</v>
      </c>
      <c r="K270" s="217"/>
      <c r="L270" s="38"/>
      <c r="M270" s="218" t="s">
        <v>1</v>
      </c>
      <c r="N270" s="219" t="s">
        <v>39</v>
      </c>
      <c r="O270" s="220">
        <v>0.36799999999999999</v>
      </c>
      <c r="P270" s="220">
        <f>O270*H270</f>
        <v>144.663376</v>
      </c>
      <c r="Q270" s="220">
        <v>0</v>
      </c>
      <c r="R270" s="220">
        <f>Q270*H270</f>
        <v>0</v>
      </c>
      <c r="S270" s="220">
        <v>0.083169999999999994</v>
      </c>
      <c r="T270" s="221">
        <f>S270*H270</f>
        <v>32.694709189999998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222" t="s">
        <v>228</v>
      </c>
      <c r="AT270" s="222" t="s">
        <v>127</v>
      </c>
      <c r="AU270" s="222" t="s">
        <v>132</v>
      </c>
      <c r="AY270" s="17" t="s">
        <v>124</v>
      </c>
      <c r="BE270" s="223">
        <f>IF(N270="základní",J270,0)</f>
        <v>0</v>
      </c>
      <c r="BF270" s="223">
        <f>IF(N270="snížená",J270,0)</f>
        <v>60931.589999999997</v>
      </c>
      <c r="BG270" s="223">
        <f>IF(N270="zákl. přenesená",J270,0)</f>
        <v>0</v>
      </c>
      <c r="BH270" s="223">
        <f>IF(N270="sníž. přenesená",J270,0)</f>
        <v>0</v>
      </c>
      <c r="BI270" s="223">
        <f>IF(N270="nulová",J270,0)</f>
        <v>0</v>
      </c>
      <c r="BJ270" s="17" t="s">
        <v>132</v>
      </c>
      <c r="BK270" s="223">
        <f>ROUND(I270*H270,2)</f>
        <v>60931.589999999997</v>
      </c>
      <c r="BL270" s="17" t="s">
        <v>228</v>
      </c>
      <c r="BM270" s="222" t="s">
        <v>372</v>
      </c>
    </row>
    <row r="271" s="13" customFormat="1">
      <c r="A271" s="13"/>
      <c r="B271" s="224"/>
      <c r="C271" s="225"/>
      <c r="D271" s="226" t="s">
        <v>134</v>
      </c>
      <c r="E271" s="227" t="s">
        <v>1</v>
      </c>
      <c r="F271" s="228" t="s">
        <v>150</v>
      </c>
      <c r="G271" s="225"/>
      <c r="H271" s="227" t="s">
        <v>1</v>
      </c>
      <c r="I271" s="225"/>
      <c r="J271" s="225"/>
      <c r="K271" s="225"/>
      <c r="L271" s="229"/>
      <c r="M271" s="230"/>
      <c r="N271" s="231"/>
      <c r="O271" s="231"/>
      <c r="P271" s="231"/>
      <c r="Q271" s="231"/>
      <c r="R271" s="231"/>
      <c r="S271" s="231"/>
      <c r="T271" s="23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3" t="s">
        <v>134</v>
      </c>
      <c r="AU271" s="233" t="s">
        <v>132</v>
      </c>
      <c r="AV271" s="13" t="s">
        <v>81</v>
      </c>
      <c r="AW271" s="13" t="s">
        <v>30</v>
      </c>
      <c r="AX271" s="13" t="s">
        <v>73</v>
      </c>
      <c r="AY271" s="233" t="s">
        <v>124</v>
      </c>
    </row>
    <row r="272" s="14" customFormat="1">
      <c r="A272" s="14"/>
      <c r="B272" s="234"/>
      <c r="C272" s="235"/>
      <c r="D272" s="226" t="s">
        <v>134</v>
      </c>
      <c r="E272" s="236" t="s">
        <v>1</v>
      </c>
      <c r="F272" s="237" t="s">
        <v>151</v>
      </c>
      <c r="G272" s="235"/>
      <c r="H272" s="238">
        <v>47.679000000000002</v>
      </c>
      <c r="I272" s="235"/>
      <c r="J272" s="235"/>
      <c r="K272" s="235"/>
      <c r="L272" s="239"/>
      <c r="M272" s="240"/>
      <c r="N272" s="241"/>
      <c r="O272" s="241"/>
      <c r="P272" s="241"/>
      <c r="Q272" s="241"/>
      <c r="R272" s="241"/>
      <c r="S272" s="241"/>
      <c r="T272" s="242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3" t="s">
        <v>134</v>
      </c>
      <c r="AU272" s="243" t="s">
        <v>132</v>
      </c>
      <c r="AV272" s="14" t="s">
        <v>132</v>
      </c>
      <c r="AW272" s="14" t="s">
        <v>30</v>
      </c>
      <c r="AX272" s="14" t="s">
        <v>73</v>
      </c>
      <c r="AY272" s="243" t="s">
        <v>124</v>
      </c>
    </row>
    <row r="273" s="13" customFormat="1">
      <c r="A273" s="13"/>
      <c r="B273" s="224"/>
      <c r="C273" s="225"/>
      <c r="D273" s="226" t="s">
        <v>134</v>
      </c>
      <c r="E273" s="227" t="s">
        <v>1</v>
      </c>
      <c r="F273" s="228" t="s">
        <v>152</v>
      </c>
      <c r="G273" s="225"/>
      <c r="H273" s="227" t="s">
        <v>1</v>
      </c>
      <c r="I273" s="225"/>
      <c r="J273" s="225"/>
      <c r="K273" s="225"/>
      <c r="L273" s="229"/>
      <c r="M273" s="230"/>
      <c r="N273" s="231"/>
      <c r="O273" s="231"/>
      <c r="P273" s="231"/>
      <c r="Q273" s="231"/>
      <c r="R273" s="231"/>
      <c r="S273" s="231"/>
      <c r="T273" s="232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3" t="s">
        <v>134</v>
      </c>
      <c r="AU273" s="233" t="s">
        <v>132</v>
      </c>
      <c r="AV273" s="13" t="s">
        <v>81</v>
      </c>
      <c r="AW273" s="13" t="s">
        <v>30</v>
      </c>
      <c r="AX273" s="13" t="s">
        <v>73</v>
      </c>
      <c r="AY273" s="233" t="s">
        <v>124</v>
      </c>
    </row>
    <row r="274" s="14" customFormat="1">
      <c r="A274" s="14"/>
      <c r="B274" s="234"/>
      <c r="C274" s="235"/>
      <c r="D274" s="226" t="s">
        <v>134</v>
      </c>
      <c r="E274" s="236" t="s">
        <v>1</v>
      </c>
      <c r="F274" s="237" t="s">
        <v>153</v>
      </c>
      <c r="G274" s="235"/>
      <c r="H274" s="238">
        <v>67.644000000000005</v>
      </c>
      <c r="I274" s="235"/>
      <c r="J274" s="235"/>
      <c r="K274" s="235"/>
      <c r="L274" s="239"/>
      <c r="M274" s="240"/>
      <c r="N274" s="241"/>
      <c r="O274" s="241"/>
      <c r="P274" s="241"/>
      <c r="Q274" s="241"/>
      <c r="R274" s="241"/>
      <c r="S274" s="241"/>
      <c r="T274" s="242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3" t="s">
        <v>134</v>
      </c>
      <c r="AU274" s="243" t="s">
        <v>132</v>
      </c>
      <c r="AV274" s="14" t="s">
        <v>132</v>
      </c>
      <c r="AW274" s="14" t="s">
        <v>30</v>
      </c>
      <c r="AX274" s="14" t="s">
        <v>73</v>
      </c>
      <c r="AY274" s="243" t="s">
        <v>124</v>
      </c>
    </row>
    <row r="275" s="13" customFormat="1">
      <c r="A275" s="13"/>
      <c r="B275" s="224"/>
      <c r="C275" s="225"/>
      <c r="D275" s="226" t="s">
        <v>134</v>
      </c>
      <c r="E275" s="227" t="s">
        <v>1</v>
      </c>
      <c r="F275" s="228" t="s">
        <v>154</v>
      </c>
      <c r="G275" s="225"/>
      <c r="H275" s="227" t="s">
        <v>1</v>
      </c>
      <c r="I275" s="225"/>
      <c r="J275" s="225"/>
      <c r="K275" s="225"/>
      <c r="L275" s="229"/>
      <c r="M275" s="230"/>
      <c r="N275" s="231"/>
      <c r="O275" s="231"/>
      <c r="P275" s="231"/>
      <c r="Q275" s="231"/>
      <c r="R275" s="231"/>
      <c r="S275" s="231"/>
      <c r="T275" s="23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3" t="s">
        <v>134</v>
      </c>
      <c r="AU275" s="233" t="s">
        <v>132</v>
      </c>
      <c r="AV275" s="13" t="s">
        <v>81</v>
      </c>
      <c r="AW275" s="13" t="s">
        <v>30</v>
      </c>
      <c r="AX275" s="13" t="s">
        <v>73</v>
      </c>
      <c r="AY275" s="233" t="s">
        <v>124</v>
      </c>
    </row>
    <row r="276" s="14" customFormat="1">
      <c r="A276" s="14"/>
      <c r="B276" s="234"/>
      <c r="C276" s="235"/>
      <c r="D276" s="226" t="s">
        <v>134</v>
      </c>
      <c r="E276" s="236" t="s">
        <v>1</v>
      </c>
      <c r="F276" s="237" t="s">
        <v>155</v>
      </c>
      <c r="G276" s="235"/>
      <c r="H276" s="238">
        <v>333.75200000000001</v>
      </c>
      <c r="I276" s="235"/>
      <c r="J276" s="235"/>
      <c r="K276" s="235"/>
      <c r="L276" s="239"/>
      <c r="M276" s="240"/>
      <c r="N276" s="241"/>
      <c r="O276" s="241"/>
      <c r="P276" s="241"/>
      <c r="Q276" s="241"/>
      <c r="R276" s="241"/>
      <c r="S276" s="241"/>
      <c r="T276" s="242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3" t="s">
        <v>134</v>
      </c>
      <c r="AU276" s="243" t="s">
        <v>132</v>
      </c>
      <c r="AV276" s="14" t="s">
        <v>132</v>
      </c>
      <c r="AW276" s="14" t="s">
        <v>30</v>
      </c>
      <c r="AX276" s="14" t="s">
        <v>73</v>
      </c>
      <c r="AY276" s="243" t="s">
        <v>124</v>
      </c>
    </row>
    <row r="277" s="13" customFormat="1">
      <c r="A277" s="13"/>
      <c r="B277" s="224"/>
      <c r="C277" s="225"/>
      <c r="D277" s="226" t="s">
        <v>134</v>
      </c>
      <c r="E277" s="227" t="s">
        <v>1</v>
      </c>
      <c r="F277" s="228" t="s">
        <v>156</v>
      </c>
      <c r="G277" s="225"/>
      <c r="H277" s="227" t="s">
        <v>1</v>
      </c>
      <c r="I277" s="225"/>
      <c r="J277" s="225"/>
      <c r="K277" s="225"/>
      <c r="L277" s="229"/>
      <c r="M277" s="230"/>
      <c r="N277" s="231"/>
      <c r="O277" s="231"/>
      <c r="P277" s="231"/>
      <c r="Q277" s="231"/>
      <c r="R277" s="231"/>
      <c r="S277" s="231"/>
      <c r="T277" s="23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3" t="s">
        <v>134</v>
      </c>
      <c r="AU277" s="233" t="s">
        <v>132</v>
      </c>
      <c r="AV277" s="13" t="s">
        <v>81</v>
      </c>
      <c r="AW277" s="13" t="s">
        <v>30</v>
      </c>
      <c r="AX277" s="13" t="s">
        <v>73</v>
      </c>
      <c r="AY277" s="233" t="s">
        <v>124</v>
      </c>
    </row>
    <row r="278" s="14" customFormat="1">
      <c r="A278" s="14"/>
      <c r="B278" s="234"/>
      <c r="C278" s="235"/>
      <c r="D278" s="226" t="s">
        <v>134</v>
      </c>
      <c r="E278" s="236" t="s">
        <v>1</v>
      </c>
      <c r="F278" s="237" t="s">
        <v>157</v>
      </c>
      <c r="G278" s="235"/>
      <c r="H278" s="238">
        <v>-22.175999999999998</v>
      </c>
      <c r="I278" s="235"/>
      <c r="J278" s="235"/>
      <c r="K278" s="235"/>
      <c r="L278" s="239"/>
      <c r="M278" s="240"/>
      <c r="N278" s="241"/>
      <c r="O278" s="241"/>
      <c r="P278" s="241"/>
      <c r="Q278" s="241"/>
      <c r="R278" s="241"/>
      <c r="S278" s="241"/>
      <c r="T278" s="24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3" t="s">
        <v>134</v>
      </c>
      <c r="AU278" s="243" t="s">
        <v>132</v>
      </c>
      <c r="AV278" s="14" t="s">
        <v>132</v>
      </c>
      <c r="AW278" s="14" t="s">
        <v>30</v>
      </c>
      <c r="AX278" s="14" t="s">
        <v>73</v>
      </c>
      <c r="AY278" s="243" t="s">
        <v>124</v>
      </c>
    </row>
    <row r="279" s="13" customFormat="1">
      <c r="A279" s="13"/>
      <c r="B279" s="224"/>
      <c r="C279" s="225"/>
      <c r="D279" s="226" t="s">
        <v>134</v>
      </c>
      <c r="E279" s="227" t="s">
        <v>1</v>
      </c>
      <c r="F279" s="228" t="s">
        <v>373</v>
      </c>
      <c r="G279" s="225"/>
      <c r="H279" s="227" t="s">
        <v>1</v>
      </c>
      <c r="I279" s="225"/>
      <c r="J279" s="225"/>
      <c r="K279" s="225"/>
      <c r="L279" s="229"/>
      <c r="M279" s="230"/>
      <c r="N279" s="231"/>
      <c r="O279" s="231"/>
      <c r="P279" s="231"/>
      <c r="Q279" s="231"/>
      <c r="R279" s="231"/>
      <c r="S279" s="231"/>
      <c r="T279" s="23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3" t="s">
        <v>134</v>
      </c>
      <c r="AU279" s="233" t="s">
        <v>132</v>
      </c>
      <c r="AV279" s="13" t="s">
        <v>81</v>
      </c>
      <c r="AW279" s="13" t="s">
        <v>30</v>
      </c>
      <c r="AX279" s="13" t="s">
        <v>73</v>
      </c>
      <c r="AY279" s="233" t="s">
        <v>124</v>
      </c>
    </row>
    <row r="280" s="14" customFormat="1">
      <c r="A280" s="14"/>
      <c r="B280" s="234"/>
      <c r="C280" s="235"/>
      <c r="D280" s="226" t="s">
        <v>134</v>
      </c>
      <c r="E280" s="236" t="s">
        <v>1</v>
      </c>
      <c r="F280" s="237" t="s">
        <v>374</v>
      </c>
      <c r="G280" s="235"/>
      <c r="H280" s="238">
        <v>-33.792000000000002</v>
      </c>
      <c r="I280" s="235"/>
      <c r="J280" s="235"/>
      <c r="K280" s="235"/>
      <c r="L280" s="239"/>
      <c r="M280" s="240"/>
      <c r="N280" s="241"/>
      <c r="O280" s="241"/>
      <c r="P280" s="241"/>
      <c r="Q280" s="241"/>
      <c r="R280" s="241"/>
      <c r="S280" s="241"/>
      <c r="T280" s="242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3" t="s">
        <v>134</v>
      </c>
      <c r="AU280" s="243" t="s">
        <v>132</v>
      </c>
      <c r="AV280" s="14" t="s">
        <v>132</v>
      </c>
      <c r="AW280" s="14" t="s">
        <v>30</v>
      </c>
      <c r="AX280" s="14" t="s">
        <v>73</v>
      </c>
      <c r="AY280" s="243" t="s">
        <v>124</v>
      </c>
    </row>
    <row r="281" s="15" customFormat="1">
      <c r="A281" s="15"/>
      <c r="B281" s="244"/>
      <c r="C281" s="245"/>
      <c r="D281" s="226" t="s">
        <v>134</v>
      </c>
      <c r="E281" s="246" t="s">
        <v>1</v>
      </c>
      <c r="F281" s="247" t="s">
        <v>146</v>
      </c>
      <c r="G281" s="245"/>
      <c r="H281" s="248">
        <v>393.10700000000003</v>
      </c>
      <c r="I281" s="245"/>
      <c r="J281" s="245"/>
      <c r="K281" s="245"/>
      <c r="L281" s="249"/>
      <c r="M281" s="250"/>
      <c r="N281" s="251"/>
      <c r="O281" s="251"/>
      <c r="P281" s="251"/>
      <c r="Q281" s="251"/>
      <c r="R281" s="251"/>
      <c r="S281" s="251"/>
      <c r="T281" s="252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53" t="s">
        <v>134</v>
      </c>
      <c r="AU281" s="253" t="s">
        <v>132</v>
      </c>
      <c r="AV281" s="15" t="s">
        <v>131</v>
      </c>
      <c r="AW281" s="15" t="s">
        <v>30</v>
      </c>
      <c r="AX281" s="15" t="s">
        <v>81</v>
      </c>
      <c r="AY281" s="253" t="s">
        <v>124</v>
      </c>
    </row>
    <row r="282" s="2" customFormat="1" ht="24.15" customHeight="1">
      <c r="A282" s="32"/>
      <c r="B282" s="33"/>
      <c r="C282" s="211" t="s">
        <v>375</v>
      </c>
      <c r="D282" s="211" t="s">
        <v>127</v>
      </c>
      <c r="E282" s="212" t="s">
        <v>376</v>
      </c>
      <c r="F282" s="213" t="s">
        <v>377</v>
      </c>
      <c r="G282" s="214" t="s">
        <v>130</v>
      </c>
      <c r="H282" s="215">
        <v>393.10700000000003</v>
      </c>
      <c r="I282" s="216">
        <v>519</v>
      </c>
      <c r="J282" s="216">
        <f>ROUND(I282*H282,2)</f>
        <v>204022.53</v>
      </c>
      <c r="K282" s="217"/>
      <c r="L282" s="38"/>
      <c r="M282" s="218" t="s">
        <v>1</v>
      </c>
      <c r="N282" s="219" t="s">
        <v>39</v>
      </c>
      <c r="O282" s="220">
        <v>0.58999999999999997</v>
      </c>
      <c r="P282" s="220">
        <f>O282*H282</f>
        <v>231.93313000000001</v>
      </c>
      <c r="Q282" s="220">
        <v>0.0074999999999999997</v>
      </c>
      <c r="R282" s="220">
        <f>Q282*H282</f>
        <v>2.9483025</v>
      </c>
      <c r="S282" s="220">
        <v>0</v>
      </c>
      <c r="T282" s="221">
        <f>S282*H282</f>
        <v>0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222" t="s">
        <v>228</v>
      </c>
      <c r="AT282" s="222" t="s">
        <v>127</v>
      </c>
      <c r="AU282" s="222" t="s">
        <v>132</v>
      </c>
      <c r="AY282" s="17" t="s">
        <v>124</v>
      </c>
      <c r="BE282" s="223">
        <f>IF(N282="základní",J282,0)</f>
        <v>0</v>
      </c>
      <c r="BF282" s="223">
        <f>IF(N282="snížená",J282,0)</f>
        <v>204022.53</v>
      </c>
      <c r="BG282" s="223">
        <f>IF(N282="zákl. přenesená",J282,0)</f>
        <v>0</v>
      </c>
      <c r="BH282" s="223">
        <f>IF(N282="sníž. přenesená",J282,0)</f>
        <v>0</v>
      </c>
      <c r="BI282" s="223">
        <f>IF(N282="nulová",J282,0)</f>
        <v>0</v>
      </c>
      <c r="BJ282" s="17" t="s">
        <v>132</v>
      </c>
      <c r="BK282" s="223">
        <f>ROUND(I282*H282,2)</f>
        <v>204022.53</v>
      </c>
      <c r="BL282" s="17" t="s">
        <v>228</v>
      </c>
      <c r="BM282" s="222" t="s">
        <v>378</v>
      </c>
    </row>
    <row r="283" s="13" customFormat="1">
      <c r="A283" s="13"/>
      <c r="B283" s="224"/>
      <c r="C283" s="225"/>
      <c r="D283" s="226" t="s">
        <v>134</v>
      </c>
      <c r="E283" s="227" t="s">
        <v>1</v>
      </c>
      <c r="F283" s="228" t="s">
        <v>215</v>
      </c>
      <c r="G283" s="225"/>
      <c r="H283" s="227" t="s">
        <v>1</v>
      </c>
      <c r="I283" s="225"/>
      <c r="J283" s="225"/>
      <c r="K283" s="225"/>
      <c r="L283" s="229"/>
      <c r="M283" s="230"/>
      <c r="N283" s="231"/>
      <c r="O283" s="231"/>
      <c r="P283" s="231"/>
      <c r="Q283" s="231"/>
      <c r="R283" s="231"/>
      <c r="S283" s="231"/>
      <c r="T283" s="232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3" t="s">
        <v>134</v>
      </c>
      <c r="AU283" s="233" t="s">
        <v>132</v>
      </c>
      <c r="AV283" s="13" t="s">
        <v>81</v>
      </c>
      <c r="AW283" s="13" t="s">
        <v>30</v>
      </c>
      <c r="AX283" s="13" t="s">
        <v>73</v>
      </c>
      <c r="AY283" s="233" t="s">
        <v>124</v>
      </c>
    </row>
    <row r="284" s="14" customFormat="1">
      <c r="A284" s="14"/>
      <c r="B284" s="234"/>
      <c r="C284" s="235"/>
      <c r="D284" s="226" t="s">
        <v>134</v>
      </c>
      <c r="E284" s="236" t="s">
        <v>1</v>
      </c>
      <c r="F284" s="237" t="s">
        <v>216</v>
      </c>
      <c r="G284" s="235"/>
      <c r="H284" s="238">
        <v>393.10700000000003</v>
      </c>
      <c r="I284" s="235"/>
      <c r="J284" s="235"/>
      <c r="K284" s="235"/>
      <c r="L284" s="239"/>
      <c r="M284" s="240"/>
      <c r="N284" s="241"/>
      <c r="O284" s="241"/>
      <c r="P284" s="241"/>
      <c r="Q284" s="241"/>
      <c r="R284" s="241"/>
      <c r="S284" s="241"/>
      <c r="T284" s="242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3" t="s">
        <v>134</v>
      </c>
      <c r="AU284" s="243" t="s">
        <v>132</v>
      </c>
      <c r="AV284" s="14" t="s">
        <v>132</v>
      </c>
      <c r="AW284" s="14" t="s">
        <v>30</v>
      </c>
      <c r="AX284" s="14" t="s">
        <v>81</v>
      </c>
      <c r="AY284" s="243" t="s">
        <v>124</v>
      </c>
    </row>
    <row r="285" s="2" customFormat="1" ht="21.75" customHeight="1">
      <c r="A285" s="32"/>
      <c r="B285" s="33"/>
      <c r="C285" s="254" t="s">
        <v>379</v>
      </c>
      <c r="D285" s="254" t="s">
        <v>336</v>
      </c>
      <c r="E285" s="255" t="s">
        <v>380</v>
      </c>
      <c r="F285" s="256" t="s">
        <v>381</v>
      </c>
      <c r="G285" s="257" t="s">
        <v>130</v>
      </c>
      <c r="H285" s="258">
        <v>432.30000000000001</v>
      </c>
      <c r="I285" s="259">
        <v>920</v>
      </c>
      <c r="J285" s="259">
        <f>ROUND(I285*H285,2)</f>
        <v>397716</v>
      </c>
      <c r="K285" s="260"/>
      <c r="L285" s="261"/>
      <c r="M285" s="262" t="s">
        <v>1</v>
      </c>
      <c r="N285" s="263" t="s">
        <v>39</v>
      </c>
      <c r="O285" s="220">
        <v>0</v>
      </c>
      <c r="P285" s="220">
        <f>O285*H285</f>
        <v>0</v>
      </c>
      <c r="Q285" s="220">
        <v>0</v>
      </c>
      <c r="R285" s="220">
        <f>Q285*H285</f>
        <v>0</v>
      </c>
      <c r="S285" s="220">
        <v>0</v>
      </c>
      <c r="T285" s="221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222" t="s">
        <v>326</v>
      </c>
      <c r="AT285" s="222" t="s">
        <v>336</v>
      </c>
      <c r="AU285" s="222" t="s">
        <v>132</v>
      </c>
      <c r="AY285" s="17" t="s">
        <v>124</v>
      </c>
      <c r="BE285" s="223">
        <f>IF(N285="základní",J285,0)</f>
        <v>0</v>
      </c>
      <c r="BF285" s="223">
        <f>IF(N285="snížená",J285,0)</f>
        <v>397716</v>
      </c>
      <c r="BG285" s="223">
        <f>IF(N285="zákl. přenesená",J285,0)</f>
        <v>0</v>
      </c>
      <c r="BH285" s="223">
        <f>IF(N285="sníž. přenesená",J285,0)</f>
        <v>0</v>
      </c>
      <c r="BI285" s="223">
        <f>IF(N285="nulová",J285,0)</f>
        <v>0</v>
      </c>
      <c r="BJ285" s="17" t="s">
        <v>132</v>
      </c>
      <c r="BK285" s="223">
        <f>ROUND(I285*H285,2)</f>
        <v>397716</v>
      </c>
      <c r="BL285" s="17" t="s">
        <v>228</v>
      </c>
      <c r="BM285" s="222" t="s">
        <v>382</v>
      </c>
    </row>
    <row r="286" s="14" customFormat="1">
      <c r="A286" s="14"/>
      <c r="B286" s="234"/>
      <c r="C286" s="235"/>
      <c r="D286" s="226" t="s">
        <v>134</v>
      </c>
      <c r="E286" s="236" t="s">
        <v>1</v>
      </c>
      <c r="F286" s="237" t="s">
        <v>383</v>
      </c>
      <c r="G286" s="235"/>
      <c r="H286" s="238">
        <v>432.30000000000001</v>
      </c>
      <c r="I286" s="235"/>
      <c r="J286" s="235"/>
      <c r="K286" s="235"/>
      <c r="L286" s="239"/>
      <c r="M286" s="240"/>
      <c r="N286" s="241"/>
      <c r="O286" s="241"/>
      <c r="P286" s="241"/>
      <c r="Q286" s="241"/>
      <c r="R286" s="241"/>
      <c r="S286" s="241"/>
      <c r="T286" s="242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3" t="s">
        <v>134</v>
      </c>
      <c r="AU286" s="243" t="s">
        <v>132</v>
      </c>
      <c r="AV286" s="14" t="s">
        <v>132</v>
      </c>
      <c r="AW286" s="14" t="s">
        <v>30</v>
      </c>
      <c r="AX286" s="14" t="s">
        <v>81</v>
      </c>
      <c r="AY286" s="243" t="s">
        <v>124</v>
      </c>
    </row>
    <row r="287" s="2" customFormat="1" ht="24.15" customHeight="1">
      <c r="A287" s="32"/>
      <c r="B287" s="33"/>
      <c r="C287" s="211" t="s">
        <v>384</v>
      </c>
      <c r="D287" s="211" t="s">
        <v>127</v>
      </c>
      <c r="E287" s="212" t="s">
        <v>385</v>
      </c>
      <c r="F287" s="213" t="s">
        <v>386</v>
      </c>
      <c r="G287" s="214" t="s">
        <v>286</v>
      </c>
      <c r="H287" s="215">
        <v>10968.987999999999</v>
      </c>
      <c r="I287" s="216">
        <v>6.9199999999999999</v>
      </c>
      <c r="J287" s="216">
        <f>ROUND(I287*H287,2)</f>
        <v>75905.399999999994</v>
      </c>
      <c r="K287" s="217"/>
      <c r="L287" s="38"/>
      <c r="M287" s="218" t="s">
        <v>1</v>
      </c>
      <c r="N287" s="219" t="s">
        <v>39</v>
      </c>
      <c r="O287" s="220">
        <v>0</v>
      </c>
      <c r="P287" s="220">
        <f>O287*H287</f>
        <v>0</v>
      </c>
      <c r="Q287" s="220">
        <v>0</v>
      </c>
      <c r="R287" s="220">
        <f>Q287*H287</f>
        <v>0</v>
      </c>
      <c r="S287" s="220">
        <v>0</v>
      </c>
      <c r="T287" s="221">
        <f>S287*H287</f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222" t="s">
        <v>228</v>
      </c>
      <c r="AT287" s="222" t="s">
        <v>127</v>
      </c>
      <c r="AU287" s="222" t="s">
        <v>132</v>
      </c>
      <c r="AY287" s="17" t="s">
        <v>124</v>
      </c>
      <c r="BE287" s="223">
        <f>IF(N287="základní",J287,0)</f>
        <v>0</v>
      </c>
      <c r="BF287" s="223">
        <f>IF(N287="snížená",J287,0)</f>
        <v>75905.399999999994</v>
      </c>
      <c r="BG287" s="223">
        <f>IF(N287="zákl. přenesená",J287,0)</f>
        <v>0</v>
      </c>
      <c r="BH287" s="223">
        <f>IF(N287="sníž. přenesená",J287,0)</f>
        <v>0</v>
      </c>
      <c r="BI287" s="223">
        <f>IF(N287="nulová",J287,0)</f>
        <v>0</v>
      </c>
      <c r="BJ287" s="17" t="s">
        <v>132</v>
      </c>
      <c r="BK287" s="223">
        <f>ROUND(I287*H287,2)</f>
        <v>75905.399999999994</v>
      </c>
      <c r="BL287" s="17" t="s">
        <v>228</v>
      </c>
      <c r="BM287" s="222" t="s">
        <v>387</v>
      </c>
    </row>
    <row r="288" s="12" customFormat="1" ht="22.8" customHeight="1">
      <c r="A288" s="12"/>
      <c r="B288" s="196"/>
      <c r="C288" s="197"/>
      <c r="D288" s="198" t="s">
        <v>72</v>
      </c>
      <c r="E288" s="209" t="s">
        <v>388</v>
      </c>
      <c r="F288" s="209" t="s">
        <v>389</v>
      </c>
      <c r="G288" s="197"/>
      <c r="H288" s="197"/>
      <c r="I288" s="197"/>
      <c r="J288" s="210">
        <f>BK288</f>
        <v>40550.400000000001</v>
      </c>
      <c r="K288" s="197"/>
      <c r="L288" s="201"/>
      <c r="M288" s="202"/>
      <c r="N288" s="203"/>
      <c r="O288" s="203"/>
      <c r="P288" s="204">
        <f>SUM(P289:P290)</f>
        <v>0</v>
      </c>
      <c r="Q288" s="203"/>
      <c r="R288" s="204">
        <f>SUM(R289:R290)</f>
        <v>0</v>
      </c>
      <c r="S288" s="203"/>
      <c r="T288" s="205">
        <f>SUM(T289:T290)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6" t="s">
        <v>132</v>
      </c>
      <c r="AT288" s="207" t="s">
        <v>72</v>
      </c>
      <c r="AU288" s="207" t="s">
        <v>81</v>
      </c>
      <c r="AY288" s="206" t="s">
        <v>124</v>
      </c>
      <c r="BK288" s="208">
        <f>SUM(BK289:BK290)</f>
        <v>40550.400000000001</v>
      </c>
    </row>
    <row r="289" s="2" customFormat="1" ht="16.5" customHeight="1">
      <c r="A289" s="32"/>
      <c r="B289" s="33"/>
      <c r="C289" s="211" t="s">
        <v>390</v>
      </c>
      <c r="D289" s="211" t="s">
        <v>127</v>
      </c>
      <c r="E289" s="212" t="s">
        <v>391</v>
      </c>
      <c r="F289" s="213" t="s">
        <v>392</v>
      </c>
      <c r="G289" s="214" t="s">
        <v>130</v>
      </c>
      <c r="H289" s="215">
        <v>67.584000000000003</v>
      </c>
      <c r="I289" s="216">
        <v>600</v>
      </c>
      <c r="J289" s="216">
        <f>ROUND(I289*H289,2)</f>
        <v>40550.400000000001</v>
      </c>
      <c r="K289" s="217"/>
      <c r="L289" s="38"/>
      <c r="M289" s="218" t="s">
        <v>1</v>
      </c>
      <c r="N289" s="219" t="s">
        <v>39</v>
      </c>
      <c r="O289" s="220">
        <v>0</v>
      </c>
      <c r="P289" s="220">
        <f>O289*H289</f>
        <v>0</v>
      </c>
      <c r="Q289" s="220">
        <v>0</v>
      </c>
      <c r="R289" s="220">
        <f>Q289*H289</f>
        <v>0</v>
      </c>
      <c r="S289" s="220">
        <v>0</v>
      </c>
      <c r="T289" s="221">
        <f>S289*H289</f>
        <v>0</v>
      </c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R289" s="222" t="s">
        <v>228</v>
      </c>
      <c r="AT289" s="222" t="s">
        <v>127</v>
      </c>
      <c r="AU289" s="222" t="s">
        <v>132</v>
      </c>
      <c r="AY289" s="17" t="s">
        <v>124</v>
      </c>
      <c r="BE289" s="223">
        <f>IF(N289="základní",J289,0)</f>
        <v>0</v>
      </c>
      <c r="BF289" s="223">
        <f>IF(N289="snížená",J289,0)</f>
        <v>40550.400000000001</v>
      </c>
      <c r="BG289" s="223">
        <f>IF(N289="zákl. přenesená",J289,0)</f>
        <v>0</v>
      </c>
      <c r="BH289" s="223">
        <f>IF(N289="sníž. přenesená",J289,0)</f>
        <v>0</v>
      </c>
      <c r="BI289" s="223">
        <f>IF(N289="nulová",J289,0)</f>
        <v>0</v>
      </c>
      <c r="BJ289" s="17" t="s">
        <v>132</v>
      </c>
      <c r="BK289" s="223">
        <f>ROUND(I289*H289,2)</f>
        <v>40550.400000000001</v>
      </c>
      <c r="BL289" s="17" t="s">
        <v>228</v>
      </c>
      <c r="BM289" s="222" t="s">
        <v>393</v>
      </c>
    </row>
    <row r="290" s="14" customFormat="1">
      <c r="A290" s="14"/>
      <c r="B290" s="234"/>
      <c r="C290" s="235"/>
      <c r="D290" s="226" t="s">
        <v>134</v>
      </c>
      <c r="E290" s="236" t="s">
        <v>1</v>
      </c>
      <c r="F290" s="237" t="s">
        <v>394</v>
      </c>
      <c r="G290" s="235"/>
      <c r="H290" s="238">
        <v>67.584000000000003</v>
      </c>
      <c r="I290" s="235"/>
      <c r="J290" s="235"/>
      <c r="K290" s="235"/>
      <c r="L290" s="239"/>
      <c r="M290" s="240"/>
      <c r="N290" s="241"/>
      <c r="O290" s="241"/>
      <c r="P290" s="241"/>
      <c r="Q290" s="241"/>
      <c r="R290" s="241"/>
      <c r="S290" s="241"/>
      <c r="T290" s="242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3" t="s">
        <v>134</v>
      </c>
      <c r="AU290" s="243" t="s">
        <v>132</v>
      </c>
      <c r="AV290" s="14" t="s">
        <v>132</v>
      </c>
      <c r="AW290" s="14" t="s">
        <v>30</v>
      </c>
      <c r="AX290" s="14" t="s">
        <v>81</v>
      </c>
      <c r="AY290" s="243" t="s">
        <v>124</v>
      </c>
    </row>
    <row r="291" s="12" customFormat="1" ht="22.8" customHeight="1">
      <c r="A291" s="12"/>
      <c r="B291" s="196"/>
      <c r="C291" s="197"/>
      <c r="D291" s="198" t="s">
        <v>72</v>
      </c>
      <c r="E291" s="209" t="s">
        <v>395</v>
      </c>
      <c r="F291" s="209" t="s">
        <v>396</v>
      </c>
      <c r="G291" s="197"/>
      <c r="H291" s="197"/>
      <c r="I291" s="197"/>
      <c r="J291" s="210">
        <f>BK291</f>
        <v>5000</v>
      </c>
      <c r="K291" s="197"/>
      <c r="L291" s="201"/>
      <c r="M291" s="202"/>
      <c r="N291" s="203"/>
      <c r="O291" s="203"/>
      <c r="P291" s="204">
        <f>P292</f>
        <v>0</v>
      </c>
      <c r="Q291" s="203"/>
      <c r="R291" s="204">
        <f>R292</f>
        <v>0</v>
      </c>
      <c r="S291" s="203"/>
      <c r="T291" s="205">
        <f>T292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6" t="s">
        <v>132</v>
      </c>
      <c r="AT291" s="207" t="s">
        <v>72</v>
      </c>
      <c r="AU291" s="207" t="s">
        <v>81</v>
      </c>
      <c r="AY291" s="206" t="s">
        <v>124</v>
      </c>
      <c r="BK291" s="208">
        <f>BK292</f>
        <v>5000</v>
      </c>
    </row>
    <row r="292" s="2" customFormat="1" ht="16.5" customHeight="1">
      <c r="A292" s="32"/>
      <c r="B292" s="33"/>
      <c r="C292" s="211" t="s">
        <v>397</v>
      </c>
      <c r="D292" s="211" t="s">
        <v>127</v>
      </c>
      <c r="E292" s="212" t="s">
        <v>398</v>
      </c>
      <c r="F292" s="213" t="s">
        <v>399</v>
      </c>
      <c r="G292" s="214" t="s">
        <v>400</v>
      </c>
      <c r="H292" s="215">
        <v>1</v>
      </c>
      <c r="I292" s="216">
        <v>5000</v>
      </c>
      <c r="J292" s="216">
        <f>ROUND(I292*H292,2)</f>
        <v>5000</v>
      </c>
      <c r="K292" s="217"/>
      <c r="L292" s="38"/>
      <c r="M292" s="218" t="s">
        <v>1</v>
      </c>
      <c r="N292" s="219" t="s">
        <v>39</v>
      </c>
      <c r="O292" s="220">
        <v>0</v>
      </c>
      <c r="P292" s="220">
        <f>O292*H292</f>
        <v>0</v>
      </c>
      <c r="Q292" s="220">
        <v>0</v>
      </c>
      <c r="R292" s="220">
        <f>Q292*H292</f>
        <v>0</v>
      </c>
      <c r="S292" s="220">
        <v>0</v>
      </c>
      <c r="T292" s="221">
        <f>S292*H292</f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222" t="s">
        <v>228</v>
      </c>
      <c r="AT292" s="222" t="s">
        <v>127</v>
      </c>
      <c r="AU292" s="222" t="s">
        <v>132</v>
      </c>
      <c r="AY292" s="17" t="s">
        <v>124</v>
      </c>
      <c r="BE292" s="223">
        <f>IF(N292="základní",J292,0)</f>
        <v>0</v>
      </c>
      <c r="BF292" s="223">
        <f>IF(N292="snížená",J292,0)</f>
        <v>5000</v>
      </c>
      <c r="BG292" s="223">
        <f>IF(N292="zákl. přenesená",J292,0)</f>
        <v>0</v>
      </c>
      <c r="BH292" s="223">
        <f>IF(N292="sníž. přenesená",J292,0)</f>
        <v>0</v>
      </c>
      <c r="BI292" s="223">
        <f>IF(N292="nulová",J292,0)</f>
        <v>0</v>
      </c>
      <c r="BJ292" s="17" t="s">
        <v>132</v>
      </c>
      <c r="BK292" s="223">
        <f>ROUND(I292*H292,2)</f>
        <v>5000</v>
      </c>
      <c r="BL292" s="17" t="s">
        <v>228</v>
      </c>
      <c r="BM292" s="222" t="s">
        <v>401</v>
      </c>
    </row>
    <row r="293" s="12" customFormat="1" ht="22.8" customHeight="1">
      <c r="A293" s="12"/>
      <c r="B293" s="196"/>
      <c r="C293" s="197"/>
      <c r="D293" s="198" t="s">
        <v>72</v>
      </c>
      <c r="E293" s="209" t="s">
        <v>402</v>
      </c>
      <c r="F293" s="209" t="s">
        <v>403</v>
      </c>
      <c r="G293" s="197"/>
      <c r="H293" s="197"/>
      <c r="I293" s="197"/>
      <c r="J293" s="210">
        <f>BK293</f>
        <v>147986.51000000001</v>
      </c>
      <c r="K293" s="197"/>
      <c r="L293" s="201"/>
      <c r="M293" s="202"/>
      <c r="N293" s="203"/>
      <c r="O293" s="203"/>
      <c r="P293" s="204">
        <f>SUM(P294:P311)</f>
        <v>248.51042200000001</v>
      </c>
      <c r="Q293" s="203"/>
      <c r="R293" s="204">
        <f>SUM(R294:R311)</f>
        <v>1.759263</v>
      </c>
      <c r="S293" s="203"/>
      <c r="T293" s="205">
        <f>SUM(T294:T311)</f>
        <v>0.43285393000000005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6" t="s">
        <v>132</v>
      </c>
      <c r="AT293" s="207" t="s">
        <v>72</v>
      </c>
      <c r="AU293" s="207" t="s">
        <v>81</v>
      </c>
      <c r="AY293" s="206" t="s">
        <v>124</v>
      </c>
      <c r="BK293" s="208">
        <f>SUM(BK294:BK311)</f>
        <v>147986.51000000001</v>
      </c>
    </row>
    <row r="294" s="2" customFormat="1" ht="16.5" customHeight="1">
      <c r="A294" s="32"/>
      <c r="B294" s="33"/>
      <c r="C294" s="211" t="s">
        <v>404</v>
      </c>
      <c r="D294" s="211" t="s">
        <v>127</v>
      </c>
      <c r="E294" s="212" t="s">
        <v>405</v>
      </c>
      <c r="F294" s="213" t="s">
        <v>406</v>
      </c>
      <c r="G294" s="214" t="s">
        <v>130</v>
      </c>
      <c r="H294" s="215">
        <v>1396.3030000000001</v>
      </c>
      <c r="I294" s="216">
        <v>34.700000000000003</v>
      </c>
      <c r="J294" s="216">
        <f>ROUND(I294*H294,2)</f>
        <v>48451.709999999999</v>
      </c>
      <c r="K294" s="217"/>
      <c r="L294" s="38"/>
      <c r="M294" s="218" t="s">
        <v>1</v>
      </c>
      <c r="N294" s="219" t="s">
        <v>39</v>
      </c>
      <c r="O294" s="220">
        <v>0.073999999999999996</v>
      </c>
      <c r="P294" s="220">
        <f>O294*H294</f>
        <v>103.32642200000001</v>
      </c>
      <c r="Q294" s="220">
        <v>0.001</v>
      </c>
      <c r="R294" s="220">
        <f>Q294*H294</f>
        <v>1.3963030000000001</v>
      </c>
      <c r="S294" s="220">
        <v>0.00031</v>
      </c>
      <c r="T294" s="221">
        <f>S294*H294</f>
        <v>0.43285393000000005</v>
      </c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R294" s="222" t="s">
        <v>228</v>
      </c>
      <c r="AT294" s="222" t="s">
        <v>127</v>
      </c>
      <c r="AU294" s="222" t="s">
        <v>132</v>
      </c>
      <c r="AY294" s="17" t="s">
        <v>124</v>
      </c>
      <c r="BE294" s="223">
        <f>IF(N294="základní",J294,0)</f>
        <v>0</v>
      </c>
      <c r="BF294" s="223">
        <f>IF(N294="snížená",J294,0)</f>
        <v>48451.709999999999</v>
      </c>
      <c r="BG294" s="223">
        <f>IF(N294="zákl. přenesená",J294,0)</f>
        <v>0</v>
      </c>
      <c r="BH294" s="223">
        <f>IF(N294="sníž. přenesená",J294,0)</f>
        <v>0</v>
      </c>
      <c r="BI294" s="223">
        <f>IF(N294="nulová",J294,0)</f>
        <v>0</v>
      </c>
      <c r="BJ294" s="17" t="s">
        <v>132</v>
      </c>
      <c r="BK294" s="223">
        <f>ROUND(I294*H294,2)</f>
        <v>48451.709999999999</v>
      </c>
      <c r="BL294" s="17" t="s">
        <v>228</v>
      </c>
      <c r="BM294" s="222" t="s">
        <v>407</v>
      </c>
    </row>
    <row r="295" s="13" customFormat="1">
      <c r="A295" s="13"/>
      <c r="B295" s="224"/>
      <c r="C295" s="225"/>
      <c r="D295" s="226" t="s">
        <v>134</v>
      </c>
      <c r="E295" s="227" t="s">
        <v>1</v>
      </c>
      <c r="F295" s="228" t="s">
        <v>408</v>
      </c>
      <c r="G295" s="225"/>
      <c r="H295" s="227" t="s">
        <v>1</v>
      </c>
      <c r="I295" s="225"/>
      <c r="J295" s="225"/>
      <c r="K295" s="225"/>
      <c r="L295" s="229"/>
      <c r="M295" s="230"/>
      <c r="N295" s="231"/>
      <c r="O295" s="231"/>
      <c r="P295" s="231"/>
      <c r="Q295" s="231"/>
      <c r="R295" s="231"/>
      <c r="S295" s="231"/>
      <c r="T295" s="23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3" t="s">
        <v>134</v>
      </c>
      <c r="AU295" s="233" t="s">
        <v>132</v>
      </c>
      <c r="AV295" s="13" t="s">
        <v>81</v>
      </c>
      <c r="AW295" s="13" t="s">
        <v>30</v>
      </c>
      <c r="AX295" s="13" t="s">
        <v>73</v>
      </c>
      <c r="AY295" s="233" t="s">
        <v>124</v>
      </c>
    </row>
    <row r="296" s="13" customFormat="1">
      <c r="A296" s="13"/>
      <c r="B296" s="224"/>
      <c r="C296" s="225"/>
      <c r="D296" s="226" t="s">
        <v>134</v>
      </c>
      <c r="E296" s="227" t="s">
        <v>1</v>
      </c>
      <c r="F296" s="228" t="s">
        <v>150</v>
      </c>
      <c r="G296" s="225"/>
      <c r="H296" s="227" t="s">
        <v>1</v>
      </c>
      <c r="I296" s="225"/>
      <c r="J296" s="225"/>
      <c r="K296" s="225"/>
      <c r="L296" s="229"/>
      <c r="M296" s="230"/>
      <c r="N296" s="231"/>
      <c r="O296" s="231"/>
      <c r="P296" s="231"/>
      <c r="Q296" s="231"/>
      <c r="R296" s="231"/>
      <c r="S296" s="231"/>
      <c r="T296" s="232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3" t="s">
        <v>134</v>
      </c>
      <c r="AU296" s="233" t="s">
        <v>132</v>
      </c>
      <c r="AV296" s="13" t="s">
        <v>81</v>
      </c>
      <c r="AW296" s="13" t="s">
        <v>30</v>
      </c>
      <c r="AX296" s="13" t="s">
        <v>73</v>
      </c>
      <c r="AY296" s="233" t="s">
        <v>124</v>
      </c>
    </row>
    <row r="297" s="14" customFormat="1">
      <c r="A297" s="14"/>
      <c r="B297" s="234"/>
      <c r="C297" s="235"/>
      <c r="D297" s="226" t="s">
        <v>134</v>
      </c>
      <c r="E297" s="236" t="s">
        <v>1</v>
      </c>
      <c r="F297" s="237" t="s">
        <v>151</v>
      </c>
      <c r="G297" s="235"/>
      <c r="H297" s="238">
        <v>47.679000000000002</v>
      </c>
      <c r="I297" s="235"/>
      <c r="J297" s="235"/>
      <c r="K297" s="235"/>
      <c r="L297" s="239"/>
      <c r="M297" s="240"/>
      <c r="N297" s="241"/>
      <c r="O297" s="241"/>
      <c r="P297" s="241"/>
      <c r="Q297" s="241"/>
      <c r="R297" s="241"/>
      <c r="S297" s="241"/>
      <c r="T297" s="242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3" t="s">
        <v>134</v>
      </c>
      <c r="AU297" s="243" t="s">
        <v>132</v>
      </c>
      <c r="AV297" s="14" t="s">
        <v>132</v>
      </c>
      <c r="AW297" s="14" t="s">
        <v>30</v>
      </c>
      <c r="AX297" s="14" t="s">
        <v>73</v>
      </c>
      <c r="AY297" s="243" t="s">
        <v>124</v>
      </c>
    </row>
    <row r="298" s="13" customFormat="1">
      <c r="A298" s="13"/>
      <c r="B298" s="224"/>
      <c r="C298" s="225"/>
      <c r="D298" s="226" t="s">
        <v>134</v>
      </c>
      <c r="E298" s="227" t="s">
        <v>1</v>
      </c>
      <c r="F298" s="228" t="s">
        <v>152</v>
      </c>
      <c r="G298" s="225"/>
      <c r="H298" s="227" t="s">
        <v>1</v>
      </c>
      <c r="I298" s="225"/>
      <c r="J298" s="225"/>
      <c r="K298" s="225"/>
      <c r="L298" s="229"/>
      <c r="M298" s="230"/>
      <c r="N298" s="231"/>
      <c r="O298" s="231"/>
      <c r="P298" s="231"/>
      <c r="Q298" s="231"/>
      <c r="R298" s="231"/>
      <c r="S298" s="231"/>
      <c r="T298" s="232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3" t="s">
        <v>134</v>
      </c>
      <c r="AU298" s="233" t="s">
        <v>132</v>
      </c>
      <c r="AV298" s="13" t="s">
        <v>81</v>
      </c>
      <c r="AW298" s="13" t="s">
        <v>30</v>
      </c>
      <c r="AX298" s="13" t="s">
        <v>73</v>
      </c>
      <c r="AY298" s="233" t="s">
        <v>124</v>
      </c>
    </row>
    <row r="299" s="14" customFormat="1">
      <c r="A299" s="14"/>
      <c r="B299" s="234"/>
      <c r="C299" s="235"/>
      <c r="D299" s="226" t="s">
        <v>134</v>
      </c>
      <c r="E299" s="236" t="s">
        <v>1</v>
      </c>
      <c r="F299" s="237" t="s">
        <v>153</v>
      </c>
      <c r="G299" s="235"/>
      <c r="H299" s="238">
        <v>67.644000000000005</v>
      </c>
      <c r="I299" s="235"/>
      <c r="J299" s="235"/>
      <c r="K299" s="235"/>
      <c r="L299" s="239"/>
      <c r="M299" s="240"/>
      <c r="N299" s="241"/>
      <c r="O299" s="241"/>
      <c r="P299" s="241"/>
      <c r="Q299" s="241"/>
      <c r="R299" s="241"/>
      <c r="S299" s="241"/>
      <c r="T299" s="242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3" t="s">
        <v>134</v>
      </c>
      <c r="AU299" s="243" t="s">
        <v>132</v>
      </c>
      <c r="AV299" s="14" t="s">
        <v>132</v>
      </c>
      <c r="AW299" s="14" t="s">
        <v>30</v>
      </c>
      <c r="AX299" s="14" t="s">
        <v>73</v>
      </c>
      <c r="AY299" s="243" t="s">
        <v>124</v>
      </c>
    </row>
    <row r="300" s="13" customFormat="1">
      <c r="A300" s="13"/>
      <c r="B300" s="224"/>
      <c r="C300" s="225"/>
      <c r="D300" s="226" t="s">
        <v>134</v>
      </c>
      <c r="E300" s="227" t="s">
        <v>1</v>
      </c>
      <c r="F300" s="228" t="s">
        <v>154</v>
      </c>
      <c r="G300" s="225"/>
      <c r="H300" s="227" t="s">
        <v>1</v>
      </c>
      <c r="I300" s="225"/>
      <c r="J300" s="225"/>
      <c r="K300" s="225"/>
      <c r="L300" s="229"/>
      <c r="M300" s="230"/>
      <c r="N300" s="231"/>
      <c r="O300" s="231"/>
      <c r="P300" s="231"/>
      <c r="Q300" s="231"/>
      <c r="R300" s="231"/>
      <c r="S300" s="231"/>
      <c r="T300" s="23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3" t="s">
        <v>134</v>
      </c>
      <c r="AU300" s="233" t="s">
        <v>132</v>
      </c>
      <c r="AV300" s="13" t="s">
        <v>81</v>
      </c>
      <c r="AW300" s="13" t="s">
        <v>30</v>
      </c>
      <c r="AX300" s="13" t="s">
        <v>73</v>
      </c>
      <c r="AY300" s="233" t="s">
        <v>124</v>
      </c>
    </row>
    <row r="301" s="14" customFormat="1">
      <c r="A301" s="14"/>
      <c r="B301" s="234"/>
      <c r="C301" s="235"/>
      <c r="D301" s="226" t="s">
        <v>134</v>
      </c>
      <c r="E301" s="236" t="s">
        <v>1</v>
      </c>
      <c r="F301" s="237" t="s">
        <v>155</v>
      </c>
      <c r="G301" s="235"/>
      <c r="H301" s="238">
        <v>333.75200000000001</v>
      </c>
      <c r="I301" s="235"/>
      <c r="J301" s="235"/>
      <c r="K301" s="235"/>
      <c r="L301" s="239"/>
      <c r="M301" s="240"/>
      <c r="N301" s="241"/>
      <c r="O301" s="241"/>
      <c r="P301" s="241"/>
      <c r="Q301" s="241"/>
      <c r="R301" s="241"/>
      <c r="S301" s="241"/>
      <c r="T301" s="242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3" t="s">
        <v>134</v>
      </c>
      <c r="AU301" s="243" t="s">
        <v>132</v>
      </c>
      <c r="AV301" s="14" t="s">
        <v>132</v>
      </c>
      <c r="AW301" s="14" t="s">
        <v>30</v>
      </c>
      <c r="AX301" s="14" t="s">
        <v>73</v>
      </c>
      <c r="AY301" s="243" t="s">
        <v>124</v>
      </c>
    </row>
    <row r="302" s="13" customFormat="1">
      <c r="A302" s="13"/>
      <c r="B302" s="224"/>
      <c r="C302" s="225"/>
      <c r="D302" s="226" t="s">
        <v>134</v>
      </c>
      <c r="E302" s="227" t="s">
        <v>1</v>
      </c>
      <c r="F302" s="228" t="s">
        <v>409</v>
      </c>
      <c r="G302" s="225"/>
      <c r="H302" s="227" t="s">
        <v>1</v>
      </c>
      <c r="I302" s="225"/>
      <c r="J302" s="225"/>
      <c r="K302" s="225"/>
      <c r="L302" s="229"/>
      <c r="M302" s="230"/>
      <c r="N302" s="231"/>
      <c r="O302" s="231"/>
      <c r="P302" s="231"/>
      <c r="Q302" s="231"/>
      <c r="R302" s="231"/>
      <c r="S302" s="231"/>
      <c r="T302" s="232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3" t="s">
        <v>134</v>
      </c>
      <c r="AU302" s="233" t="s">
        <v>132</v>
      </c>
      <c r="AV302" s="13" t="s">
        <v>81</v>
      </c>
      <c r="AW302" s="13" t="s">
        <v>30</v>
      </c>
      <c r="AX302" s="13" t="s">
        <v>73</v>
      </c>
      <c r="AY302" s="233" t="s">
        <v>124</v>
      </c>
    </row>
    <row r="303" s="13" customFormat="1">
      <c r="A303" s="13"/>
      <c r="B303" s="224"/>
      <c r="C303" s="225"/>
      <c r="D303" s="226" t="s">
        <v>134</v>
      </c>
      <c r="E303" s="227" t="s">
        <v>1</v>
      </c>
      <c r="F303" s="228" t="s">
        <v>165</v>
      </c>
      <c r="G303" s="225"/>
      <c r="H303" s="227" t="s">
        <v>1</v>
      </c>
      <c r="I303" s="225"/>
      <c r="J303" s="225"/>
      <c r="K303" s="225"/>
      <c r="L303" s="229"/>
      <c r="M303" s="230"/>
      <c r="N303" s="231"/>
      <c r="O303" s="231"/>
      <c r="P303" s="231"/>
      <c r="Q303" s="231"/>
      <c r="R303" s="231"/>
      <c r="S303" s="231"/>
      <c r="T303" s="232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3" t="s">
        <v>134</v>
      </c>
      <c r="AU303" s="233" t="s">
        <v>132</v>
      </c>
      <c r="AV303" s="13" t="s">
        <v>81</v>
      </c>
      <c r="AW303" s="13" t="s">
        <v>30</v>
      </c>
      <c r="AX303" s="13" t="s">
        <v>73</v>
      </c>
      <c r="AY303" s="233" t="s">
        <v>124</v>
      </c>
    </row>
    <row r="304" s="14" customFormat="1">
      <c r="A304" s="14"/>
      <c r="B304" s="234"/>
      <c r="C304" s="235"/>
      <c r="D304" s="226" t="s">
        <v>134</v>
      </c>
      <c r="E304" s="236" t="s">
        <v>1</v>
      </c>
      <c r="F304" s="237" t="s">
        <v>166</v>
      </c>
      <c r="G304" s="235"/>
      <c r="H304" s="238">
        <v>107.64</v>
      </c>
      <c r="I304" s="235"/>
      <c r="J304" s="235"/>
      <c r="K304" s="235"/>
      <c r="L304" s="239"/>
      <c r="M304" s="240"/>
      <c r="N304" s="241"/>
      <c r="O304" s="241"/>
      <c r="P304" s="241"/>
      <c r="Q304" s="241"/>
      <c r="R304" s="241"/>
      <c r="S304" s="241"/>
      <c r="T304" s="242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3" t="s">
        <v>134</v>
      </c>
      <c r="AU304" s="243" t="s">
        <v>132</v>
      </c>
      <c r="AV304" s="14" t="s">
        <v>132</v>
      </c>
      <c r="AW304" s="14" t="s">
        <v>30</v>
      </c>
      <c r="AX304" s="14" t="s">
        <v>73</v>
      </c>
      <c r="AY304" s="243" t="s">
        <v>124</v>
      </c>
    </row>
    <row r="305" s="13" customFormat="1">
      <c r="A305" s="13"/>
      <c r="B305" s="224"/>
      <c r="C305" s="225"/>
      <c r="D305" s="226" t="s">
        <v>134</v>
      </c>
      <c r="E305" s="227" t="s">
        <v>1</v>
      </c>
      <c r="F305" s="228" t="s">
        <v>170</v>
      </c>
      <c r="G305" s="225"/>
      <c r="H305" s="227" t="s">
        <v>1</v>
      </c>
      <c r="I305" s="225"/>
      <c r="J305" s="225"/>
      <c r="K305" s="225"/>
      <c r="L305" s="229"/>
      <c r="M305" s="230"/>
      <c r="N305" s="231"/>
      <c r="O305" s="231"/>
      <c r="P305" s="231"/>
      <c r="Q305" s="231"/>
      <c r="R305" s="231"/>
      <c r="S305" s="231"/>
      <c r="T305" s="232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33" t="s">
        <v>134</v>
      </c>
      <c r="AU305" s="233" t="s">
        <v>132</v>
      </c>
      <c r="AV305" s="13" t="s">
        <v>81</v>
      </c>
      <c r="AW305" s="13" t="s">
        <v>30</v>
      </c>
      <c r="AX305" s="13" t="s">
        <v>73</v>
      </c>
      <c r="AY305" s="233" t="s">
        <v>124</v>
      </c>
    </row>
    <row r="306" s="14" customFormat="1">
      <c r="A306" s="14"/>
      <c r="B306" s="234"/>
      <c r="C306" s="235"/>
      <c r="D306" s="226" t="s">
        <v>134</v>
      </c>
      <c r="E306" s="236" t="s">
        <v>1</v>
      </c>
      <c r="F306" s="237" t="s">
        <v>171</v>
      </c>
      <c r="G306" s="235"/>
      <c r="H306" s="238">
        <v>153.608</v>
      </c>
      <c r="I306" s="235"/>
      <c r="J306" s="235"/>
      <c r="K306" s="235"/>
      <c r="L306" s="239"/>
      <c r="M306" s="240"/>
      <c r="N306" s="241"/>
      <c r="O306" s="241"/>
      <c r="P306" s="241"/>
      <c r="Q306" s="241"/>
      <c r="R306" s="241"/>
      <c r="S306" s="241"/>
      <c r="T306" s="242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3" t="s">
        <v>134</v>
      </c>
      <c r="AU306" s="243" t="s">
        <v>132</v>
      </c>
      <c r="AV306" s="14" t="s">
        <v>132</v>
      </c>
      <c r="AW306" s="14" t="s">
        <v>30</v>
      </c>
      <c r="AX306" s="14" t="s">
        <v>73</v>
      </c>
      <c r="AY306" s="243" t="s">
        <v>124</v>
      </c>
    </row>
    <row r="307" s="14" customFormat="1">
      <c r="A307" s="14"/>
      <c r="B307" s="234"/>
      <c r="C307" s="235"/>
      <c r="D307" s="226" t="s">
        <v>134</v>
      </c>
      <c r="E307" s="236" t="s">
        <v>1</v>
      </c>
      <c r="F307" s="237" t="s">
        <v>172</v>
      </c>
      <c r="G307" s="235"/>
      <c r="H307" s="238">
        <v>753.48000000000002</v>
      </c>
      <c r="I307" s="235"/>
      <c r="J307" s="235"/>
      <c r="K307" s="235"/>
      <c r="L307" s="239"/>
      <c r="M307" s="240"/>
      <c r="N307" s="241"/>
      <c r="O307" s="241"/>
      <c r="P307" s="241"/>
      <c r="Q307" s="241"/>
      <c r="R307" s="241"/>
      <c r="S307" s="241"/>
      <c r="T307" s="242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3" t="s">
        <v>134</v>
      </c>
      <c r="AU307" s="243" t="s">
        <v>132</v>
      </c>
      <c r="AV307" s="14" t="s">
        <v>132</v>
      </c>
      <c r="AW307" s="14" t="s">
        <v>30</v>
      </c>
      <c r="AX307" s="14" t="s">
        <v>73</v>
      </c>
      <c r="AY307" s="243" t="s">
        <v>124</v>
      </c>
    </row>
    <row r="308" s="14" customFormat="1">
      <c r="A308" s="14"/>
      <c r="B308" s="234"/>
      <c r="C308" s="235"/>
      <c r="D308" s="226" t="s">
        <v>134</v>
      </c>
      <c r="E308" s="236" t="s">
        <v>1</v>
      </c>
      <c r="F308" s="237" t="s">
        <v>173</v>
      </c>
      <c r="G308" s="235"/>
      <c r="H308" s="238">
        <v>-5.4000000000000004</v>
      </c>
      <c r="I308" s="235"/>
      <c r="J308" s="235"/>
      <c r="K308" s="235"/>
      <c r="L308" s="239"/>
      <c r="M308" s="240"/>
      <c r="N308" s="241"/>
      <c r="O308" s="241"/>
      <c r="P308" s="241"/>
      <c r="Q308" s="241"/>
      <c r="R308" s="241"/>
      <c r="S308" s="241"/>
      <c r="T308" s="242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3" t="s">
        <v>134</v>
      </c>
      <c r="AU308" s="243" t="s">
        <v>132</v>
      </c>
      <c r="AV308" s="14" t="s">
        <v>132</v>
      </c>
      <c r="AW308" s="14" t="s">
        <v>30</v>
      </c>
      <c r="AX308" s="14" t="s">
        <v>73</v>
      </c>
      <c r="AY308" s="243" t="s">
        <v>124</v>
      </c>
    </row>
    <row r="309" s="14" customFormat="1">
      <c r="A309" s="14"/>
      <c r="B309" s="234"/>
      <c r="C309" s="235"/>
      <c r="D309" s="226" t="s">
        <v>134</v>
      </c>
      <c r="E309" s="236" t="s">
        <v>1</v>
      </c>
      <c r="F309" s="237" t="s">
        <v>177</v>
      </c>
      <c r="G309" s="235"/>
      <c r="H309" s="238">
        <v>-62.100000000000001</v>
      </c>
      <c r="I309" s="235"/>
      <c r="J309" s="235"/>
      <c r="K309" s="235"/>
      <c r="L309" s="239"/>
      <c r="M309" s="240"/>
      <c r="N309" s="241"/>
      <c r="O309" s="241"/>
      <c r="P309" s="241"/>
      <c r="Q309" s="241"/>
      <c r="R309" s="241"/>
      <c r="S309" s="241"/>
      <c r="T309" s="242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3" t="s">
        <v>134</v>
      </c>
      <c r="AU309" s="243" t="s">
        <v>132</v>
      </c>
      <c r="AV309" s="14" t="s">
        <v>132</v>
      </c>
      <c r="AW309" s="14" t="s">
        <v>30</v>
      </c>
      <c r="AX309" s="14" t="s">
        <v>73</v>
      </c>
      <c r="AY309" s="243" t="s">
        <v>124</v>
      </c>
    </row>
    <row r="310" s="15" customFormat="1">
      <c r="A310" s="15"/>
      <c r="B310" s="244"/>
      <c r="C310" s="245"/>
      <c r="D310" s="226" t="s">
        <v>134</v>
      </c>
      <c r="E310" s="246" t="s">
        <v>1</v>
      </c>
      <c r="F310" s="247" t="s">
        <v>146</v>
      </c>
      <c r="G310" s="245"/>
      <c r="H310" s="248">
        <v>1396.3030000000001</v>
      </c>
      <c r="I310" s="245"/>
      <c r="J310" s="245"/>
      <c r="K310" s="245"/>
      <c r="L310" s="249"/>
      <c r="M310" s="250"/>
      <c r="N310" s="251"/>
      <c r="O310" s="251"/>
      <c r="P310" s="251"/>
      <c r="Q310" s="251"/>
      <c r="R310" s="251"/>
      <c r="S310" s="251"/>
      <c r="T310" s="252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53" t="s">
        <v>134</v>
      </c>
      <c r="AU310" s="253" t="s">
        <v>132</v>
      </c>
      <c r="AV310" s="15" t="s">
        <v>131</v>
      </c>
      <c r="AW310" s="15" t="s">
        <v>30</v>
      </c>
      <c r="AX310" s="15" t="s">
        <v>81</v>
      </c>
      <c r="AY310" s="253" t="s">
        <v>124</v>
      </c>
    </row>
    <row r="311" s="2" customFormat="1" ht="33" customHeight="1">
      <c r="A311" s="32"/>
      <c r="B311" s="33"/>
      <c r="C311" s="211" t="s">
        <v>410</v>
      </c>
      <c r="D311" s="211" t="s">
        <v>127</v>
      </c>
      <c r="E311" s="212" t="s">
        <v>411</v>
      </c>
      <c r="F311" s="213" t="s">
        <v>412</v>
      </c>
      <c r="G311" s="214" t="s">
        <v>130</v>
      </c>
      <c r="H311" s="215">
        <v>1396</v>
      </c>
      <c r="I311" s="216">
        <v>71.299999999999997</v>
      </c>
      <c r="J311" s="216">
        <f>ROUND(I311*H311,2)</f>
        <v>99534.800000000003</v>
      </c>
      <c r="K311" s="217"/>
      <c r="L311" s="38"/>
      <c r="M311" s="218" t="s">
        <v>1</v>
      </c>
      <c r="N311" s="219" t="s">
        <v>39</v>
      </c>
      <c r="O311" s="220">
        <v>0.104</v>
      </c>
      <c r="P311" s="220">
        <f>O311*H311</f>
        <v>145.184</v>
      </c>
      <c r="Q311" s="220">
        <v>0.00025999999999999998</v>
      </c>
      <c r="R311" s="220">
        <f>Q311*H311</f>
        <v>0.36295999999999995</v>
      </c>
      <c r="S311" s="220">
        <v>0</v>
      </c>
      <c r="T311" s="221">
        <f>S311*H311</f>
        <v>0</v>
      </c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R311" s="222" t="s">
        <v>228</v>
      </c>
      <c r="AT311" s="222" t="s">
        <v>127</v>
      </c>
      <c r="AU311" s="222" t="s">
        <v>132</v>
      </c>
      <c r="AY311" s="17" t="s">
        <v>124</v>
      </c>
      <c r="BE311" s="223">
        <f>IF(N311="základní",J311,0)</f>
        <v>0</v>
      </c>
      <c r="BF311" s="223">
        <f>IF(N311="snížená",J311,0)</f>
        <v>99534.800000000003</v>
      </c>
      <c r="BG311" s="223">
        <f>IF(N311="zákl. přenesená",J311,0)</f>
        <v>0</v>
      </c>
      <c r="BH311" s="223">
        <f>IF(N311="sníž. přenesená",J311,0)</f>
        <v>0</v>
      </c>
      <c r="BI311" s="223">
        <f>IF(N311="nulová",J311,0)</f>
        <v>0</v>
      </c>
      <c r="BJ311" s="17" t="s">
        <v>132</v>
      </c>
      <c r="BK311" s="223">
        <f>ROUND(I311*H311,2)</f>
        <v>99534.800000000003</v>
      </c>
      <c r="BL311" s="17" t="s">
        <v>228</v>
      </c>
      <c r="BM311" s="222" t="s">
        <v>413</v>
      </c>
    </row>
    <row r="312" s="12" customFormat="1" ht="25.92" customHeight="1">
      <c r="A312" s="12"/>
      <c r="B312" s="196"/>
      <c r="C312" s="197"/>
      <c r="D312" s="198" t="s">
        <v>72</v>
      </c>
      <c r="E312" s="199" t="s">
        <v>414</v>
      </c>
      <c r="F312" s="199" t="s">
        <v>415</v>
      </c>
      <c r="G312" s="197"/>
      <c r="H312" s="197"/>
      <c r="I312" s="197"/>
      <c r="J312" s="200">
        <f>BK312</f>
        <v>13000</v>
      </c>
      <c r="K312" s="197"/>
      <c r="L312" s="201"/>
      <c r="M312" s="202"/>
      <c r="N312" s="203"/>
      <c r="O312" s="203"/>
      <c r="P312" s="204">
        <f>SUM(P313:P315)</f>
        <v>0</v>
      </c>
      <c r="Q312" s="203"/>
      <c r="R312" s="204">
        <f>SUM(R313:R315)</f>
        <v>0</v>
      </c>
      <c r="S312" s="203"/>
      <c r="T312" s="205">
        <f>SUM(T313:T315)</f>
        <v>0</v>
      </c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R312" s="206" t="s">
        <v>161</v>
      </c>
      <c r="AT312" s="207" t="s">
        <v>72</v>
      </c>
      <c r="AU312" s="207" t="s">
        <v>73</v>
      </c>
      <c r="AY312" s="206" t="s">
        <v>124</v>
      </c>
      <c r="BK312" s="208">
        <f>SUM(BK313:BK315)</f>
        <v>13000</v>
      </c>
    </row>
    <row r="313" s="2" customFormat="1" ht="16.5" customHeight="1">
      <c r="A313" s="32"/>
      <c r="B313" s="33"/>
      <c r="C313" s="211" t="s">
        <v>416</v>
      </c>
      <c r="D313" s="211" t="s">
        <v>127</v>
      </c>
      <c r="E313" s="212" t="s">
        <v>417</v>
      </c>
      <c r="F313" s="213" t="s">
        <v>418</v>
      </c>
      <c r="G313" s="214" t="s">
        <v>400</v>
      </c>
      <c r="H313" s="215">
        <v>1</v>
      </c>
      <c r="I313" s="216">
        <v>5000</v>
      </c>
      <c r="J313" s="216">
        <f>ROUND(I313*H313,2)</f>
        <v>5000</v>
      </c>
      <c r="K313" s="217"/>
      <c r="L313" s="38"/>
      <c r="M313" s="218" t="s">
        <v>1</v>
      </c>
      <c r="N313" s="219" t="s">
        <v>39</v>
      </c>
      <c r="O313" s="220">
        <v>0</v>
      </c>
      <c r="P313" s="220">
        <f>O313*H313</f>
        <v>0</v>
      </c>
      <c r="Q313" s="220">
        <v>0</v>
      </c>
      <c r="R313" s="220">
        <f>Q313*H313</f>
        <v>0</v>
      </c>
      <c r="S313" s="220">
        <v>0</v>
      </c>
      <c r="T313" s="221">
        <f>S313*H313</f>
        <v>0</v>
      </c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R313" s="222" t="s">
        <v>131</v>
      </c>
      <c r="AT313" s="222" t="s">
        <v>127</v>
      </c>
      <c r="AU313" s="222" t="s">
        <v>81</v>
      </c>
      <c r="AY313" s="17" t="s">
        <v>124</v>
      </c>
      <c r="BE313" s="223">
        <f>IF(N313="základní",J313,0)</f>
        <v>0</v>
      </c>
      <c r="BF313" s="223">
        <f>IF(N313="snížená",J313,0)</f>
        <v>5000</v>
      </c>
      <c r="BG313" s="223">
        <f>IF(N313="zákl. přenesená",J313,0)</f>
        <v>0</v>
      </c>
      <c r="BH313" s="223">
        <f>IF(N313="sníž. přenesená",J313,0)</f>
        <v>0</v>
      </c>
      <c r="BI313" s="223">
        <f>IF(N313="nulová",J313,0)</f>
        <v>0</v>
      </c>
      <c r="BJ313" s="17" t="s">
        <v>132</v>
      </c>
      <c r="BK313" s="223">
        <f>ROUND(I313*H313,2)</f>
        <v>5000</v>
      </c>
      <c r="BL313" s="17" t="s">
        <v>131</v>
      </c>
      <c r="BM313" s="222" t="s">
        <v>419</v>
      </c>
    </row>
    <row r="314" s="2" customFormat="1" ht="16.5" customHeight="1">
      <c r="A314" s="32"/>
      <c r="B314" s="33"/>
      <c r="C314" s="211" t="s">
        <v>420</v>
      </c>
      <c r="D314" s="211" t="s">
        <v>127</v>
      </c>
      <c r="E314" s="212" t="s">
        <v>421</v>
      </c>
      <c r="F314" s="213" t="s">
        <v>422</v>
      </c>
      <c r="G314" s="214" t="s">
        <v>400</v>
      </c>
      <c r="H314" s="215">
        <v>1</v>
      </c>
      <c r="I314" s="216">
        <v>5000</v>
      </c>
      <c r="J314" s="216">
        <f>ROUND(I314*H314,2)</f>
        <v>5000</v>
      </c>
      <c r="K314" s="217"/>
      <c r="L314" s="38"/>
      <c r="M314" s="218" t="s">
        <v>1</v>
      </c>
      <c r="N314" s="219" t="s">
        <v>39</v>
      </c>
      <c r="O314" s="220">
        <v>0</v>
      </c>
      <c r="P314" s="220">
        <f>O314*H314</f>
        <v>0</v>
      </c>
      <c r="Q314" s="220">
        <v>0</v>
      </c>
      <c r="R314" s="220">
        <f>Q314*H314</f>
        <v>0</v>
      </c>
      <c r="S314" s="220">
        <v>0</v>
      </c>
      <c r="T314" s="221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222" t="s">
        <v>131</v>
      </c>
      <c r="AT314" s="222" t="s">
        <v>127</v>
      </c>
      <c r="AU314" s="222" t="s">
        <v>81</v>
      </c>
      <c r="AY314" s="17" t="s">
        <v>124</v>
      </c>
      <c r="BE314" s="223">
        <f>IF(N314="základní",J314,0)</f>
        <v>0</v>
      </c>
      <c r="BF314" s="223">
        <f>IF(N314="snížená",J314,0)</f>
        <v>5000</v>
      </c>
      <c r="BG314" s="223">
        <f>IF(N314="zákl. přenesená",J314,0)</f>
        <v>0</v>
      </c>
      <c r="BH314" s="223">
        <f>IF(N314="sníž. přenesená",J314,0)</f>
        <v>0</v>
      </c>
      <c r="BI314" s="223">
        <f>IF(N314="nulová",J314,0)</f>
        <v>0</v>
      </c>
      <c r="BJ314" s="17" t="s">
        <v>132</v>
      </c>
      <c r="BK314" s="223">
        <f>ROUND(I314*H314,2)</f>
        <v>5000</v>
      </c>
      <c r="BL314" s="17" t="s">
        <v>131</v>
      </c>
      <c r="BM314" s="222" t="s">
        <v>423</v>
      </c>
    </row>
    <row r="315" s="2" customFormat="1" ht="16.5" customHeight="1">
      <c r="A315" s="32"/>
      <c r="B315" s="33"/>
      <c r="C315" s="211" t="s">
        <v>424</v>
      </c>
      <c r="D315" s="211" t="s">
        <v>127</v>
      </c>
      <c r="E315" s="212" t="s">
        <v>425</v>
      </c>
      <c r="F315" s="213" t="s">
        <v>426</v>
      </c>
      <c r="G315" s="214" t="s">
        <v>400</v>
      </c>
      <c r="H315" s="215">
        <v>1</v>
      </c>
      <c r="I315" s="216">
        <v>3000</v>
      </c>
      <c r="J315" s="216">
        <f>ROUND(I315*H315,2)</f>
        <v>3000</v>
      </c>
      <c r="K315" s="217"/>
      <c r="L315" s="38"/>
      <c r="M315" s="264" t="s">
        <v>1</v>
      </c>
      <c r="N315" s="265" t="s">
        <v>39</v>
      </c>
      <c r="O315" s="266">
        <v>0</v>
      </c>
      <c r="P315" s="266">
        <f>O315*H315</f>
        <v>0</v>
      </c>
      <c r="Q315" s="266">
        <v>0</v>
      </c>
      <c r="R315" s="266">
        <f>Q315*H315</f>
        <v>0</v>
      </c>
      <c r="S315" s="266">
        <v>0</v>
      </c>
      <c r="T315" s="267">
        <f>S315*H315</f>
        <v>0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222" t="s">
        <v>131</v>
      </c>
      <c r="AT315" s="222" t="s">
        <v>127</v>
      </c>
      <c r="AU315" s="222" t="s">
        <v>81</v>
      </c>
      <c r="AY315" s="17" t="s">
        <v>124</v>
      </c>
      <c r="BE315" s="223">
        <f>IF(N315="základní",J315,0)</f>
        <v>0</v>
      </c>
      <c r="BF315" s="223">
        <f>IF(N315="snížená",J315,0)</f>
        <v>3000</v>
      </c>
      <c r="BG315" s="223">
        <f>IF(N315="zákl. přenesená",J315,0)</f>
        <v>0</v>
      </c>
      <c r="BH315" s="223">
        <f>IF(N315="sníž. přenesená",J315,0)</f>
        <v>0</v>
      </c>
      <c r="BI315" s="223">
        <f>IF(N315="nulová",J315,0)</f>
        <v>0</v>
      </c>
      <c r="BJ315" s="17" t="s">
        <v>132</v>
      </c>
      <c r="BK315" s="223">
        <f>ROUND(I315*H315,2)</f>
        <v>3000</v>
      </c>
      <c r="BL315" s="17" t="s">
        <v>131</v>
      </c>
      <c r="BM315" s="222" t="s">
        <v>427</v>
      </c>
    </row>
    <row r="316" s="2" customFormat="1" ht="6.96" customHeight="1">
      <c r="A316" s="32"/>
      <c r="B316" s="59"/>
      <c r="C316" s="60"/>
      <c r="D316" s="60"/>
      <c r="E316" s="60"/>
      <c r="F316" s="60"/>
      <c r="G316" s="60"/>
      <c r="H316" s="60"/>
      <c r="I316" s="60"/>
      <c r="J316" s="60"/>
      <c r="K316" s="60"/>
      <c r="L316" s="38"/>
      <c r="M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</row>
  </sheetData>
  <sheetProtection sheet="1" autoFilter="0" formatColumns="0" formatRows="0" objects="1" scenarios="1" spinCount="100000" saltValue="n8sPzxyhcxeeaHPsdASGuXYsoB42N64LRax/l8BzR4c9yBTitSuOBbvxpqQzkfSnM/jycf4zzT27Lmqjk3Vd2A==" hashValue="Gk+a6m2OC+Bhrq6Y8iOHfNMEsfpNkJ5nip2OOpB/9yHKR2vyGpsm084/aqLBPcRd/NEEwPqTwOSqmWnV1kLfoA==" algorithmName="SHA-512" password="CC35"/>
  <autoFilter ref="C130:K315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22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0"/>
      <c r="AT3" s="17" t="s">
        <v>81</v>
      </c>
    </row>
    <row r="4" s="1" customFormat="1" ht="24.96" customHeight="1">
      <c r="B4" s="20"/>
      <c r="D4" s="131" t="s">
        <v>86</v>
      </c>
      <c r="L4" s="20"/>
      <c r="M4" s="132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3" t="s">
        <v>14</v>
      </c>
      <c r="L6" s="20"/>
    </row>
    <row r="7" s="1" customFormat="1" ht="16.5" customHeight="1">
      <c r="B7" s="20"/>
      <c r="E7" s="134" t="str">
        <f>'Rekapitulace stavby'!K6</f>
        <v xml:space="preserve">Oprava bytových jednotek  a spol. prostor budovy YD</v>
      </c>
      <c r="F7" s="133"/>
      <c r="G7" s="133"/>
      <c r="H7" s="133"/>
      <c r="L7" s="20"/>
    </row>
    <row r="8" s="2" customFormat="1" ht="12" customHeight="1">
      <c r="A8" s="32"/>
      <c r="B8" s="38"/>
      <c r="C8" s="32"/>
      <c r="D8" s="133" t="s">
        <v>87</v>
      </c>
      <c r="E8" s="32"/>
      <c r="F8" s="32"/>
      <c r="G8" s="32"/>
      <c r="H8" s="32"/>
      <c r="I8" s="32"/>
      <c r="J8" s="32"/>
      <c r="K8" s="32"/>
      <c r="L8" s="56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="2" customFormat="1" ht="16.5" customHeight="1">
      <c r="A9" s="32"/>
      <c r="B9" s="38"/>
      <c r="C9" s="32"/>
      <c r="D9" s="32"/>
      <c r="E9" s="135" t="s">
        <v>428</v>
      </c>
      <c r="F9" s="32"/>
      <c r="G9" s="32"/>
      <c r="H9" s="32"/>
      <c r="I9" s="32"/>
      <c r="J9" s="32"/>
      <c r="K9" s="32"/>
      <c r="L9" s="56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="2" customFormat="1">
      <c r="A10" s="32"/>
      <c r="B10" s="38"/>
      <c r="C10" s="32"/>
      <c r="D10" s="32"/>
      <c r="E10" s="32"/>
      <c r="F10" s="32"/>
      <c r="G10" s="32"/>
      <c r="H10" s="32"/>
      <c r="I10" s="32"/>
      <c r="J10" s="32"/>
      <c r="K10" s="32"/>
      <c r="L10" s="56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="2" customFormat="1" ht="12" customHeight="1">
      <c r="A11" s="32"/>
      <c r="B11" s="38"/>
      <c r="C11" s="32"/>
      <c r="D11" s="133" t="s">
        <v>16</v>
      </c>
      <c r="E11" s="32"/>
      <c r="F11" s="136" t="s">
        <v>1</v>
      </c>
      <c r="G11" s="32"/>
      <c r="H11" s="32"/>
      <c r="I11" s="133" t="s">
        <v>17</v>
      </c>
      <c r="J11" s="136" t="s">
        <v>1</v>
      </c>
      <c r="K11" s="32"/>
      <c r="L11" s="56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="2" customFormat="1" ht="12" customHeight="1">
      <c r="A12" s="32"/>
      <c r="B12" s="38"/>
      <c r="C12" s="32"/>
      <c r="D12" s="133" t="s">
        <v>18</v>
      </c>
      <c r="E12" s="32"/>
      <c r="F12" s="136" t="s">
        <v>19</v>
      </c>
      <c r="G12" s="32"/>
      <c r="H12" s="32"/>
      <c r="I12" s="133" t="s">
        <v>20</v>
      </c>
      <c r="J12" s="137" t="str">
        <f>'Rekapitulace stavby'!AN8</f>
        <v>19. 8. 2021</v>
      </c>
      <c r="K12" s="32"/>
      <c r="L12" s="56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="2" customFormat="1" ht="10.8" customHeight="1">
      <c r="A13" s="32"/>
      <c r="B13" s="38"/>
      <c r="C13" s="32"/>
      <c r="D13" s="32"/>
      <c r="E13" s="32"/>
      <c r="F13" s="32"/>
      <c r="G13" s="32"/>
      <c r="H13" s="32"/>
      <c r="I13" s="32"/>
      <c r="J13" s="32"/>
      <c r="K13" s="32"/>
      <c r="L13" s="56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="2" customFormat="1" ht="12" customHeight="1">
      <c r="A14" s="32"/>
      <c r="B14" s="38"/>
      <c r="C14" s="32"/>
      <c r="D14" s="133" t="s">
        <v>22</v>
      </c>
      <c r="E14" s="32"/>
      <c r="F14" s="32"/>
      <c r="G14" s="32"/>
      <c r="H14" s="32"/>
      <c r="I14" s="133" t="s">
        <v>23</v>
      </c>
      <c r="J14" s="136" t="s">
        <v>1</v>
      </c>
      <c r="K14" s="32"/>
      <c r="L14" s="56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="2" customFormat="1" ht="18" customHeight="1">
      <c r="A15" s="32"/>
      <c r="B15" s="38"/>
      <c r="C15" s="32"/>
      <c r="D15" s="32"/>
      <c r="E15" s="136" t="s">
        <v>24</v>
      </c>
      <c r="F15" s="32"/>
      <c r="G15" s="32"/>
      <c r="H15" s="32"/>
      <c r="I15" s="133" t="s">
        <v>25</v>
      </c>
      <c r="J15" s="136" t="s">
        <v>1</v>
      </c>
      <c r="K15" s="32"/>
      <c r="L15" s="56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="2" customFormat="1" ht="6.96" customHeight="1">
      <c r="A16" s="32"/>
      <c r="B16" s="38"/>
      <c r="C16" s="32"/>
      <c r="D16" s="32"/>
      <c r="E16" s="32"/>
      <c r="F16" s="32"/>
      <c r="G16" s="32"/>
      <c r="H16" s="32"/>
      <c r="I16" s="32"/>
      <c r="J16" s="32"/>
      <c r="K16" s="32"/>
      <c r="L16" s="56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="2" customFormat="1" ht="12" customHeight="1">
      <c r="A17" s="32"/>
      <c r="B17" s="38"/>
      <c r="C17" s="32"/>
      <c r="D17" s="133" t="s">
        <v>26</v>
      </c>
      <c r="E17" s="32"/>
      <c r="F17" s="32"/>
      <c r="G17" s="32"/>
      <c r="H17" s="32"/>
      <c r="I17" s="133" t="s">
        <v>23</v>
      </c>
      <c r="J17" s="136" t="str">
        <f>'Rekapitulace stavby'!AN13</f>
        <v/>
      </c>
      <c r="K17" s="32"/>
      <c r="L17" s="56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="2" customFormat="1" ht="18" customHeight="1">
      <c r="A18" s="32"/>
      <c r="B18" s="38"/>
      <c r="C18" s="32"/>
      <c r="D18" s="32"/>
      <c r="E18" s="136" t="str">
        <f>'Rekapitulace stavby'!E14</f>
        <v xml:space="preserve"> </v>
      </c>
      <c r="F18" s="136"/>
      <c r="G18" s="136"/>
      <c r="H18" s="136"/>
      <c r="I18" s="133" t="s">
        <v>25</v>
      </c>
      <c r="J18" s="136" t="str">
        <f>'Rekapitulace stavby'!AN14</f>
        <v/>
      </c>
      <c r="K18" s="32"/>
      <c r="L18" s="56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="2" customFormat="1" ht="6.96" customHeight="1">
      <c r="A19" s="32"/>
      <c r="B19" s="38"/>
      <c r="C19" s="32"/>
      <c r="D19" s="32"/>
      <c r="E19" s="32"/>
      <c r="F19" s="32"/>
      <c r="G19" s="32"/>
      <c r="H19" s="32"/>
      <c r="I19" s="32"/>
      <c r="J19" s="32"/>
      <c r="K19" s="32"/>
      <c r="L19" s="56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="2" customFormat="1" ht="12" customHeight="1">
      <c r="A20" s="32"/>
      <c r="B20" s="38"/>
      <c r="C20" s="32"/>
      <c r="D20" s="133" t="s">
        <v>28</v>
      </c>
      <c r="E20" s="32"/>
      <c r="F20" s="32"/>
      <c r="G20" s="32"/>
      <c r="H20" s="32"/>
      <c r="I20" s="133" t="s">
        <v>23</v>
      </c>
      <c r="J20" s="136" t="s">
        <v>1</v>
      </c>
      <c r="K20" s="32"/>
      <c r="L20" s="56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="2" customFormat="1" ht="18" customHeight="1">
      <c r="A21" s="32"/>
      <c r="B21" s="38"/>
      <c r="C21" s="32"/>
      <c r="D21" s="32"/>
      <c r="E21" s="136" t="s">
        <v>29</v>
      </c>
      <c r="F21" s="32"/>
      <c r="G21" s="32"/>
      <c r="H21" s="32"/>
      <c r="I21" s="133" t="s">
        <v>25</v>
      </c>
      <c r="J21" s="136" t="s">
        <v>1</v>
      </c>
      <c r="K21" s="32"/>
      <c r="L21" s="56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="2" customFormat="1" ht="6.96" customHeight="1">
      <c r="A22" s="32"/>
      <c r="B22" s="38"/>
      <c r="C22" s="32"/>
      <c r="D22" s="32"/>
      <c r="E22" s="32"/>
      <c r="F22" s="32"/>
      <c r="G22" s="32"/>
      <c r="H22" s="32"/>
      <c r="I22" s="32"/>
      <c r="J22" s="32"/>
      <c r="K22" s="32"/>
      <c r="L22" s="56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="2" customFormat="1" ht="12" customHeight="1">
      <c r="A23" s="32"/>
      <c r="B23" s="38"/>
      <c r="C23" s="32"/>
      <c r="D23" s="133" t="s">
        <v>31</v>
      </c>
      <c r="E23" s="32"/>
      <c r="F23" s="32"/>
      <c r="G23" s="32"/>
      <c r="H23" s="32"/>
      <c r="I23" s="133" t="s">
        <v>23</v>
      </c>
      <c r="J23" s="136" t="str">
        <f>IF('Rekapitulace stavby'!AN19="","",'Rekapitulace stavby'!AN19)</f>
        <v/>
      </c>
      <c r="K23" s="32"/>
      <c r="L23" s="56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="2" customFormat="1" ht="18" customHeight="1">
      <c r="A24" s="32"/>
      <c r="B24" s="38"/>
      <c r="C24" s="32"/>
      <c r="D24" s="32"/>
      <c r="E24" s="136" t="str">
        <f>IF('Rekapitulace stavby'!E20="","",'Rekapitulace stavby'!E20)</f>
        <v xml:space="preserve"> </v>
      </c>
      <c r="F24" s="32"/>
      <c r="G24" s="32"/>
      <c r="H24" s="32"/>
      <c r="I24" s="133" t="s">
        <v>25</v>
      </c>
      <c r="J24" s="136" t="str">
        <f>IF('Rekapitulace stavby'!AN20="","",'Rekapitulace stavby'!AN20)</f>
        <v/>
      </c>
      <c r="K24" s="32"/>
      <c r="L24" s="56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="2" customFormat="1" ht="6.96" customHeight="1">
      <c r="A25" s="32"/>
      <c r="B25" s="38"/>
      <c r="C25" s="32"/>
      <c r="D25" s="32"/>
      <c r="E25" s="32"/>
      <c r="F25" s="32"/>
      <c r="G25" s="32"/>
      <c r="H25" s="32"/>
      <c r="I25" s="32"/>
      <c r="J25" s="32"/>
      <c r="K25" s="32"/>
      <c r="L25" s="56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="2" customFormat="1" ht="12" customHeight="1">
      <c r="A26" s="32"/>
      <c r="B26" s="38"/>
      <c r="C26" s="32"/>
      <c r="D26" s="133" t="s">
        <v>32</v>
      </c>
      <c r="E26" s="32"/>
      <c r="F26" s="32"/>
      <c r="G26" s="32"/>
      <c r="H26" s="32"/>
      <c r="I26" s="32"/>
      <c r="J26" s="32"/>
      <c r="K26" s="32"/>
      <c r="L26" s="56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="8" customFormat="1" ht="16.5" customHeight="1">
      <c r="A27" s="138"/>
      <c r="B27" s="139"/>
      <c r="C27" s="138"/>
      <c r="D27" s="138"/>
      <c r="E27" s="140" t="s">
        <v>1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2"/>
      <c r="B28" s="38"/>
      <c r="C28" s="32"/>
      <c r="D28" s="32"/>
      <c r="E28" s="32"/>
      <c r="F28" s="32"/>
      <c r="G28" s="32"/>
      <c r="H28" s="32"/>
      <c r="I28" s="32"/>
      <c r="J28" s="32"/>
      <c r="K28" s="32"/>
      <c r="L28" s="56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="2" customFormat="1" ht="6.96" customHeight="1">
      <c r="A29" s="32"/>
      <c r="B29" s="38"/>
      <c r="C29" s="32"/>
      <c r="D29" s="142"/>
      <c r="E29" s="142"/>
      <c r="F29" s="142"/>
      <c r="G29" s="142"/>
      <c r="H29" s="142"/>
      <c r="I29" s="142"/>
      <c r="J29" s="142"/>
      <c r="K29" s="142"/>
      <c r="L29" s="56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="2" customFormat="1" ht="25.44" customHeight="1">
      <c r="A30" s="32"/>
      <c r="B30" s="38"/>
      <c r="C30" s="32"/>
      <c r="D30" s="143" t="s">
        <v>33</v>
      </c>
      <c r="E30" s="32"/>
      <c r="F30" s="32"/>
      <c r="G30" s="32"/>
      <c r="H30" s="32"/>
      <c r="I30" s="32"/>
      <c r="J30" s="144">
        <f>ROUND(J128, 2)</f>
        <v>1235123.0700000001</v>
      </c>
      <c r="K30" s="32"/>
      <c r="L30" s="56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="2" customFormat="1" ht="6.96" customHeight="1">
      <c r="A31" s="32"/>
      <c r="B31" s="38"/>
      <c r="C31" s="32"/>
      <c r="D31" s="142"/>
      <c r="E31" s="142"/>
      <c r="F31" s="142"/>
      <c r="G31" s="142"/>
      <c r="H31" s="142"/>
      <c r="I31" s="142"/>
      <c r="J31" s="142"/>
      <c r="K31" s="142"/>
      <c r="L31" s="56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="2" customFormat="1" ht="14.4" customHeight="1">
      <c r="A32" s="32"/>
      <c r="B32" s="38"/>
      <c r="C32" s="32"/>
      <c r="D32" s="32"/>
      <c r="E32" s="32"/>
      <c r="F32" s="145" t="s">
        <v>35</v>
      </c>
      <c r="G32" s="32"/>
      <c r="H32" s="32"/>
      <c r="I32" s="145" t="s">
        <v>34</v>
      </c>
      <c r="J32" s="145" t="s">
        <v>36</v>
      </c>
      <c r="K32" s="32"/>
      <c r="L32" s="56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="2" customFormat="1" ht="14.4" customHeight="1">
      <c r="A33" s="32"/>
      <c r="B33" s="38"/>
      <c r="C33" s="32"/>
      <c r="D33" s="146" t="s">
        <v>37</v>
      </c>
      <c r="E33" s="133" t="s">
        <v>38</v>
      </c>
      <c r="F33" s="147">
        <f>ROUND((SUM(BE128:BE220)),  2)</f>
        <v>0</v>
      </c>
      <c r="G33" s="32"/>
      <c r="H33" s="32"/>
      <c r="I33" s="148">
        <v>0.20999999999999999</v>
      </c>
      <c r="J33" s="147">
        <f>ROUND(((SUM(BE128:BE220))*I33),  2)</f>
        <v>0</v>
      </c>
      <c r="K33" s="32"/>
      <c r="L33" s="56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="2" customFormat="1" ht="14.4" customHeight="1">
      <c r="A34" s="32"/>
      <c r="B34" s="38"/>
      <c r="C34" s="32"/>
      <c r="D34" s="32"/>
      <c r="E34" s="133" t="s">
        <v>39</v>
      </c>
      <c r="F34" s="147">
        <f>ROUND((SUM(BF128:BF220)),  2)</f>
        <v>1235123.0700000001</v>
      </c>
      <c r="G34" s="32"/>
      <c r="H34" s="32"/>
      <c r="I34" s="148">
        <v>0.14999999999999999</v>
      </c>
      <c r="J34" s="147">
        <f>ROUND(((SUM(BF128:BF220))*I34),  2)</f>
        <v>185268.45999999999</v>
      </c>
      <c r="K34" s="32"/>
      <c r="L34" s="56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idden="1" s="2" customFormat="1" ht="14.4" customHeight="1">
      <c r="A35" s="32"/>
      <c r="B35" s="38"/>
      <c r="C35" s="32"/>
      <c r="D35" s="32"/>
      <c r="E35" s="133" t="s">
        <v>40</v>
      </c>
      <c r="F35" s="147">
        <f>ROUND((SUM(BG128:BG220)),  2)</f>
        <v>0</v>
      </c>
      <c r="G35" s="32"/>
      <c r="H35" s="32"/>
      <c r="I35" s="148">
        <v>0.20999999999999999</v>
      </c>
      <c r="J35" s="147">
        <f>0</f>
        <v>0</v>
      </c>
      <c r="K35" s="32"/>
      <c r="L35" s="56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idden="1" s="2" customFormat="1" ht="14.4" customHeight="1">
      <c r="A36" s="32"/>
      <c r="B36" s="38"/>
      <c r="C36" s="32"/>
      <c r="D36" s="32"/>
      <c r="E36" s="133" t="s">
        <v>41</v>
      </c>
      <c r="F36" s="147">
        <f>ROUND((SUM(BH128:BH220)),  2)</f>
        <v>0</v>
      </c>
      <c r="G36" s="32"/>
      <c r="H36" s="32"/>
      <c r="I36" s="148">
        <v>0.14999999999999999</v>
      </c>
      <c r="J36" s="147">
        <f>0</f>
        <v>0</v>
      </c>
      <c r="K36" s="32"/>
      <c r="L36" s="56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idden="1" s="2" customFormat="1" ht="14.4" customHeight="1">
      <c r="A37" s="32"/>
      <c r="B37" s="38"/>
      <c r="C37" s="32"/>
      <c r="D37" s="32"/>
      <c r="E37" s="133" t="s">
        <v>42</v>
      </c>
      <c r="F37" s="147">
        <f>ROUND((SUM(BI128:BI220)),  2)</f>
        <v>0</v>
      </c>
      <c r="G37" s="32"/>
      <c r="H37" s="32"/>
      <c r="I37" s="148">
        <v>0</v>
      </c>
      <c r="J37" s="147">
        <f>0</f>
        <v>0</v>
      </c>
      <c r="K37" s="32"/>
      <c r="L37" s="56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="2" customFormat="1" ht="6.96" customHeight="1">
      <c r="A38" s="32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56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="2" customFormat="1" ht="25.44" customHeight="1">
      <c r="A39" s="32"/>
      <c r="B39" s="38"/>
      <c r="C39" s="149"/>
      <c r="D39" s="150" t="s">
        <v>43</v>
      </c>
      <c r="E39" s="151"/>
      <c r="F39" s="151"/>
      <c r="G39" s="152" t="s">
        <v>44</v>
      </c>
      <c r="H39" s="153" t="s">
        <v>45</v>
      </c>
      <c r="I39" s="151"/>
      <c r="J39" s="154">
        <f>SUM(J30:J37)</f>
        <v>1420391.53</v>
      </c>
      <c r="K39" s="155"/>
      <c r="L39" s="56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="2" customFormat="1" ht="14.4" customHeight="1">
      <c r="A40" s="32"/>
      <c r="B40" s="38"/>
      <c r="C40" s="32"/>
      <c r="D40" s="32"/>
      <c r="E40" s="32"/>
      <c r="F40" s="32"/>
      <c r="G40" s="32"/>
      <c r="H40" s="32"/>
      <c r="I40" s="32"/>
      <c r="J40" s="32"/>
      <c r="K40" s="32"/>
      <c r="L40" s="56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56"/>
      <c r="D50" s="156" t="s">
        <v>46</v>
      </c>
      <c r="E50" s="157"/>
      <c r="F50" s="157"/>
      <c r="G50" s="156" t="s">
        <v>47</v>
      </c>
      <c r="H50" s="157"/>
      <c r="I50" s="157"/>
      <c r="J50" s="157"/>
      <c r="K50" s="157"/>
      <c r="L50" s="56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2"/>
      <c r="B61" s="38"/>
      <c r="C61" s="32"/>
      <c r="D61" s="158" t="s">
        <v>48</v>
      </c>
      <c r="E61" s="159"/>
      <c r="F61" s="160" t="s">
        <v>49</v>
      </c>
      <c r="G61" s="158" t="s">
        <v>48</v>
      </c>
      <c r="H61" s="159"/>
      <c r="I61" s="159"/>
      <c r="J61" s="161" t="s">
        <v>49</v>
      </c>
      <c r="K61" s="159"/>
      <c r="L61" s="56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2"/>
      <c r="B65" s="38"/>
      <c r="C65" s="32"/>
      <c r="D65" s="156" t="s">
        <v>50</v>
      </c>
      <c r="E65" s="162"/>
      <c r="F65" s="162"/>
      <c r="G65" s="156" t="s">
        <v>51</v>
      </c>
      <c r="H65" s="162"/>
      <c r="I65" s="162"/>
      <c r="J65" s="162"/>
      <c r="K65" s="162"/>
      <c r="L65" s="56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2"/>
      <c r="B76" s="38"/>
      <c r="C76" s="32"/>
      <c r="D76" s="158" t="s">
        <v>48</v>
      </c>
      <c r="E76" s="159"/>
      <c r="F76" s="160" t="s">
        <v>49</v>
      </c>
      <c r="G76" s="158" t="s">
        <v>48</v>
      </c>
      <c r="H76" s="159"/>
      <c r="I76" s="159"/>
      <c r="J76" s="161" t="s">
        <v>49</v>
      </c>
      <c r="K76" s="159"/>
      <c r="L76" s="56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="2" customFormat="1" ht="14.4" customHeight="1">
      <c r="A77" s="32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56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="2" customFormat="1" ht="6.96" customHeight="1">
      <c r="A81" s="32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56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="2" customFormat="1" ht="24.96" customHeight="1">
      <c r="A82" s="32"/>
      <c r="B82" s="33"/>
      <c r="C82" s="23" t="s">
        <v>89</v>
      </c>
      <c r="D82" s="34"/>
      <c r="E82" s="34"/>
      <c r="F82" s="34"/>
      <c r="G82" s="34"/>
      <c r="H82" s="34"/>
      <c r="I82" s="34"/>
      <c r="J82" s="34"/>
      <c r="K82" s="34"/>
      <c r="L82" s="56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="2" customFormat="1" ht="6.96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="2" customFormat="1" ht="12" customHeight="1">
      <c r="A84" s="32"/>
      <c r="B84" s="33"/>
      <c r="C84" s="29" t="s">
        <v>14</v>
      </c>
      <c r="D84" s="34"/>
      <c r="E84" s="34"/>
      <c r="F84" s="34"/>
      <c r="G84" s="34"/>
      <c r="H84" s="34"/>
      <c r="I84" s="34"/>
      <c r="J84" s="34"/>
      <c r="K84" s="34"/>
      <c r="L84" s="56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="2" customFormat="1" ht="16.5" customHeight="1">
      <c r="A85" s="32"/>
      <c r="B85" s="33"/>
      <c r="C85" s="34"/>
      <c r="D85" s="34"/>
      <c r="E85" s="167" t="str">
        <f>E7</f>
        <v xml:space="preserve">Oprava bytových jednotek  a spol. prostor budovy YD</v>
      </c>
      <c r="F85" s="29"/>
      <c r="G85" s="29"/>
      <c r="H85" s="29"/>
      <c r="I85" s="34"/>
      <c r="J85" s="34"/>
      <c r="K85" s="34"/>
      <c r="L85" s="56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="2" customFormat="1" ht="12" customHeight="1">
      <c r="A86" s="32"/>
      <c r="B86" s="33"/>
      <c r="C86" s="29" t="s">
        <v>87</v>
      </c>
      <c r="D86" s="34"/>
      <c r="E86" s="34"/>
      <c r="F86" s="34"/>
      <c r="G86" s="34"/>
      <c r="H86" s="34"/>
      <c r="I86" s="34"/>
      <c r="J86" s="34"/>
      <c r="K86" s="34"/>
      <c r="L86" s="56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="2" customFormat="1" ht="16.5" customHeight="1">
      <c r="A87" s="32"/>
      <c r="B87" s="33"/>
      <c r="C87" s="34"/>
      <c r="D87" s="34"/>
      <c r="E87" s="69" t="str">
        <f>E9</f>
        <v>DOH0632 - SO 07b Únikové schodiště</v>
      </c>
      <c r="F87" s="34"/>
      <c r="G87" s="34"/>
      <c r="H87" s="34"/>
      <c r="I87" s="34"/>
      <c r="J87" s="34"/>
      <c r="K87" s="34"/>
      <c r="L87" s="56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="2" customFormat="1" ht="6.96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="2" customFormat="1" ht="12" customHeight="1">
      <c r="A89" s="32"/>
      <c r="B89" s="33"/>
      <c r="C89" s="29" t="s">
        <v>18</v>
      </c>
      <c r="D89" s="34"/>
      <c r="E89" s="34"/>
      <c r="F89" s="26" t="str">
        <f>F12</f>
        <v>Olomouc</v>
      </c>
      <c r="G89" s="34"/>
      <c r="H89" s="34"/>
      <c r="I89" s="29" t="s">
        <v>20</v>
      </c>
      <c r="J89" s="72" t="str">
        <f>IF(J12="","",J12)</f>
        <v>19. 8. 2021</v>
      </c>
      <c r="K89" s="34"/>
      <c r="L89" s="56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="2" customFormat="1" ht="6.96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="2" customFormat="1" ht="15.15" customHeight="1">
      <c r="A91" s="32"/>
      <c r="B91" s="33"/>
      <c r="C91" s="29" t="s">
        <v>22</v>
      </c>
      <c r="D91" s="34"/>
      <c r="E91" s="34"/>
      <c r="F91" s="26" t="str">
        <f>E15</f>
        <v>FN OL</v>
      </c>
      <c r="G91" s="34"/>
      <c r="H91" s="34"/>
      <c r="I91" s="29" t="s">
        <v>28</v>
      </c>
      <c r="J91" s="30" t="str">
        <f>E21</f>
        <v>Ing. arch. Jan Dohnal</v>
      </c>
      <c r="K91" s="34"/>
      <c r="L91" s="56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="2" customFormat="1" ht="15.15" customHeight="1">
      <c r="A92" s="32"/>
      <c r="B92" s="33"/>
      <c r="C92" s="29" t="s">
        <v>26</v>
      </c>
      <c r="D92" s="34"/>
      <c r="E92" s="34"/>
      <c r="F92" s="26" t="str">
        <f>IF(E18="","",E18)</f>
        <v xml:space="preserve"> </v>
      </c>
      <c r="G92" s="34"/>
      <c r="H92" s="34"/>
      <c r="I92" s="29" t="s">
        <v>31</v>
      </c>
      <c r="J92" s="30" t="str">
        <f>E24</f>
        <v xml:space="preserve"> </v>
      </c>
      <c r="K92" s="34"/>
      <c r="L92" s="56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="2" customFormat="1" ht="10.32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="2" customFormat="1" ht="29.28" customHeight="1">
      <c r="A94" s="32"/>
      <c r="B94" s="33"/>
      <c r="C94" s="168" t="s">
        <v>90</v>
      </c>
      <c r="D94" s="169"/>
      <c r="E94" s="169"/>
      <c r="F94" s="169"/>
      <c r="G94" s="169"/>
      <c r="H94" s="169"/>
      <c r="I94" s="169"/>
      <c r="J94" s="170" t="s">
        <v>91</v>
      </c>
      <c r="K94" s="169"/>
      <c r="L94" s="56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="2" customFormat="1" ht="10.32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="2" customFormat="1" ht="22.8" customHeight="1">
      <c r="A96" s="32"/>
      <c r="B96" s="33"/>
      <c r="C96" s="171" t="s">
        <v>92</v>
      </c>
      <c r="D96" s="34"/>
      <c r="E96" s="34"/>
      <c r="F96" s="34"/>
      <c r="G96" s="34"/>
      <c r="H96" s="34"/>
      <c r="I96" s="34"/>
      <c r="J96" s="103">
        <f>J128</f>
        <v>1235123.0700000001</v>
      </c>
      <c r="K96" s="34"/>
      <c r="L96" s="56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93</v>
      </c>
    </row>
    <row r="97" s="9" customFormat="1" ht="24.96" customHeight="1">
      <c r="A97" s="9"/>
      <c r="B97" s="172"/>
      <c r="C97" s="173"/>
      <c r="D97" s="174" t="s">
        <v>94</v>
      </c>
      <c r="E97" s="175"/>
      <c r="F97" s="175"/>
      <c r="G97" s="175"/>
      <c r="H97" s="175"/>
      <c r="I97" s="175"/>
      <c r="J97" s="176">
        <f>J129</f>
        <v>371856.23999999999</v>
      </c>
      <c r="K97" s="173"/>
      <c r="L97" s="17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8"/>
      <c r="C98" s="179"/>
      <c r="D98" s="180" t="s">
        <v>95</v>
      </c>
      <c r="E98" s="181"/>
      <c r="F98" s="181"/>
      <c r="G98" s="181"/>
      <c r="H98" s="181"/>
      <c r="I98" s="181"/>
      <c r="J98" s="182">
        <f>J130</f>
        <v>588.75999999999999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8"/>
      <c r="C99" s="179"/>
      <c r="D99" s="180" t="s">
        <v>96</v>
      </c>
      <c r="E99" s="181"/>
      <c r="F99" s="181"/>
      <c r="G99" s="181"/>
      <c r="H99" s="181"/>
      <c r="I99" s="181"/>
      <c r="J99" s="182">
        <f>J135</f>
        <v>183629.81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8"/>
      <c r="C100" s="179"/>
      <c r="D100" s="180" t="s">
        <v>97</v>
      </c>
      <c r="E100" s="181"/>
      <c r="F100" s="181"/>
      <c r="G100" s="181"/>
      <c r="H100" s="181"/>
      <c r="I100" s="181"/>
      <c r="J100" s="182">
        <f>J155</f>
        <v>72974.520000000004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8"/>
      <c r="C101" s="179"/>
      <c r="D101" s="180" t="s">
        <v>98</v>
      </c>
      <c r="E101" s="181"/>
      <c r="F101" s="181"/>
      <c r="G101" s="181"/>
      <c r="H101" s="181"/>
      <c r="I101" s="181"/>
      <c r="J101" s="182">
        <f>J164</f>
        <v>104111.54999999999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78"/>
      <c r="C102" s="179"/>
      <c r="D102" s="180" t="s">
        <v>99</v>
      </c>
      <c r="E102" s="181"/>
      <c r="F102" s="181"/>
      <c r="G102" s="181"/>
      <c r="H102" s="181"/>
      <c r="I102" s="181"/>
      <c r="J102" s="182">
        <f>J170</f>
        <v>10551.6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2"/>
      <c r="C103" s="173"/>
      <c r="D103" s="174" t="s">
        <v>100</v>
      </c>
      <c r="E103" s="175"/>
      <c r="F103" s="175"/>
      <c r="G103" s="175"/>
      <c r="H103" s="175"/>
      <c r="I103" s="175"/>
      <c r="J103" s="176">
        <f>J172</f>
        <v>850266.83000000007</v>
      </c>
      <c r="K103" s="173"/>
      <c r="L103" s="17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78"/>
      <c r="C104" s="179"/>
      <c r="D104" s="180" t="s">
        <v>103</v>
      </c>
      <c r="E104" s="181"/>
      <c r="F104" s="181"/>
      <c r="G104" s="181"/>
      <c r="H104" s="181"/>
      <c r="I104" s="181"/>
      <c r="J104" s="182">
        <f>J173</f>
        <v>162250</v>
      </c>
      <c r="K104" s="179"/>
      <c r="L104" s="18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8"/>
      <c r="C105" s="179"/>
      <c r="D105" s="180" t="s">
        <v>104</v>
      </c>
      <c r="E105" s="181"/>
      <c r="F105" s="181"/>
      <c r="G105" s="181"/>
      <c r="H105" s="181"/>
      <c r="I105" s="181"/>
      <c r="J105" s="182">
        <f>J178</f>
        <v>571903.25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8"/>
      <c r="C106" s="179"/>
      <c r="D106" s="180" t="s">
        <v>105</v>
      </c>
      <c r="E106" s="181"/>
      <c r="F106" s="181"/>
      <c r="G106" s="181"/>
      <c r="H106" s="181"/>
      <c r="I106" s="181"/>
      <c r="J106" s="182">
        <f>J206</f>
        <v>40550.400000000001</v>
      </c>
      <c r="K106" s="179"/>
      <c r="L106" s="18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8"/>
      <c r="C107" s="179"/>
      <c r="D107" s="180" t="s">
        <v>107</v>
      </c>
      <c r="E107" s="181"/>
      <c r="F107" s="181"/>
      <c r="G107" s="181"/>
      <c r="H107" s="181"/>
      <c r="I107" s="181"/>
      <c r="J107" s="182">
        <f>J209</f>
        <v>75563.179999999993</v>
      </c>
      <c r="K107" s="179"/>
      <c r="L107" s="18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72"/>
      <c r="C108" s="173"/>
      <c r="D108" s="174" t="s">
        <v>108</v>
      </c>
      <c r="E108" s="175"/>
      <c r="F108" s="175"/>
      <c r="G108" s="175"/>
      <c r="H108" s="175"/>
      <c r="I108" s="175"/>
      <c r="J108" s="176">
        <f>J217</f>
        <v>13000</v>
      </c>
      <c r="K108" s="173"/>
      <c r="L108" s="177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2" customFormat="1" ht="21.84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56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="2" customFormat="1" ht="6.96" customHeight="1">
      <c r="A110" s="32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56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4" s="2" customFormat="1" ht="6.96" customHeight="1">
      <c r="A114" s="32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56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="2" customFormat="1" ht="24.96" customHeight="1">
      <c r="A115" s="32"/>
      <c r="B115" s="33"/>
      <c r="C115" s="23" t="s">
        <v>109</v>
      </c>
      <c r="D115" s="34"/>
      <c r="E115" s="34"/>
      <c r="F115" s="34"/>
      <c r="G115" s="34"/>
      <c r="H115" s="34"/>
      <c r="I115" s="34"/>
      <c r="J115" s="34"/>
      <c r="K115" s="34"/>
      <c r="L115" s="56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="2" customFormat="1" ht="6.96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="2" customFormat="1" ht="12" customHeight="1">
      <c r="A117" s="32"/>
      <c r="B117" s="33"/>
      <c r="C117" s="29" t="s">
        <v>14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="2" customFormat="1" ht="16.5" customHeight="1">
      <c r="A118" s="32"/>
      <c r="B118" s="33"/>
      <c r="C118" s="34"/>
      <c r="D118" s="34"/>
      <c r="E118" s="167" t="str">
        <f>E7</f>
        <v xml:space="preserve">Oprava bytových jednotek  a spol. prostor budovy YD</v>
      </c>
      <c r="F118" s="29"/>
      <c r="G118" s="29"/>
      <c r="H118" s="29"/>
      <c r="I118" s="34"/>
      <c r="J118" s="34"/>
      <c r="K118" s="34"/>
      <c r="L118" s="56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="2" customFormat="1" ht="12" customHeight="1">
      <c r="A119" s="32"/>
      <c r="B119" s="33"/>
      <c r="C119" s="29" t="s">
        <v>87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="2" customFormat="1" ht="16.5" customHeight="1">
      <c r="A120" s="32"/>
      <c r="B120" s="33"/>
      <c r="C120" s="34"/>
      <c r="D120" s="34"/>
      <c r="E120" s="69" t="str">
        <f>E9</f>
        <v>DOH0632 - SO 07b Únikové schodiště</v>
      </c>
      <c r="F120" s="34"/>
      <c r="G120" s="34"/>
      <c r="H120" s="34"/>
      <c r="I120" s="34"/>
      <c r="J120" s="34"/>
      <c r="K120" s="34"/>
      <c r="L120" s="56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="2" customFormat="1" ht="6.96" customHeight="1">
      <c r="A121" s="32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="2" customFormat="1" ht="12" customHeight="1">
      <c r="A122" s="32"/>
      <c r="B122" s="33"/>
      <c r="C122" s="29" t="s">
        <v>18</v>
      </c>
      <c r="D122" s="34"/>
      <c r="E122" s="34"/>
      <c r="F122" s="26" t="str">
        <f>F12</f>
        <v>Olomouc</v>
      </c>
      <c r="G122" s="34"/>
      <c r="H122" s="34"/>
      <c r="I122" s="29" t="s">
        <v>20</v>
      </c>
      <c r="J122" s="72" t="str">
        <f>IF(J12="","",J12)</f>
        <v>19. 8. 2021</v>
      </c>
      <c r="K122" s="34"/>
      <c r="L122" s="56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="2" customFormat="1" ht="6.96" customHeight="1">
      <c r="A123" s="32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="2" customFormat="1" ht="15.15" customHeight="1">
      <c r="A124" s="32"/>
      <c r="B124" s="33"/>
      <c r="C124" s="29" t="s">
        <v>22</v>
      </c>
      <c r="D124" s="34"/>
      <c r="E124" s="34"/>
      <c r="F124" s="26" t="str">
        <f>E15</f>
        <v>FN OL</v>
      </c>
      <c r="G124" s="34"/>
      <c r="H124" s="34"/>
      <c r="I124" s="29" t="s">
        <v>28</v>
      </c>
      <c r="J124" s="30" t="str">
        <f>E21</f>
        <v>Ing. arch. Jan Dohnal</v>
      </c>
      <c r="K124" s="34"/>
      <c r="L124" s="56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="2" customFormat="1" ht="15.15" customHeight="1">
      <c r="A125" s="32"/>
      <c r="B125" s="33"/>
      <c r="C125" s="29" t="s">
        <v>26</v>
      </c>
      <c r="D125" s="34"/>
      <c r="E125" s="34"/>
      <c r="F125" s="26" t="str">
        <f>IF(E18="","",E18)</f>
        <v xml:space="preserve"> </v>
      </c>
      <c r="G125" s="34"/>
      <c r="H125" s="34"/>
      <c r="I125" s="29" t="s">
        <v>31</v>
      </c>
      <c r="J125" s="30" t="str">
        <f>E24</f>
        <v xml:space="preserve"> </v>
      </c>
      <c r="K125" s="34"/>
      <c r="L125" s="56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="2" customFormat="1" ht="10.32" customHeight="1">
      <c r="A126" s="32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="11" customFormat="1" ht="29.28" customHeight="1">
      <c r="A127" s="184"/>
      <c r="B127" s="185"/>
      <c r="C127" s="186" t="s">
        <v>110</v>
      </c>
      <c r="D127" s="187" t="s">
        <v>58</v>
      </c>
      <c r="E127" s="187" t="s">
        <v>54</v>
      </c>
      <c r="F127" s="187" t="s">
        <v>55</v>
      </c>
      <c r="G127" s="187" t="s">
        <v>111</v>
      </c>
      <c r="H127" s="187" t="s">
        <v>112</v>
      </c>
      <c r="I127" s="187" t="s">
        <v>113</v>
      </c>
      <c r="J127" s="188" t="s">
        <v>91</v>
      </c>
      <c r="K127" s="189" t="s">
        <v>114</v>
      </c>
      <c r="L127" s="190"/>
      <c r="M127" s="93" t="s">
        <v>1</v>
      </c>
      <c r="N127" s="94" t="s">
        <v>37</v>
      </c>
      <c r="O127" s="94" t="s">
        <v>115</v>
      </c>
      <c r="P127" s="94" t="s">
        <v>116</v>
      </c>
      <c r="Q127" s="94" t="s">
        <v>117</v>
      </c>
      <c r="R127" s="94" t="s">
        <v>118</v>
      </c>
      <c r="S127" s="94" t="s">
        <v>119</v>
      </c>
      <c r="T127" s="95" t="s">
        <v>120</v>
      </c>
      <c r="U127" s="184"/>
      <c r="V127" s="184"/>
      <c r="W127" s="184"/>
      <c r="X127" s="184"/>
      <c r="Y127" s="184"/>
      <c r="Z127" s="184"/>
      <c r="AA127" s="184"/>
      <c r="AB127" s="184"/>
      <c r="AC127" s="184"/>
      <c r="AD127" s="184"/>
      <c r="AE127" s="184"/>
    </row>
    <row r="128" s="2" customFormat="1" ht="22.8" customHeight="1">
      <c r="A128" s="32"/>
      <c r="B128" s="33"/>
      <c r="C128" s="100" t="s">
        <v>121</v>
      </c>
      <c r="D128" s="34"/>
      <c r="E128" s="34"/>
      <c r="F128" s="34"/>
      <c r="G128" s="34"/>
      <c r="H128" s="34"/>
      <c r="I128" s="34"/>
      <c r="J128" s="191">
        <f>BK128</f>
        <v>1235123.0700000001</v>
      </c>
      <c r="K128" s="34"/>
      <c r="L128" s="38"/>
      <c r="M128" s="96"/>
      <c r="N128" s="192"/>
      <c r="O128" s="97"/>
      <c r="P128" s="193">
        <f>P129+P172+P217</f>
        <v>1158.2753990000001</v>
      </c>
      <c r="Q128" s="97"/>
      <c r="R128" s="193">
        <f>R129+R172+R217</f>
        <v>9.6884306799999997</v>
      </c>
      <c r="S128" s="97"/>
      <c r="T128" s="194">
        <f>T129+T172+T217</f>
        <v>18.332013629999999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7" t="s">
        <v>72</v>
      </c>
      <c r="AU128" s="17" t="s">
        <v>93</v>
      </c>
      <c r="BK128" s="195">
        <f>BK129+BK172+BK217</f>
        <v>1235123.0700000001</v>
      </c>
    </row>
    <row r="129" s="12" customFormat="1" ht="25.92" customHeight="1">
      <c r="A129" s="12"/>
      <c r="B129" s="196"/>
      <c r="C129" s="197"/>
      <c r="D129" s="198" t="s">
        <v>72</v>
      </c>
      <c r="E129" s="199" t="s">
        <v>122</v>
      </c>
      <c r="F129" s="199" t="s">
        <v>123</v>
      </c>
      <c r="G129" s="197"/>
      <c r="H129" s="197"/>
      <c r="I129" s="197"/>
      <c r="J129" s="200">
        <f>BK129</f>
        <v>371856.23999999999</v>
      </c>
      <c r="K129" s="197"/>
      <c r="L129" s="201"/>
      <c r="M129" s="202"/>
      <c r="N129" s="203"/>
      <c r="O129" s="203"/>
      <c r="P129" s="204">
        <f>P130+P135+P155+P164+P170</f>
        <v>720.67391700000007</v>
      </c>
      <c r="Q129" s="203"/>
      <c r="R129" s="204">
        <f>R130+R135+R155+R164+R170</f>
        <v>5.8623494800000007</v>
      </c>
      <c r="S129" s="203"/>
      <c r="T129" s="205">
        <f>T130+T135+T155+T164+T170</f>
        <v>0.17438399999999998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6" t="s">
        <v>81</v>
      </c>
      <c r="AT129" s="207" t="s">
        <v>72</v>
      </c>
      <c r="AU129" s="207" t="s">
        <v>73</v>
      </c>
      <c r="AY129" s="206" t="s">
        <v>124</v>
      </c>
      <c r="BK129" s="208">
        <f>BK130+BK135+BK155+BK164+BK170</f>
        <v>371856.23999999999</v>
      </c>
    </row>
    <row r="130" s="12" customFormat="1" ht="22.8" customHeight="1">
      <c r="A130" s="12"/>
      <c r="B130" s="196"/>
      <c r="C130" s="197"/>
      <c r="D130" s="198" t="s">
        <v>72</v>
      </c>
      <c r="E130" s="209" t="s">
        <v>125</v>
      </c>
      <c r="F130" s="209" t="s">
        <v>126</v>
      </c>
      <c r="G130" s="197"/>
      <c r="H130" s="197"/>
      <c r="I130" s="197"/>
      <c r="J130" s="210">
        <f>BK130</f>
        <v>588.75999999999999</v>
      </c>
      <c r="K130" s="197"/>
      <c r="L130" s="201"/>
      <c r="M130" s="202"/>
      <c r="N130" s="203"/>
      <c r="O130" s="203"/>
      <c r="P130" s="204">
        <f>SUM(P131:P134)</f>
        <v>0.39920800000000001</v>
      </c>
      <c r="Q130" s="203"/>
      <c r="R130" s="204">
        <f>SUM(R131:R134)</f>
        <v>0.054359779999999996</v>
      </c>
      <c r="S130" s="203"/>
      <c r="T130" s="205">
        <f>SUM(T131:T134)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6" t="s">
        <v>81</v>
      </c>
      <c r="AT130" s="207" t="s">
        <v>72</v>
      </c>
      <c r="AU130" s="207" t="s">
        <v>81</v>
      </c>
      <c r="AY130" s="206" t="s">
        <v>124</v>
      </c>
      <c r="BK130" s="208">
        <f>SUM(BK131:BK134)</f>
        <v>588.75999999999999</v>
      </c>
    </row>
    <row r="131" s="2" customFormat="1" ht="24.15" customHeight="1">
      <c r="A131" s="32"/>
      <c r="B131" s="33"/>
      <c r="C131" s="211" t="s">
        <v>81</v>
      </c>
      <c r="D131" s="211" t="s">
        <v>127</v>
      </c>
      <c r="E131" s="212" t="s">
        <v>429</v>
      </c>
      <c r="F131" s="213" t="s">
        <v>430</v>
      </c>
      <c r="G131" s="214" t="s">
        <v>130</v>
      </c>
      <c r="H131" s="215">
        <v>0.71799999999999997</v>
      </c>
      <c r="I131" s="216">
        <v>820</v>
      </c>
      <c r="J131" s="216">
        <f>ROUND(I131*H131,2)</f>
        <v>588.75999999999999</v>
      </c>
      <c r="K131" s="217"/>
      <c r="L131" s="38"/>
      <c r="M131" s="218" t="s">
        <v>1</v>
      </c>
      <c r="N131" s="219" t="s">
        <v>39</v>
      </c>
      <c r="O131" s="220">
        <v>0.55600000000000005</v>
      </c>
      <c r="P131" s="220">
        <f>O131*H131</f>
        <v>0.39920800000000001</v>
      </c>
      <c r="Q131" s="220">
        <v>0.07571</v>
      </c>
      <c r="R131" s="220">
        <f>Q131*H131</f>
        <v>0.054359779999999996</v>
      </c>
      <c r="S131" s="220">
        <v>0</v>
      </c>
      <c r="T131" s="221">
        <f>S131*H131</f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222" t="s">
        <v>131</v>
      </c>
      <c r="AT131" s="222" t="s">
        <v>127</v>
      </c>
      <c r="AU131" s="222" t="s">
        <v>132</v>
      </c>
      <c r="AY131" s="17" t="s">
        <v>124</v>
      </c>
      <c r="BE131" s="223">
        <f>IF(N131="základní",J131,0)</f>
        <v>0</v>
      </c>
      <c r="BF131" s="223">
        <f>IF(N131="snížená",J131,0)</f>
        <v>588.75999999999999</v>
      </c>
      <c r="BG131" s="223">
        <f>IF(N131="zákl. přenesená",J131,0)</f>
        <v>0</v>
      </c>
      <c r="BH131" s="223">
        <f>IF(N131="sníž. přenesená",J131,0)</f>
        <v>0</v>
      </c>
      <c r="BI131" s="223">
        <f>IF(N131="nulová",J131,0)</f>
        <v>0</v>
      </c>
      <c r="BJ131" s="17" t="s">
        <v>132</v>
      </c>
      <c r="BK131" s="223">
        <f>ROUND(I131*H131,2)</f>
        <v>588.75999999999999</v>
      </c>
      <c r="BL131" s="17" t="s">
        <v>131</v>
      </c>
      <c r="BM131" s="222" t="s">
        <v>431</v>
      </c>
    </row>
    <row r="132" s="13" customFormat="1">
      <c r="A132" s="13"/>
      <c r="B132" s="224"/>
      <c r="C132" s="225"/>
      <c r="D132" s="226" t="s">
        <v>134</v>
      </c>
      <c r="E132" s="227" t="s">
        <v>1</v>
      </c>
      <c r="F132" s="228" t="s">
        <v>432</v>
      </c>
      <c r="G132" s="225"/>
      <c r="H132" s="227" t="s">
        <v>1</v>
      </c>
      <c r="I132" s="225"/>
      <c r="J132" s="225"/>
      <c r="K132" s="225"/>
      <c r="L132" s="229"/>
      <c r="M132" s="230"/>
      <c r="N132" s="231"/>
      <c r="O132" s="231"/>
      <c r="P132" s="231"/>
      <c r="Q132" s="231"/>
      <c r="R132" s="231"/>
      <c r="S132" s="231"/>
      <c r="T132" s="23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3" t="s">
        <v>134</v>
      </c>
      <c r="AU132" s="233" t="s">
        <v>132</v>
      </c>
      <c r="AV132" s="13" t="s">
        <v>81</v>
      </c>
      <c r="AW132" s="13" t="s">
        <v>30</v>
      </c>
      <c r="AX132" s="13" t="s">
        <v>73</v>
      </c>
      <c r="AY132" s="233" t="s">
        <v>124</v>
      </c>
    </row>
    <row r="133" s="14" customFormat="1">
      <c r="A133" s="14"/>
      <c r="B133" s="234"/>
      <c r="C133" s="235"/>
      <c r="D133" s="226" t="s">
        <v>134</v>
      </c>
      <c r="E133" s="236" t="s">
        <v>1</v>
      </c>
      <c r="F133" s="237" t="s">
        <v>433</v>
      </c>
      <c r="G133" s="235"/>
      <c r="H133" s="238">
        <v>0.71799999999999997</v>
      </c>
      <c r="I133" s="235"/>
      <c r="J133" s="235"/>
      <c r="K133" s="235"/>
      <c r="L133" s="239"/>
      <c r="M133" s="240"/>
      <c r="N133" s="241"/>
      <c r="O133" s="241"/>
      <c r="P133" s="241"/>
      <c r="Q133" s="241"/>
      <c r="R133" s="241"/>
      <c r="S133" s="241"/>
      <c r="T133" s="242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3" t="s">
        <v>134</v>
      </c>
      <c r="AU133" s="243" t="s">
        <v>132</v>
      </c>
      <c r="AV133" s="14" t="s">
        <v>132</v>
      </c>
      <c r="AW133" s="14" t="s">
        <v>30</v>
      </c>
      <c r="AX133" s="14" t="s">
        <v>73</v>
      </c>
      <c r="AY133" s="243" t="s">
        <v>124</v>
      </c>
    </row>
    <row r="134" s="15" customFormat="1">
      <c r="A134" s="15"/>
      <c r="B134" s="244"/>
      <c r="C134" s="245"/>
      <c r="D134" s="226" t="s">
        <v>134</v>
      </c>
      <c r="E134" s="246" t="s">
        <v>1</v>
      </c>
      <c r="F134" s="247" t="s">
        <v>146</v>
      </c>
      <c r="G134" s="245"/>
      <c r="H134" s="248">
        <v>0.71799999999999997</v>
      </c>
      <c r="I134" s="245"/>
      <c r="J134" s="245"/>
      <c r="K134" s="245"/>
      <c r="L134" s="249"/>
      <c r="M134" s="250"/>
      <c r="N134" s="251"/>
      <c r="O134" s="251"/>
      <c r="P134" s="251"/>
      <c r="Q134" s="251"/>
      <c r="R134" s="251"/>
      <c r="S134" s="251"/>
      <c r="T134" s="252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53" t="s">
        <v>134</v>
      </c>
      <c r="AU134" s="253" t="s">
        <v>132</v>
      </c>
      <c r="AV134" s="15" t="s">
        <v>131</v>
      </c>
      <c r="AW134" s="15" t="s">
        <v>30</v>
      </c>
      <c r="AX134" s="15" t="s">
        <v>81</v>
      </c>
      <c r="AY134" s="253" t="s">
        <v>124</v>
      </c>
    </row>
    <row r="135" s="12" customFormat="1" ht="22.8" customHeight="1">
      <c r="A135" s="12"/>
      <c r="B135" s="196"/>
      <c r="C135" s="197"/>
      <c r="D135" s="198" t="s">
        <v>72</v>
      </c>
      <c r="E135" s="209" t="s">
        <v>137</v>
      </c>
      <c r="F135" s="209" t="s">
        <v>138</v>
      </c>
      <c r="G135" s="197"/>
      <c r="H135" s="197"/>
      <c r="I135" s="197"/>
      <c r="J135" s="210">
        <f>BK135</f>
        <v>183629.81</v>
      </c>
      <c r="K135" s="197"/>
      <c r="L135" s="201"/>
      <c r="M135" s="202"/>
      <c r="N135" s="203"/>
      <c r="O135" s="203"/>
      <c r="P135" s="204">
        <f>SUM(P136:P154)</f>
        <v>338.71782900000005</v>
      </c>
      <c r="Q135" s="203"/>
      <c r="R135" s="204">
        <f>SUM(R136:R154)</f>
        <v>5.7660677000000007</v>
      </c>
      <c r="S135" s="203"/>
      <c r="T135" s="205">
        <f>SUM(T136:T154)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6" t="s">
        <v>81</v>
      </c>
      <c r="AT135" s="207" t="s">
        <v>72</v>
      </c>
      <c r="AU135" s="207" t="s">
        <v>81</v>
      </c>
      <c r="AY135" s="206" t="s">
        <v>124</v>
      </c>
      <c r="BK135" s="208">
        <f>SUM(BK136:BK154)</f>
        <v>183629.81</v>
      </c>
    </row>
    <row r="136" s="2" customFormat="1" ht="24.15" customHeight="1">
      <c r="A136" s="32"/>
      <c r="B136" s="33"/>
      <c r="C136" s="211" t="s">
        <v>132</v>
      </c>
      <c r="D136" s="211" t="s">
        <v>127</v>
      </c>
      <c r="E136" s="212" t="s">
        <v>139</v>
      </c>
      <c r="F136" s="213" t="s">
        <v>140</v>
      </c>
      <c r="G136" s="214" t="s">
        <v>130</v>
      </c>
      <c r="H136" s="215">
        <v>224.453</v>
      </c>
      <c r="I136" s="216">
        <v>186</v>
      </c>
      <c r="J136" s="216">
        <f>ROUND(I136*H136,2)</f>
        <v>41748.260000000002</v>
      </c>
      <c r="K136" s="217"/>
      <c r="L136" s="38"/>
      <c r="M136" s="218" t="s">
        <v>1</v>
      </c>
      <c r="N136" s="219" t="s">
        <v>39</v>
      </c>
      <c r="O136" s="220">
        <v>0.35799999999999998</v>
      </c>
      <c r="P136" s="220">
        <f>O136*H136</f>
        <v>80.354174</v>
      </c>
      <c r="Q136" s="220">
        <v>0.0030000000000000001</v>
      </c>
      <c r="R136" s="220">
        <f>Q136*H136</f>
        <v>0.67335900000000004</v>
      </c>
      <c r="S136" s="220">
        <v>0</v>
      </c>
      <c r="T136" s="221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222" t="s">
        <v>131</v>
      </c>
      <c r="AT136" s="222" t="s">
        <v>127</v>
      </c>
      <c r="AU136" s="222" t="s">
        <v>132</v>
      </c>
      <c r="AY136" s="17" t="s">
        <v>124</v>
      </c>
      <c r="BE136" s="223">
        <f>IF(N136="základní",J136,0)</f>
        <v>0</v>
      </c>
      <c r="BF136" s="223">
        <f>IF(N136="snížená",J136,0)</f>
        <v>41748.260000000002</v>
      </c>
      <c r="BG136" s="223">
        <f>IF(N136="zákl. přenesená",J136,0)</f>
        <v>0</v>
      </c>
      <c r="BH136" s="223">
        <f>IF(N136="sníž. přenesená",J136,0)</f>
        <v>0</v>
      </c>
      <c r="BI136" s="223">
        <f>IF(N136="nulová",J136,0)</f>
        <v>0</v>
      </c>
      <c r="BJ136" s="17" t="s">
        <v>132</v>
      </c>
      <c r="BK136" s="223">
        <f>ROUND(I136*H136,2)</f>
        <v>41748.260000000002</v>
      </c>
      <c r="BL136" s="17" t="s">
        <v>131</v>
      </c>
      <c r="BM136" s="222" t="s">
        <v>141</v>
      </c>
    </row>
    <row r="137" s="13" customFormat="1">
      <c r="A137" s="13"/>
      <c r="B137" s="224"/>
      <c r="C137" s="225"/>
      <c r="D137" s="226" t="s">
        <v>134</v>
      </c>
      <c r="E137" s="227" t="s">
        <v>1</v>
      </c>
      <c r="F137" s="228" t="s">
        <v>408</v>
      </c>
      <c r="G137" s="225"/>
      <c r="H137" s="227" t="s">
        <v>1</v>
      </c>
      <c r="I137" s="225"/>
      <c r="J137" s="225"/>
      <c r="K137" s="225"/>
      <c r="L137" s="229"/>
      <c r="M137" s="230"/>
      <c r="N137" s="231"/>
      <c r="O137" s="231"/>
      <c r="P137" s="231"/>
      <c r="Q137" s="231"/>
      <c r="R137" s="231"/>
      <c r="S137" s="231"/>
      <c r="T137" s="23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3" t="s">
        <v>134</v>
      </c>
      <c r="AU137" s="233" t="s">
        <v>132</v>
      </c>
      <c r="AV137" s="13" t="s">
        <v>81</v>
      </c>
      <c r="AW137" s="13" t="s">
        <v>30</v>
      </c>
      <c r="AX137" s="13" t="s">
        <v>73</v>
      </c>
      <c r="AY137" s="233" t="s">
        <v>124</v>
      </c>
    </row>
    <row r="138" s="14" customFormat="1">
      <c r="A138" s="14"/>
      <c r="B138" s="234"/>
      <c r="C138" s="235"/>
      <c r="D138" s="226" t="s">
        <v>134</v>
      </c>
      <c r="E138" s="236" t="s">
        <v>1</v>
      </c>
      <c r="F138" s="237" t="s">
        <v>434</v>
      </c>
      <c r="G138" s="235"/>
      <c r="H138" s="238">
        <v>246.62899999999999</v>
      </c>
      <c r="I138" s="235"/>
      <c r="J138" s="235"/>
      <c r="K138" s="235"/>
      <c r="L138" s="239"/>
      <c r="M138" s="240"/>
      <c r="N138" s="241"/>
      <c r="O138" s="241"/>
      <c r="P138" s="241"/>
      <c r="Q138" s="241"/>
      <c r="R138" s="241"/>
      <c r="S138" s="241"/>
      <c r="T138" s="242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3" t="s">
        <v>134</v>
      </c>
      <c r="AU138" s="243" t="s">
        <v>132</v>
      </c>
      <c r="AV138" s="14" t="s">
        <v>132</v>
      </c>
      <c r="AW138" s="14" t="s">
        <v>30</v>
      </c>
      <c r="AX138" s="14" t="s">
        <v>73</v>
      </c>
      <c r="AY138" s="243" t="s">
        <v>124</v>
      </c>
    </row>
    <row r="139" s="13" customFormat="1">
      <c r="A139" s="13"/>
      <c r="B139" s="224"/>
      <c r="C139" s="225"/>
      <c r="D139" s="226" t="s">
        <v>134</v>
      </c>
      <c r="E139" s="227" t="s">
        <v>1</v>
      </c>
      <c r="F139" s="228" t="s">
        <v>156</v>
      </c>
      <c r="G139" s="225"/>
      <c r="H139" s="227" t="s">
        <v>1</v>
      </c>
      <c r="I139" s="225"/>
      <c r="J139" s="225"/>
      <c r="K139" s="225"/>
      <c r="L139" s="229"/>
      <c r="M139" s="230"/>
      <c r="N139" s="231"/>
      <c r="O139" s="231"/>
      <c r="P139" s="231"/>
      <c r="Q139" s="231"/>
      <c r="R139" s="231"/>
      <c r="S139" s="231"/>
      <c r="T139" s="23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3" t="s">
        <v>134</v>
      </c>
      <c r="AU139" s="233" t="s">
        <v>132</v>
      </c>
      <c r="AV139" s="13" t="s">
        <v>81</v>
      </c>
      <c r="AW139" s="13" t="s">
        <v>30</v>
      </c>
      <c r="AX139" s="13" t="s">
        <v>73</v>
      </c>
      <c r="AY139" s="233" t="s">
        <v>124</v>
      </c>
    </row>
    <row r="140" s="14" customFormat="1">
      <c r="A140" s="14"/>
      <c r="B140" s="234"/>
      <c r="C140" s="235"/>
      <c r="D140" s="226" t="s">
        <v>134</v>
      </c>
      <c r="E140" s="236" t="s">
        <v>1</v>
      </c>
      <c r="F140" s="237" t="s">
        <v>157</v>
      </c>
      <c r="G140" s="235"/>
      <c r="H140" s="238">
        <v>-22.175999999999998</v>
      </c>
      <c r="I140" s="235"/>
      <c r="J140" s="235"/>
      <c r="K140" s="235"/>
      <c r="L140" s="239"/>
      <c r="M140" s="240"/>
      <c r="N140" s="241"/>
      <c r="O140" s="241"/>
      <c r="P140" s="241"/>
      <c r="Q140" s="241"/>
      <c r="R140" s="241"/>
      <c r="S140" s="241"/>
      <c r="T140" s="242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43" t="s">
        <v>134</v>
      </c>
      <c r="AU140" s="243" t="s">
        <v>132</v>
      </c>
      <c r="AV140" s="14" t="s">
        <v>132</v>
      </c>
      <c r="AW140" s="14" t="s">
        <v>30</v>
      </c>
      <c r="AX140" s="14" t="s">
        <v>73</v>
      </c>
      <c r="AY140" s="243" t="s">
        <v>124</v>
      </c>
    </row>
    <row r="141" s="15" customFormat="1">
      <c r="A141" s="15"/>
      <c r="B141" s="244"/>
      <c r="C141" s="245"/>
      <c r="D141" s="226" t="s">
        <v>134</v>
      </c>
      <c r="E141" s="246" t="s">
        <v>1</v>
      </c>
      <c r="F141" s="247" t="s">
        <v>146</v>
      </c>
      <c r="G141" s="245"/>
      <c r="H141" s="248">
        <v>224.453</v>
      </c>
      <c r="I141" s="245"/>
      <c r="J141" s="245"/>
      <c r="K141" s="245"/>
      <c r="L141" s="249"/>
      <c r="M141" s="250"/>
      <c r="N141" s="251"/>
      <c r="O141" s="251"/>
      <c r="P141" s="251"/>
      <c r="Q141" s="251"/>
      <c r="R141" s="251"/>
      <c r="S141" s="251"/>
      <c r="T141" s="252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53" t="s">
        <v>134</v>
      </c>
      <c r="AU141" s="253" t="s">
        <v>132</v>
      </c>
      <c r="AV141" s="15" t="s">
        <v>131</v>
      </c>
      <c r="AW141" s="15" t="s">
        <v>30</v>
      </c>
      <c r="AX141" s="15" t="s">
        <v>81</v>
      </c>
      <c r="AY141" s="253" t="s">
        <v>124</v>
      </c>
    </row>
    <row r="142" s="2" customFormat="1" ht="24.15" customHeight="1">
      <c r="A142" s="32"/>
      <c r="B142" s="33"/>
      <c r="C142" s="211" t="s">
        <v>125</v>
      </c>
      <c r="D142" s="211" t="s">
        <v>127</v>
      </c>
      <c r="E142" s="212" t="s">
        <v>147</v>
      </c>
      <c r="F142" s="213" t="s">
        <v>148</v>
      </c>
      <c r="G142" s="214" t="s">
        <v>130</v>
      </c>
      <c r="H142" s="215">
        <v>246.62899999999999</v>
      </c>
      <c r="I142" s="216">
        <v>120</v>
      </c>
      <c r="J142" s="216">
        <f>ROUND(I142*H142,2)</f>
        <v>29595.48</v>
      </c>
      <c r="K142" s="217"/>
      <c r="L142" s="38"/>
      <c r="M142" s="218" t="s">
        <v>1</v>
      </c>
      <c r="N142" s="219" t="s">
        <v>39</v>
      </c>
      <c r="O142" s="220">
        <v>0.219</v>
      </c>
      <c r="P142" s="220">
        <f>O142*H142</f>
        <v>54.011750999999997</v>
      </c>
      <c r="Q142" s="220">
        <v>0.0051000000000000004</v>
      </c>
      <c r="R142" s="220">
        <f>Q142*H142</f>
        <v>1.2578079</v>
      </c>
      <c r="S142" s="220">
        <v>0</v>
      </c>
      <c r="T142" s="221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22" t="s">
        <v>131</v>
      </c>
      <c r="AT142" s="222" t="s">
        <v>127</v>
      </c>
      <c r="AU142" s="222" t="s">
        <v>132</v>
      </c>
      <c r="AY142" s="17" t="s">
        <v>124</v>
      </c>
      <c r="BE142" s="223">
        <f>IF(N142="základní",J142,0)</f>
        <v>0</v>
      </c>
      <c r="BF142" s="223">
        <f>IF(N142="snížená",J142,0)</f>
        <v>29595.48</v>
      </c>
      <c r="BG142" s="223">
        <f>IF(N142="zákl. přenesená",J142,0)</f>
        <v>0</v>
      </c>
      <c r="BH142" s="223">
        <f>IF(N142="sníž. přenesená",J142,0)</f>
        <v>0</v>
      </c>
      <c r="BI142" s="223">
        <f>IF(N142="nulová",J142,0)</f>
        <v>0</v>
      </c>
      <c r="BJ142" s="17" t="s">
        <v>132</v>
      </c>
      <c r="BK142" s="223">
        <f>ROUND(I142*H142,2)</f>
        <v>29595.48</v>
      </c>
      <c r="BL142" s="17" t="s">
        <v>131</v>
      </c>
      <c r="BM142" s="222" t="s">
        <v>435</v>
      </c>
    </row>
    <row r="143" s="14" customFormat="1">
      <c r="A143" s="14"/>
      <c r="B143" s="234"/>
      <c r="C143" s="235"/>
      <c r="D143" s="226" t="s">
        <v>134</v>
      </c>
      <c r="E143" s="236" t="s">
        <v>1</v>
      </c>
      <c r="F143" s="237" t="s">
        <v>434</v>
      </c>
      <c r="G143" s="235"/>
      <c r="H143" s="238">
        <v>246.62899999999999</v>
      </c>
      <c r="I143" s="235"/>
      <c r="J143" s="235"/>
      <c r="K143" s="235"/>
      <c r="L143" s="239"/>
      <c r="M143" s="240"/>
      <c r="N143" s="241"/>
      <c r="O143" s="241"/>
      <c r="P143" s="241"/>
      <c r="Q143" s="241"/>
      <c r="R143" s="241"/>
      <c r="S143" s="241"/>
      <c r="T143" s="24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3" t="s">
        <v>134</v>
      </c>
      <c r="AU143" s="243" t="s">
        <v>132</v>
      </c>
      <c r="AV143" s="14" t="s">
        <v>132</v>
      </c>
      <c r="AW143" s="14" t="s">
        <v>30</v>
      </c>
      <c r="AX143" s="14" t="s">
        <v>81</v>
      </c>
      <c r="AY143" s="243" t="s">
        <v>124</v>
      </c>
    </row>
    <row r="144" s="2" customFormat="1" ht="24.15" customHeight="1">
      <c r="A144" s="32"/>
      <c r="B144" s="33"/>
      <c r="C144" s="211" t="s">
        <v>131</v>
      </c>
      <c r="D144" s="211" t="s">
        <v>127</v>
      </c>
      <c r="E144" s="212" t="s">
        <v>158</v>
      </c>
      <c r="F144" s="213" t="s">
        <v>159</v>
      </c>
      <c r="G144" s="214" t="s">
        <v>130</v>
      </c>
      <c r="H144" s="215">
        <v>2.25</v>
      </c>
      <c r="I144" s="216">
        <v>236</v>
      </c>
      <c r="J144" s="216">
        <f>ROUND(I144*H144,2)</f>
        <v>531</v>
      </c>
      <c r="K144" s="217"/>
      <c r="L144" s="38"/>
      <c r="M144" s="218" t="s">
        <v>1</v>
      </c>
      <c r="N144" s="219" t="s">
        <v>39</v>
      </c>
      <c r="O144" s="220">
        <v>0.35999999999999999</v>
      </c>
      <c r="P144" s="220">
        <f>O144*H144</f>
        <v>0.80999999999999994</v>
      </c>
      <c r="Q144" s="220">
        <v>0.0043800000000000002</v>
      </c>
      <c r="R144" s="220">
        <f>Q144*H144</f>
        <v>0.0098550000000000009</v>
      </c>
      <c r="S144" s="220">
        <v>0</v>
      </c>
      <c r="T144" s="221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22" t="s">
        <v>131</v>
      </c>
      <c r="AT144" s="222" t="s">
        <v>127</v>
      </c>
      <c r="AU144" s="222" t="s">
        <v>132</v>
      </c>
      <c r="AY144" s="17" t="s">
        <v>124</v>
      </c>
      <c r="BE144" s="223">
        <f>IF(N144="základní",J144,0)</f>
        <v>0</v>
      </c>
      <c r="BF144" s="223">
        <f>IF(N144="snížená",J144,0)</f>
        <v>531</v>
      </c>
      <c r="BG144" s="223">
        <f>IF(N144="zákl. přenesená",J144,0)</f>
        <v>0</v>
      </c>
      <c r="BH144" s="223">
        <f>IF(N144="sníž. přenesená",J144,0)</f>
        <v>0</v>
      </c>
      <c r="BI144" s="223">
        <f>IF(N144="nulová",J144,0)</f>
        <v>0</v>
      </c>
      <c r="BJ144" s="17" t="s">
        <v>132</v>
      </c>
      <c r="BK144" s="223">
        <f>ROUND(I144*H144,2)</f>
        <v>531</v>
      </c>
      <c r="BL144" s="17" t="s">
        <v>131</v>
      </c>
      <c r="BM144" s="222" t="s">
        <v>160</v>
      </c>
    </row>
    <row r="145" s="13" customFormat="1">
      <c r="A145" s="13"/>
      <c r="B145" s="224"/>
      <c r="C145" s="225"/>
      <c r="D145" s="226" t="s">
        <v>134</v>
      </c>
      <c r="E145" s="227" t="s">
        <v>1</v>
      </c>
      <c r="F145" s="228" t="s">
        <v>436</v>
      </c>
      <c r="G145" s="225"/>
      <c r="H145" s="227" t="s">
        <v>1</v>
      </c>
      <c r="I145" s="225"/>
      <c r="J145" s="225"/>
      <c r="K145" s="225"/>
      <c r="L145" s="229"/>
      <c r="M145" s="230"/>
      <c r="N145" s="231"/>
      <c r="O145" s="231"/>
      <c r="P145" s="231"/>
      <c r="Q145" s="231"/>
      <c r="R145" s="231"/>
      <c r="S145" s="231"/>
      <c r="T145" s="23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3" t="s">
        <v>134</v>
      </c>
      <c r="AU145" s="233" t="s">
        <v>132</v>
      </c>
      <c r="AV145" s="13" t="s">
        <v>81</v>
      </c>
      <c r="AW145" s="13" t="s">
        <v>30</v>
      </c>
      <c r="AX145" s="13" t="s">
        <v>73</v>
      </c>
      <c r="AY145" s="233" t="s">
        <v>124</v>
      </c>
    </row>
    <row r="146" s="14" customFormat="1">
      <c r="A146" s="14"/>
      <c r="B146" s="234"/>
      <c r="C146" s="235"/>
      <c r="D146" s="226" t="s">
        <v>134</v>
      </c>
      <c r="E146" s="236" t="s">
        <v>1</v>
      </c>
      <c r="F146" s="237" t="s">
        <v>437</v>
      </c>
      <c r="G146" s="235"/>
      <c r="H146" s="238">
        <v>2.25</v>
      </c>
      <c r="I146" s="235"/>
      <c r="J146" s="235"/>
      <c r="K146" s="235"/>
      <c r="L146" s="239"/>
      <c r="M146" s="240"/>
      <c r="N146" s="241"/>
      <c r="O146" s="241"/>
      <c r="P146" s="241"/>
      <c r="Q146" s="241"/>
      <c r="R146" s="241"/>
      <c r="S146" s="241"/>
      <c r="T146" s="242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3" t="s">
        <v>134</v>
      </c>
      <c r="AU146" s="243" t="s">
        <v>132</v>
      </c>
      <c r="AV146" s="14" t="s">
        <v>132</v>
      </c>
      <c r="AW146" s="14" t="s">
        <v>30</v>
      </c>
      <c r="AX146" s="14" t="s">
        <v>81</v>
      </c>
      <c r="AY146" s="243" t="s">
        <v>124</v>
      </c>
    </row>
    <row r="147" s="2" customFormat="1" ht="24.15" customHeight="1">
      <c r="A147" s="32"/>
      <c r="B147" s="33"/>
      <c r="C147" s="211" t="s">
        <v>161</v>
      </c>
      <c r="D147" s="211" t="s">
        <v>127</v>
      </c>
      <c r="E147" s="212" t="s">
        <v>162</v>
      </c>
      <c r="F147" s="213" t="s">
        <v>163</v>
      </c>
      <c r="G147" s="214" t="s">
        <v>130</v>
      </c>
      <c r="H147" s="215">
        <v>467.37900000000002</v>
      </c>
      <c r="I147" s="216">
        <v>145</v>
      </c>
      <c r="J147" s="216">
        <f>ROUND(I147*H147,2)</f>
        <v>67769.960000000006</v>
      </c>
      <c r="K147" s="217"/>
      <c r="L147" s="38"/>
      <c r="M147" s="218" t="s">
        <v>1</v>
      </c>
      <c r="N147" s="219" t="s">
        <v>39</v>
      </c>
      <c r="O147" s="220">
        <v>0.27200000000000002</v>
      </c>
      <c r="P147" s="220">
        <f>O147*H147</f>
        <v>127.12708800000002</v>
      </c>
      <c r="Q147" s="220">
        <v>0.0030000000000000001</v>
      </c>
      <c r="R147" s="220">
        <f>Q147*H147</f>
        <v>1.4021370000000002</v>
      </c>
      <c r="S147" s="220">
        <v>0</v>
      </c>
      <c r="T147" s="221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22" t="s">
        <v>131</v>
      </c>
      <c r="AT147" s="222" t="s">
        <v>127</v>
      </c>
      <c r="AU147" s="222" t="s">
        <v>132</v>
      </c>
      <c r="AY147" s="17" t="s">
        <v>124</v>
      </c>
      <c r="BE147" s="223">
        <f>IF(N147="základní",J147,0)</f>
        <v>0</v>
      </c>
      <c r="BF147" s="223">
        <f>IF(N147="snížená",J147,0)</f>
        <v>67769.960000000006</v>
      </c>
      <c r="BG147" s="223">
        <f>IF(N147="zákl. přenesená",J147,0)</f>
        <v>0</v>
      </c>
      <c r="BH147" s="223">
        <f>IF(N147="sníž. přenesená",J147,0)</f>
        <v>0</v>
      </c>
      <c r="BI147" s="223">
        <f>IF(N147="nulová",J147,0)</f>
        <v>0</v>
      </c>
      <c r="BJ147" s="17" t="s">
        <v>132</v>
      </c>
      <c r="BK147" s="223">
        <f>ROUND(I147*H147,2)</f>
        <v>67769.960000000006</v>
      </c>
      <c r="BL147" s="17" t="s">
        <v>131</v>
      </c>
      <c r="BM147" s="222" t="s">
        <v>164</v>
      </c>
    </row>
    <row r="148" s="13" customFormat="1">
      <c r="A148" s="13"/>
      <c r="B148" s="224"/>
      <c r="C148" s="225"/>
      <c r="D148" s="226" t="s">
        <v>134</v>
      </c>
      <c r="E148" s="227" t="s">
        <v>1</v>
      </c>
      <c r="F148" s="228" t="s">
        <v>438</v>
      </c>
      <c r="G148" s="225"/>
      <c r="H148" s="227" t="s">
        <v>1</v>
      </c>
      <c r="I148" s="225"/>
      <c r="J148" s="225"/>
      <c r="K148" s="225"/>
      <c r="L148" s="229"/>
      <c r="M148" s="230"/>
      <c r="N148" s="231"/>
      <c r="O148" s="231"/>
      <c r="P148" s="231"/>
      <c r="Q148" s="231"/>
      <c r="R148" s="231"/>
      <c r="S148" s="231"/>
      <c r="T148" s="23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3" t="s">
        <v>134</v>
      </c>
      <c r="AU148" s="233" t="s">
        <v>132</v>
      </c>
      <c r="AV148" s="13" t="s">
        <v>81</v>
      </c>
      <c r="AW148" s="13" t="s">
        <v>30</v>
      </c>
      <c r="AX148" s="13" t="s">
        <v>73</v>
      </c>
      <c r="AY148" s="233" t="s">
        <v>124</v>
      </c>
    </row>
    <row r="149" s="14" customFormat="1">
      <c r="A149" s="14"/>
      <c r="B149" s="234"/>
      <c r="C149" s="235"/>
      <c r="D149" s="226" t="s">
        <v>134</v>
      </c>
      <c r="E149" s="236" t="s">
        <v>1</v>
      </c>
      <c r="F149" s="237" t="s">
        <v>439</v>
      </c>
      <c r="G149" s="235"/>
      <c r="H149" s="238">
        <v>1.4350000000000001</v>
      </c>
      <c r="I149" s="235"/>
      <c r="J149" s="235"/>
      <c r="K149" s="235"/>
      <c r="L149" s="239"/>
      <c r="M149" s="240"/>
      <c r="N149" s="241"/>
      <c r="O149" s="241"/>
      <c r="P149" s="241"/>
      <c r="Q149" s="241"/>
      <c r="R149" s="241"/>
      <c r="S149" s="241"/>
      <c r="T149" s="242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3" t="s">
        <v>134</v>
      </c>
      <c r="AU149" s="243" t="s">
        <v>132</v>
      </c>
      <c r="AV149" s="14" t="s">
        <v>132</v>
      </c>
      <c r="AW149" s="14" t="s">
        <v>30</v>
      </c>
      <c r="AX149" s="14" t="s">
        <v>73</v>
      </c>
      <c r="AY149" s="243" t="s">
        <v>124</v>
      </c>
    </row>
    <row r="150" s="13" customFormat="1">
      <c r="A150" s="13"/>
      <c r="B150" s="224"/>
      <c r="C150" s="225"/>
      <c r="D150" s="226" t="s">
        <v>134</v>
      </c>
      <c r="E150" s="227" t="s">
        <v>1</v>
      </c>
      <c r="F150" s="228" t="s">
        <v>409</v>
      </c>
      <c r="G150" s="225"/>
      <c r="H150" s="227" t="s">
        <v>1</v>
      </c>
      <c r="I150" s="225"/>
      <c r="J150" s="225"/>
      <c r="K150" s="225"/>
      <c r="L150" s="229"/>
      <c r="M150" s="230"/>
      <c r="N150" s="231"/>
      <c r="O150" s="231"/>
      <c r="P150" s="231"/>
      <c r="Q150" s="231"/>
      <c r="R150" s="231"/>
      <c r="S150" s="231"/>
      <c r="T150" s="23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3" t="s">
        <v>134</v>
      </c>
      <c r="AU150" s="233" t="s">
        <v>132</v>
      </c>
      <c r="AV150" s="13" t="s">
        <v>81</v>
      </c>
      <c r="AW150" s="13" t="s">
        <v>30</v>
      </c>
      <c r="AX150" s="13" t="s">
        <v>73</v>
      </c>
      <c r="AY150" s="233" t="s">
        <v>124</v>
      </c>
    </row>
    <row r="151" s="14" customFormat="1">
      <c r="A151" s="14"/>
      <c r="B151" s="234"/>
      <c r="C151" s="235"/>
      <c r="D151" s="226" t="s">
        <v>134</v>
      </c>
      <c r="E151" s="236" t="s">
        <v>1</v>
      </c>
      <c r="F151" s="237" t="s">
        <v>440</v>
      </c>
      <c r="G151" s="235"/>
      <c r="H151" s="238">
        <v>465.94400000000002</v>
      </c>
      <c r="I151" s="235"/>
      <c r="J151" s="235"/>
      <c r="K151" s="235"/>
      <c r="L151" s="239"/>
      <c r="M151" s="240"/>
      <c r="N151" s="241"/>
      <c r="O151" s="241"/>
      <c r="P151" s="241"/>
      <c r="Q151" s="241"/>
      <c r="R151" s="241"/>
      <c r="S151" s="241"/>
      <c r="T151" s="242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3" t="s">
        <v>134</v>
      </c>
      <c r="AU151" s="243" t="s">
        <v>132</v>
      </c>
      <c r="AV151" s="14" t="s">
        <v>132</v>
      </c>
      <c r="AW151" s="14" t="s">
        <v>30</v>
      </c>
      <c r="AX151" s="14" t="s">
        <v>73</v>
      </c>
      <c r="AY151" s="243" t="s">
        <v>124</v>
      </c>
    </row>
    <row r="152" s="15" customFormat="1">
      <c r="A152" s="15"/>
      <c r="B152" s="244"/>
      <c r="C152" s="245"/>
      <c r="D152" s="226" t="s">
        <v>134</v>
      </c>
      <c r="E152" s="246" t="s">
        <v>1</v>
      </c>
      <c r="F152" s="247" t="s">
        <v>146</v>
      </c>
      <c r="G152" s="245"/>
      <c r="H152" s="248">
        <v>467.37900000000002</v>
      </c>
      <c r="I152" s="245"/>
      <c r="J152" s="245"/>
      <c r="K152" s="245"/>
      <c r="L152" s="249"/>
      <c r="M152" s="250"/>
      <c r="N152" s="251"/>
      <c r="O152" s="251"/>
      <c r="P152" s="251"/>
      <c r="Q152" s="251"/>
      <c r="R152" s="251"/>
      <c r="S152" s="251"/>
      <c r="T152" s="252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3" t="s">
        <v>134</v>
      </c>
      <c r="AU152" s="253" t="s">
        <v>132</v>
      </c>
      <c r="AV152" s="15" t="s">
        <v>131</v>
      </c>
      <c r="AW152" s="15" t="s">
        <v>30</v>
      </c>
      <c r="AX152" s="15" t="s">
        <v>81</v>
      </c>
      <c r="AY152" s="253" t="s">
        <v>124</v>
      </c>
    </row>
    <row r="153" s="2" customFormat="1" ht="24.15" customHeight="1">
      <c r="A153" s="32"/>
      <c r="B153" s="33"/>
      <c r="C153" s="211" t="s">
        <v>137</v>
      </c>
      <c r="D153" s="211" t="s">
        <v>127</v>
      </c>
      <c r="E153" s="212" t="s">
        <v>178</v>
      </c>
      <c r="F153" s="213" t="s">
        <v>179</v>
      </c>
      <c r="G153" s="214" t="s">
        <v>130</v>
      </c>
      <c r="H153" s="215">
        <v>465.94400000000002</v>
      </c>
      <c r="I153" s="216">
        <v>94.400000000000006</v>
      </c>
      <c r="J153" s="216">
        <f>ROUND(I153*H153,2)</f>
        <v>43985.110000000001</v>
      </c>
      <c r="K153" s="217"/>
      <c r="L153" s="38"/>
      <c r="M153" s="218" t="s">
        <v>1</v>
      </c>
      <c r="N153" s="219" t="s">
        <v>39</v>
      </c>
      <c r="O153" s="220">
        <v>0.16400000000000001</v>
      </c>
      <c r="P153" s="220">
        <f>O153*H153</f>
        <v>76.414816000000002</v>
      </c>
      <c r="Q153" s="220">
        <v>0.0051999999999999998</v>
      </c>
      <c r="R153" s="220">
        <f>Q153*H153</f>
        <v>2.4229088000000001</v>
      </c>
      <c r="S153" s="220">
        <v>0</v>
      </c>
      <c r="T153" s="221">
        <f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222" t="s">
        <v>131</v>
      </c>
      <c r="AT153" s="222" t="s">
        <v>127</v>
      </c>
      <c r="AU153" s="222" t="s">
        <v>132</v>
      </c>
      <c r="AY153" s="17" t="s">
        <v>124</v>
      </c>
      <c r="BE153" s="223">
        <f>IF(N153="základní",J153,0)</f>
        <v>0</v>
      </c>
      <c r="BF153" s="223">
        <f>IF(N153="snížená",J153,0)</f>
        <v>43985.110000000001</v>
      </c>
      <c r="BG153" s="223">
        <f>IF(N153="zákl. přenesená",J153,0)</f>
        <v>0</v>
      </c>
      <c r="BH153" s="223">
        <f>IF(N153="sníž. přenesená",J153,0)</f>
        <v>0</v>
      </c>
      <c r="BI153" s="223">
        <f>IF(N153="nulová",J153,0)</f>
        <v>0</v>
      </c>
      <c r="BJ153" s="17" t="s">
        <v>132</v>
      </c>
      <c r="BK153" s="223">
        <f>ROUND(I153*H153,2)</f>
        <v>43985.110000000001</v>
      </c>
      <c r="BL153" s="17" t="s">
        <v>131</v>
      </c>
      <c r="BM153" s="222" t="s">
        <v>441</v>
      </c>
    </row>
    <row r="154" s="14" customFormat="1">
      <c r="A154" s="14"/>
      <c r="B154" s="234"/>
      <c r="C154" s="235"/>
      <c r="D154" s="226" t="s">
        <v>134</v>
      </c>
      <c r="E154" s="236" t="s">
        <v>1</v>
      </c>
      <c r="F154" s="237" t="s">
        <v>440</v>
      </c>
      <c r="G154" s="235"/>
      <c r="H154" s="238">
        <v>465.94400000000002</v>
      </c>
      <c r="I154" s="235"/>
      <c r="J154" s="235"/>
      <c r="K154" s="235"/>
      <c r="L154" s="239"/>
      <c r="M154" s="240"/>
      <c r="N154" s="241"/>
      <c r="O154" s="241"/>
      <c r="P154" s="241"/>
      <c r="Q154" s="241"/>
      <c r="R154" s="241"/>
      <c r="S154" s="241"/>
      <c r="T154" s="24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3" t="s">
        <v>134</v>
      </c>
      <c r="AU154" s="243" t="s">
        <v>132</v>
      </c>
      <c r="AV154" s="14" t="s">
        <v>132</v>
      </c>
      <c r="AW154" s="14" t="s">
        <v>30</v>
      </c>
      <c r="AX154" s="14" t="s">
        <v>81</v>
      </c>
      <c r="AY154" s="243" t="s">
        <v>124</v>
      </c>
    </row>
    <row r="155" s="12" customFormat="1" ht="22.8" customHeight="1">
      <c r="A155" s="12"/>
      <c r="B155" s="196"/>
      <c r="C155" s="197"/>
      <c r="D155" s="198" t="s">
        <v>72</v>
      </c>
      <c r="E155" s="209" t="s">
        <v>184</v>
      </c>
      <c r="F155" s="209" t="s">
        <v>185</v>
      </c>
      <c r="G155" s="197"/>
      <c r="H155" s="197"/>
      <c r="I155" s="197"/>
      <c r="J155" s="210">
        <f>BK155</f>
        <v>72974.520000000004</v>
      </c>
      <c r="K155" s="197"/>
      <c r="L155" s="201"/>
      <c r="M155" s="202"/>
      <c r="N155" s="203"/>
      <c r="O155" s="203"/>
      <c r="P155" s="204">
        <f>SUM(P156:P163)</f>
        <v>159.464024</v>
      </c>
      <c r="Q155" s="203"/>
      <c r="R155" s="204">
        <f>SUM(R156:R163)</f>
        <v>0.041922000000000001</v>
      </c>
      <c r="S155" s="203"/>
      <c r="T155" s="205">
        <f>SUM(T156:T163)</f>
        <v>0.17438399999999998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6" t="s">
        <v>81</v>
      </c>
      <c r="AT155" s="207" t="s">
        <v>72</v>
      </c>
      <c r="AU155" s="207" t="s">
        <v>81</v>
      </c>
      <c r="AY155" s="206" t="s">
        <v>124</v>
      </c>
      <c r="BK155" s="208">
        <f>SUM(BK156:BK163)</f>
        <v>72974.520000000004</v>
      </c>
    </row>
    <row r="156" s="2" customFormat="1" ht="33" customHeight="1">
      <c r="A156" s="32"/>
      <c r="B156" s="33"/>
      <c r="C156" s="211" t="s">
        <v>186</v>
      </c>
      <c r="D156" s="211" t="s">
        <v>127</v>
      </c>
      <c r="E156" s="212" t="s">
        <v>200</v>
      </c>
      <c r="F156" s="213" t="s">
        <v>201</v>
      </c>
      <c r="G156" s="214" t="s">
        <v>130</v>
      </c>
      <c r="H156" s="215">
        <v>246.59999999999999</v>
      </c>
      <c r="I156" s="216">
        <v>54.5</v>
      </c>
      <c r="J156" s="216">
        <f>ROUND(I156*H156,2)</f>
        <v>13439.700000000001</v>
      </c>
      <c r="K156" s="217"/>
      <c r="L156" s="38"/>
      <c r="M156" s="218" t="s">
        <v>1</v>
      </c>
      <c r="N156" s="219" t="s">
        <v>39</v>
      </c>
      <c r="O156" s="220">
        <v>0.105</v>
      </c>
      <c r="P156" s="220">
        <f>O156*H156</f>
        <v>25.892999999999997</v>
      </c>
      <c r="Q156" s="220">
        <v>0.00012999999999999999</v>
      </c>
      <c r="R156" s="220">
        <f>Q156*H156</f>
        <v>0.032057999999999996</v>
      </c>
      <c r="S156" s="220">
        <v>0</v>
      </c>
      <c r="T156" s="221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22" t="s">
        <v>131</v>
      </c>
      <c r="AT156" s="222" t="s">
        <v>127</v>
      </c>
      <c r="AU156" s="222" t="s">
        <v>132</v>
      </c>
      <c r="AY156" s="17" t="s">
        <v>124</v>
      </c>
      <c r="BE156" s="223">
        <f>IF(N156="základní",J156,0)</f>
        <v>0</v>
      </c>
      <c r="BF156" s="223">
        <f>IF(N156="snížená",J156,0)</f>
        <v>13439.700000000001</v>
      </c>
      <c r="BG156" s="223">
        <f>IF(N156="zákl. přenesená",J156,0)</f>
        <v>0</v>
      </c>
      <c r="BH156" s="223">
        <f>IF(N156="sníž. přenesená",J156,0)</f>
        <v>0</v>
      </c>
      <c r="BI156" s="223">
        <f>IF(N156="nulová",J156,0)</f>
        <v>0</v>
      </c>
      <c r="BJ156" s="17" t="s">
        <v>132</v>
      </c>
      <c r="BK156" s="223">
        <f>ROUND(I156*H156,2)</f>
        <v>13439.700000000001</v>
      </c>
      <c r="BL156" s="17" t="s">
        <v>131</v>
      </c>
      <c r="BM156" s="222" t="s">
        <v>202</v>
      </c>
    </row>
    <row r="157" s="14" customFormat="1">
      <c r="A157" s="14"/>
      <c r="B157" s="234"/>
      <c r="C157" s="235"/>
      <c r="D157" s="226" t="s">
        <v>134</v>
      </c>
      <c r="E157" s="236" t="s">
        <v>1</v>
      </c>
      <c r="F157" s="237" t="s">
        <v>442</v>
      </c>
      <c r="G157" s="235"/>
      <c r="H157" s="238">
        <v>246.59999999999999</v>
      </c>
      <c r="I157" s="235"/>
      <c r="J157" s="235"/>
      <c r="K157" s="235"/>
      <c r="L157" s="239"/>
      <c r="M157" s="240"/>
      <c r="N157" s="241"/>
      <c r="O157" s="241"/>
      <c r="P157" s="241"/>
      <c r="Q157" s="241"/>
      <c r="R157" s="241"/>
      <c r="S157" s="241"/>
      <c r="T157" s="24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3" t="s">
        <v>134</v>
      </c>
      <c r="AU157" s="243" t="s">
        <v>132</v>
      </c>
      <c r="AV157" s="14" t="s">
        <v>132</v>
      </c>
      <c r="AW157" s="14" t="s">
        <v>30</v>
      </c>
      <c r="AX157" s="14" t="s">
        <v>81</v>
      </c>
      <c r="AY157" s="243" t="s">
        <v>124</v>
      </c>
    </row>
    <row r="158" s="2" customFormat="1" ht="24.15" customHeight="1">
      <c r="A158" s="32"/>
      <c r="B158" s="33"/>
      <c r="C158" s="211" t="s">
        <v>191</v>
      </c>
      <c r="D158" s="211" t="s">
        <v>127</v>
      </c>
      <c r="E158" s="212" t="s">
        <v>204</v>
      </c>
      <c r="F158" s="213" t="s">
        <v>205</v>
      </c>
      <c r="G158" s="214" t="s">
        <v>130</v>
      </c>
      <c r="H158" s="215">
        <v>246.59999999999999</v>
      </c>
      <c r="I158" s="216">
        <v>122</v>
      </c>
      <c r="J158" s="216">
        <f>ROUND(I158*H158,2)</f>
        <v>30085.200000000001</v>
      </c>
      <c r="K158" s="217"/>
      <c r="L158" s="38"/>
      <c r="M158" s="218" t="s">
        <v>1</v>
      </c>
      <c r="N158" s="219" t="s">
        <v>39</v>
      </c>
      <c r="O158" s="220">
        <v>0.308</v>
      </c>
      <c r="P158" s="220">
        <f>O158*H158</f>
        <v>75.952799999999996</v>
      </c>
      <c r="Q158" s="220">
        <v>4.0000000000000003E-05</v>
      </c>
      <c r="R158" s="220">
        <f>Q158*H158</f>
        <v>0.0098640000000000012</v>
      </c>
      <c r="S158" s="220">
        <v>0</v>
      </c>
      <c r="T158" s="221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22" t="s">
        <v>131</v>
      </c>
      <c r="AT158" s="222" t="s">
        <v>127</v>
      </c>
      <c r="AU158" s="222" t="s">
        <v>132</v>
      </c>
      <c r="AY158" s="17" t="s">
        <v>124</v>
      </c>
      <c r="BE158" s="223">
        <f>IF(N158="základní",J158,0)</f>
        <v>0</v>
      </c>
      <c r="BF158" s="223">
        <f>IF(N158="snížená",J158,0)</f>
        <v>30085.200000000001</v>
      </c>
      <c r="BG158" s="223">
        <f>IF(N158="zákl. přenesená",J158,0)</f>
        <v>0</v>
      </c>
      <c r="BH158" s="223">
        <f>IF(N158="sníž. přenesená",J158,0)</f>
        <v>0</v>
      </c>
      <c r="BI158" s="223">
        <f>IF(N158="nulová",J158,0)</f>
        <v>0</v>
      </c>
      <c r="BJ158" s="17" t="s">
        <v>132</v>
      </c>
      <c r="BK158" s="223">
        <f>ROUND(I158*H158,2)</f>
        <v>30085.200000000001</v>
      </c>
      <c r="BL158" s="17" t="s">
        <v>131</v>
      </c>
      <c r="BM158" s="222" t="s">
        <v>206</v>
      </c>
    </row>
    <row r="159" s="14" customFormat="1">
      <c r="A159" s="14"/>
      <c r="B159" s="234"/>
      <c r="C159" s="235"/>
      <c r="D159" s="226" t="s">
        <v>134</v>
      </c>
      <c r="E159" s="236" t="s">
        <v>1</v>
      </c>
      <c r="F159" s="237" t="s">
        <v>442</v>
      </c>
      <c r="G159" s="235"/>
      <c r="H159" s="238">
        <v>246.59999999999999</v>
      </c>
      <c r="I159" s="235"/>
      <c r="J159" s="235"/>
      <c r="K159" s="235"/>
      <c r="L159" s="239"/>
      <c r="M159" s="240"/>
      <c r="N159" s="241"/>
      <c r="O159" s="241"/>
      <c r="P159" s="241"/>
      <c r="Q159" s="241"/>
      <c r="R159" s="241"/>
      <c r="S159" s="241"/>
      <c r="T159" s="242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3" t="s">
        <v>134</v>
      </c>
      <c r="AU159" s="243" t="s">
        <v>132</v>
      </c>
      <c r="AV159" s="14" t="s">
        <v>132</v>
      </c>
      <c r="AW159" s="14" t="s">
        <v>30</v>
      </c>
      <c r="AX159" s="14" t="s">
        <v>81</v>
      </c>
      <c r="AY159" s="243" t="s">
        <v>124</v>
      </c>
    </row>
    <row r="160" s="2" customFormat="1" ht="21.75" customHeight="1">
      <c r="A160" s="32"/>
      <c r="B160" s="33"/>
      <c r="C160" s="211" t="s">
        <v>184</v>
      </c>
      <c r="D160" s="211" t="s">
        <v>127</v>
      </c>
      <c r="E160" s="212" t="s">
        <v>212</v>
      </c>
      <c r="F160" s="213" t="s">
        <v>213</v>
      </c>
      <c r="G160" s="214" t="s">
        <v>130</v>
      </c>
      <c r="H160" s="215">
        <v>181.80000000000001</v>
      </c>
      <c r="I160" s="216">
        <v>158</v>
      </c>
      <c r="J160" s="216">
        <f>ROUND(I160*H160,2)</f>
        <v>28724.400000000001</v>
      </c>
      <c r="K160" s="217"/>
      <c r="L160" s="38"/>
      <c r="M160" s="218" t="s">
        <v>1</v>
      </c>
      <c r="N160" s="219" t="s">
        <v>39</v>
      </c>
      <c r="O160" s="220">
        <v>0.30599999999999999</v>
      </c>
      <c r="P160" s="220">
        <f>O160*H160</f>
        <v>55.630800000000001</v>
      </c>
      <c r="Q160" s="220">
        <v>0</v>
      </c>
      <c r="R160" s="220">
        <f>Q160*H160</f>
        <v>0</v>
      </c>
      <c r="S160" s="220">
        <v>0</v>
      </c>
      <c r="T160" s="221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22" t="s">
        <v>131</v>
      </c>
      <c r="AT160" s="222" t="s">
        <v>127</v>
      </c>
      <c r="AU160" s="222" t="s">
        <v>132</v>
      </c>
      <c r="AY160" s="17" t="s">
        <v>124</v>
      </c>
      <c r="BE160" s="223">
        <f>IF(N160="základní",J160,0)</f>
        <v>0</v>
      </c>
      <c r="BF160" s="223">
        <f>IF(N160="snížená",J160,0)</f>
        <v>28724.400000000001</v>
      </c>
      <c r="BG160" s="223">
        <f>IF(N160="zákl. přenesená",J160,0)</f>
        <v>0</v>
      </c>
      <c r="BH160" s="223">
        <f>IF(N160="sníž. přenesená",J160,0)</f>
        <v>0</v>
      </c>
      <c r="BI160" s="223">
        <f>IF(N160="nulová",J160,0)</f>
        <v>0</v>
      </c>
      <c r="BJ160" s="17" t="s">
        <v>132</v>
      </c>
      <c r="BK160" s="223">
        <f>ROUND(I160*H160,2)</f>
        <v>28724.400000000001</v>
      </c>
      <c r="BL160" s="17" t="s">
        <v>131</v>
      </c>
      <c r="BM160" s="222" t="s">
        <v>214</v>
      </c>
    </row>
    <row r="161" s="14" customFormat="1">
      <c r="A161" s="14"/>
      <c r="B161" s="234"/>
      <c r="C161" s="235"/>
      <c r="D161" s="226" t="s">
        <v>134</v>
      </c>
      <c r="E161" s="236" t="s">
        <v>1</v>
      </c>
      <c r="F161" s="237" t="s">
        <v>443</v>
      </c>
      <c r="G161" s="235"/>
      <c r="H161" s="238">
        <v>181.80000000000001</v>
      </c>
      <c r="I161" s="235"/>
      <c r="J161" s="235"/>
      <c r="K161" s="235"/>
      <c r="L161" s="239"/>
      <c r="M161" s="240"/>
      <c r="N161" s="241"/>
      <c r="O161" s="241"/>
      <c r="P161" s="241"/>
      <c r="Q161" s="241"/>
      <c r="R161" s="241"/>
      <c r="S161" s="241"/>
      <c r="T161" s="242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3" t="s">
        <v>134</v>
      </c>
      <c r="AU161" s="243" t="s">
        <v>132</v>
      </c>
      <c r="AV161" s="14" t="s">
        <v>132</v>
      </c>
      <c r="AW161" s="14" t="s">
        <v>30</v>
      </c>
      <c r="AX161" s="14" t="s">
        <v>81</v>
      </c>
      <c r="AY161" s="243" t="s">
        <v>124</v>
      </c>
    </row>
    <row r="162" s="2" customFormat="1" ht="21.75" customHeight="1">
      <c r="A162" s="32"/>
      <c r="B162" s="33"/>
      <c r="C162" s="211" t="s">
        <v>199</v>
      </c>
      <c r="D162" s="211" t="s">
        <v>127</v>
      </c>
      <c r="E162" s="212" t="s">
        <v>218</v>
      </c>
      <c r="F162" s="213" t="s">
        <v>219</v>
      </c>
      <c r="G162" s="214" t="s">
        <v>130</v>
      </c>
      <c r="H162" s="215">
        <v>2.7679999999999998</v>
      </c>
      <c r="I162" s="216">
        <v>262</v>
      </c>
      <c r="J162" s="216">
        <f>ROUND(I162*H162,2)</f>
        <v>725.22000000000003</v>
      </c>
      <c r="K162" s="217"/>
      <c r="L162" s="38"/>
      <c r="M162" s="218" t="s">
        <v>1</v>
      </c>
      <c r="N162" s="219" t="s">
        <v>39</v>
      </c>
      <c r="O162" s="220">
        <v>0.71799999999999997</v>
      </c>
      <c r="P162" s="220">
        <f>O162*H162</f>
        <v>1.9874239999999999</v>
      </c>
      <c r="Q162" s="220">
        <v>0</v>
      </c>
      <c r="R162" s="220">
        <f>Q162*H162</f>
        <v>0</v>
      </c>
      <c r="S162" s="220">
        <v>0.063</v>
      </c>
      <c r="T162" s="221">
        <f>S162*H162</f>
        <v>0.17438399999999998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222" t="s">
        <v>131</v>
      </c>
      <c r="AT162" s="222" t="s">
        <v>127</v>
      </c>
      <c r="AU162" s="222" t="s">
        <v>132</v>
      </c>
      <c r="AY162" s="17" t="s">
        <v>124</v>
      </c>
      <c r="BE162" s="223">
        <f>IF(N162="základní",J162,0)</f>
        <v>0</v>
      </c>
      <c r="BF162" s="223">
        <f>IF(N162="snížená",J162,0)</f>
        <v>725.22000000000003</v>
      </c>
      <c r="BG162" s="223">
        <f>IF(N162="zákl. přenesená",J162,0)</f>
        <v>0</v>
      </c>
      <c r="BH162" s="223">
        <f>IF(N162="sníž. přenesená",J162,0)</f>
        <v>0</v>
      </c>
      <c r="BI162" s="223">
        <f>IF(N162="nulová",J162,0)</f>
        <v>0</v>
      </c>
      <c r="BJ162" s="17" t="s">
        <v>132</v>
      </c>
      <c r="BK162" s="223">
        <f>ROUND(I162*H162,2)</f>
        <v>725.22000000000003</v>
      </c>
      <c r="BL162" s="17" t="s">
        <v>131</v>
      </c>
      <c r="BM162" s="222" t="s">
        <v>220</v>
      </c>
    </row>
    <row r="163" s="14" customFormat="1">
      <c r="A163" s="14"/>
      <c r="B163" s="234"/>
      <c r="C163" s="235"/>
      <c r="D163" s="226" t="s">
        <v>134</v>
      </c>
      <c r="E163" s="236" t="s">
        <v>1</v>
      </c>
      <c r="F163" s="237" t="s">
        <v>444</v>
      </c>
      <c r="G163" s="235"/>
      <c r="H163" s="238">
        <v>2.7679999999999998</v>
      </c>
      <c r="I163" s="235"/>
      <c r="J163" s="235"/>
      <c r="K163" s="235"/>
      <c r="L163" s="239"/>
      <c r="M163" s="240"/>
      <c r="N163" s="241"/>
      <c r="O163" s="241"/>
      <c r="P163" s="241"/>
      <c r="Q163" s="241"/>
      <c r="R163" s="241"/>
      <c r="S163" s="241"/>
      <c r="T163" s="24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3" t="s">
        <v>134</v>
      </c>
      <c r="AU163" s="243" t="s">
        <v>132</v>
      </c>
      <c r="AV163" s="14" t="s">
        <v>132</v>
      </c>
      <c r="AW163" s="14" t="s">
        <v>30</v>
      </c>
      <c r="AX163" s="14" t="s">
        <v>81</v>
      </c>
      <c r="AY163" s="243" t="s">
        <v>124</v>
      </c>
    </row>
    <row r="164" s="12" customFormat="1" ht="22.8" customHeight="1">
      <c r="A164" s="12"/>
      <c r="B164" s="196"/>
      <c r="C164" s="197"/>
      <c r="D164" s="198" t="s">
        <v>72</v>
      </c>
      <c r="E164" s="209" t="s">
        <v>222</v>
      </c>
      <c r="F164" s="209" t="s">
        <v>223</v>
      </c>
      <c r="G164" s="197"/>
      <c r="H164" s="197"/>
      <c r="I164" s="197"/>
      <c r="J164" s="210">
        <f>BK164</f>
        <v>104111.54999999999</v>
      </c>
      <c r="K164" s="197"/>
      <c r="L164" s="201"/>
      <c r="M164" s="202"/>
      <c r="N164" s="203"/>
      <c r="O164" s="203"/>
      <c r="P164" s="204">
        <f>SUM(P165:P169)</f>
        <v>193.19319600000003</v>
      </c>
      <c r="Q164" s="203"/>
      <c r="R164" s="204">
        <f>SUM(R165:R169)</f>
        <v>0</v>
      </c>
      <c r="S164" s="203"/>
      <c r="T164" s="205">
        <f>SUM(T165:T169)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6" t="s">
        <v>81</v>
      </c>
      <c r="AT164" s="207" t="s">
        <v>72</v>
      </c>
      <c r="AU164" s="207" t="s">
        <v>81</v>
      </c>
      <c r="AY164" s="206" t="s">
        <v>124</v>
      </c>
      <c r="BK164" s="208">
        <f>SUM(BK165:BK169)</f>
        <v>104111.54999999999</v>
      </c>
    </row>
    <row r="165" s="2" customFormat="1" ht="24.15" customHeight="1">
      <c r="A165" s="32"/>
      <c r="B165" s="33"/>
      <c r="C165" s="211" t="s">
        <v>203</v>
      </c>
      <c r="D165" s="211" t="s">
        <v>127</v>
      </c>
      <c r="E165" s="212" t="s">
        <v>224</v>
      </c>
      <c r="F165" s="213" t="s">
        <v>225</v>
      </c>
      <c r="G165" s="214" t="s">
        <v>226</v>
      </c>
      <c r="H165" s="215">
        <v>18.332000000000001</v>
      </c>
      <c r="I165" s="216">
        <v>3740</v>
      </c>
      <c r="J165" s="216">
        <f>ROUND(I165*H165,2)</f>
        <v>68561.679999999993</v>
      </c>
      <c r="K165" s="217"/>
      <c r="L165" s="38"/>
      <c r="M165" s="218" t="s">
        <v>1</v>
      </c>
      <c r="N165" s="219" t="s">
        <v>39</v>
      </c>
      <c r="O165" s="220">
        <v>10.300000000000001</v>
      </c>
      <c r="P165" s="220">
        <f>O165*H165</f>
        <v>188.81960000000001</v>
      </c>
      <c r="Q165" s="220">
        <v>0</v>
      </c>
      <c r="R165" s="220">
        <f>Q165*H165</f>
        <v>0</v>
      </c>
      <c r="S165" s="220">
        <v>0</v>
      </c>
      <c r="T165" s="221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22" t="s">
        <v>131</v>
      </c>
      <c r="AT165" s="222" t="s">
        <v>127</v>
      </c>
      <c r="AU165" s="222" t="s">
        <v>132</v>
      </c>
      <c r="AY165" s="17" t="s">
        <v>124</v>
      </c>
      <c r="BE165" s="223">
        <f>IF(N165="základní",J165,0)</f>
        <v>0</v>
      </c>
      <c r="BF165" s="223">
        <f>IF(N165="snížená",J165,0)</f>
        <v>68561.679999999993</v>
      </c>
      <c r="BG165" s="223">
        <f>IF(N165="zákl. přenesená",J165,0)</f>
        <v>0</v>
      </c>
      <c r="BH165" s="223">
        <f>IF(N165="sníž. přenesená",J165,0)</f>
        <v>0</v>
      </c>
      <c r="BI165" s="223">
        <f>IF(N165="nulová",J165,0)</f>
        <v>0</v>
      </c>
      <c r="BJ165" s="17" t="s">
        <v>132</v>
      </c>
      <c r="BK165" s="223">
        <f>ROUND(I165*H165,2)</f>
        <v>68561.679999999993</v>
      </c>
      <c r="BL165" s="17" t="s">
        <v>131</v>
      </c>
      <c r="BM165" s="222" t="s">
        <v>227</v>
      </c>
    </row>
    <row r="166" s="2" customFormat="1" ht="24.15" customHeight="1">
      <c r="A166" s="32"/>
      <c r="B166" s="33"/>
      <c r="C166" s="211" t="s">
        <v>207</v>
      </c>
      <c r="D166" s="211" t="s">
        <v>127</v>
      </c>
      <c r="E166" s="212" t="s">
        <v>229</v>
      </c>
      <c r="F166" s="213" t="s">
        <v>230</v>
      </c>
      <c r="G166" s="214" t="s">
        <v>226</v>
      </c>
      <c r="H166" s="215">
        <v>18.332000000000001</v>
      </c>
      <c r="I166" s="216">
        <v>251</v>
      </c>
      <c r="J166" s="216">
        <f>ROUND(I166*H166,2)</f>
        <v>4601.3299999999999</v>
      </c>
      <c r="K166" s="217"/>
      <c r="L166" s="38"/>
      <c r="M166" s="218" t="s">
        <v>1</v>
      </c>
      <c r="N166" s="219" t="s">
        <v>39</v>
      </c>
      <c r="O166" s="220">
        <v>0.125</v>
      </c>
      <c r="P166" s="220">
        <f>O166*H166</f>
        <v>2.2915000000000001</v>
      </c>
      <c r="Q166" s="220">
        <v>0</v>
      </c>
      <c r="R166" s="220">
        <f>Q166*H166</f>
        <v>0</v>
      </c>
      <c r="S166" s="220">
        <v>0</v>
      </c>
      <c r="T166" s="221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222" t="s">
        <v>131</v>
      </c>
      <c r="AT166" s="222" t="s">
        <v>127</v>
      </c>
      <c r="AU166" s="222" t="s">
        <v>132</v>
      </c>
      <c r="AY166" s="17" t="s">
        <v>124</v>
      </c>
      <c r="BE166" s="223">
        <f>IF(N166="základní",J166,0)</f>
        <v>0</v>
      </c>
      <c r="BF166" s="223">
        <f>IF(N166="snížená",J166,0)</f>
        <v>4601.3299999999999</v>
      </c>
      <c r="BG166" s="223">
        <f>IF(N166="zákl. přenesená",J166,0)</f>
        <v>0</v>
      </c>
      <c r="BH166" s="223">
        <f>IF(N166="sníž. přenesená",J166,0)</f>
        <v>0</v>
      </c>
      <c r="BI166" s="223">
        <f>IF(N166="nulová",J166,0)</f>
        <v>0</v>
      </c>
      <c r="BJ166" s="17" t="s">
        <v>132</v>
      </c>
      <c r="BK166" s="223">
        <f>ROUND(I166*H166,2)</f>
        <v>4601.3299999999999</v>
      </c>
      <c r="BL166" s="17" t="s">
        <v>131</v>
      </c>
      <c r="BM166" s="222" t="s">
        <v>231</v>
      </c>
    </row>
    <row r="167" s="2" customFormat="1" ht="24.15" customHeight="1">
      <c r="A167" s="32"/>
      <c r="B167" s="33"/>
      <c r="C167" s="211" t="s">
        <v>211</v>
      </c>
      <c r="D167" s="211" t="s">
        <v>127</v>
      </c>
      <c r="E167" s="212" t="s">
        <v>233</v>
      </c>
      <c r="F167" s="213" t="s">
        <v>234</v>
      </c>
      <c r="G167" s="214" t="s">
        <v>226</v>
      </c>
      <c r="H167" s="215">
        <v>347.01600000000002</v>
      </c>
      <c r="I167" s="216">
        <v>11</v>
      </c>
      <c r="J167" s="216">
        <f>ROUND(I167*H167,2)</f>
        <v>3817.1799999999998</v>
      </c>
      <c r="K167" s="217"/>
      <c r="L167" s="38"/>
      <c r="M167" s="218" t="s">
        <v>1</v>
      </c>
      <c r="N167" s="219" t="s">
        <v>39</v>
      </c>
      <c r="O167" s="220">
        <v>0.0060000000000000001</v>
      </c>
      <c r="P167" s="220">
        <f>O167*H167</f>
        <v>2.0820959999999999</v>
      </c>
      <c r="Q167" s="220">
        <v>0</v>
      </c>
      <c r="R167" s="220">
        <f>Q167*H167</f>
        <v>0</v>
      </c>
      <c r="S167" s="220">
        <v>0</v>
      </c>
      <c r="T167" s="221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22" t="s">
        <v>131</v>
      </c>
      <c r="AT167" s="222" t="s">
        <v>127</v>
      </c>
      <c r="AU167" s="222" t="s">
        <v>132</v>
      </c>
      <c r="AY167" s="17" t="s">
        <v>124</v>
      </c>
      <c r="BE167" s="223">
        <f>IF(N167="základní",J167,0)</f>
        <v>0</v>
      </c>
      <c r="BF167" s="223">
        <f>IF(N167="snížená",J167,0)</f>
        <v>3817.1799999999998</v>
      </c>
      <c r="BG167" s="223">
        <f>IF(N167="zákl. přenesená",J167,0)</f>
        <v>0</v>
      </c>
      <c r="BH167" s="223">
        <f>IF(N167="sníž. přenesená",J167,0)</f>
        <v>0</v>
      </c>
      <c r="BI167" s="223">
        <f>IF(N167="nulová",J167,0)</f>
        <v>0</v>
      </c>
      <c r="BJ167" s="17" t="s">
        <v>132</v>
      </c>
      <c r="BK167" s="223">
        <f>ROUND(I167*H167,2)</f>
        <v>3817.1799999999998</v>
      </c>
      <c r="BL167" s="17" t="s">
        <v>131</v>
      </c>
      <c r="BM167" s="222" t="s">
        <v>235</v>
      </c>
    </row>
    <row r="168" s="14" customFormat="1">
      <c r="A168" s="14"/>
      <c r="B168" s="234"/>
      <c r="C168" s="235"/>
      <c r="D168" s="226" t="s">
        <v>134</v>
      </c>
      <c r="E168" s="236" t="s">
        <v>1</v>
      </c>
      <c r="F168" s="237" t="s">
        <v>445</v>
      </c>
      <c r="G168" s="235"/>
      <c r="H168" s="238">
        <v>347.01600000000002</v>
      </c>
      <c r="I168" s="235"/>
      <c r="J168" s="235"/>
      <c r="K168" s="235"/>
      <c r="L168" s="239"/>
      <c r="M168" s="240"/>
      <c r="N168" s="241"/>
      <c r="O168" s="241"/>
      <c r="P168" s="241"/>
      <c r="Q168" s="241"/>
      <c r="R168" s="241"/>
      <c r="S168" s="241"/>
      <c r="T168" s="24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3" t="s">
        <v>134</v>
      </c>
      <c r="AU168" s="243" t="s">
        <v>132</v>
      </c>
      <c r="AV168" s="14" t="s">
        <v>132</v>
      </c>
      <c r="AW168" s="14" t="s">
        <v>30</v>
      </c>
      <c r="AX168" s="14" t="s">
        <v>81</v>
      </c>
      <c r="AY168" s="243" t="s">
        <v>124</v>
      </c>
    </row>
    <row r="169" s="2" customFormat="1" ht="33" customHeight="1">
      <c r="A169" s="32"/>
      <c r="B169" s="33"/>
      <c r="C169" s="211" t="s">
        <v>217</v>
      </c>
      <c r="D169" s="211" t="s">
        <v>127</v>
      </c>
      <c r="E169" s="212" t="s">
        <v>238</v>
      </c>
      <c r="F169" s="213" t="s">
        <v>239</v>
      </c>
      <c r="G169" s="214" t="s">
        <v>226</v>
      </c>
      <c r="H169" s="215">
        <v>18.332000000000001</v>
      </c>
      <c r="I169" s="216">
        <v>1480</v>
      </c>
      <c r="J169" s="216">
        <f>ROUND(I169*H169,2)</f>
        <v>27131.360000000001</v>
      </c>
      <c r="K169" s="217"/>
      <c r="L169" s="38"/>
      <c r="M169" s="218" t="s">
        <v>1</v>
      </c>
      <c r="N169" s="219" t="s">
        <v>39</v>
      </c>
      <c r="O169" s="220">
        <v>0</v>
      </c>
      <c r="P169" s="220">
        <f>O169*H169</f>
        <v>0</v>
      </c>
      <c r="Q169" s="220">
        <v>0</v>
      </c>
      <c r="R169" s="220">
        <f>Q169*H169</f>
        <v>0</v>
      </c>
      <c r="S169" s="220">
        <v>0</v>
      </c>
      <c r="T169" s="221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222" t="s">
        <v>131</v>
      </c>
      <c r="AT169" s="222" t="s">
        <v>127</v>
      </c>
      <c r="AU169" s="222" t="s">
        <v>132</v>
      </c>
      <c r="AY169" s="17" t="s">
        <v>124</v>
      </c>
      <c r="BE169" s="223">
        <f>IF(N169="základní",J169,0)</f>
        <v>0</v>
      </c>
      <c r="BF169" s="223">
        <f>IF(N169="snížená",J169,0)</f>
        <v>27131.360000000001</v>
      </c>
      <c r="BG169" s="223">
        <f>IF(N169="zákl. přenesená",J169,0)</f>
        <v>0</v>
      </c>
      <c r="BH169" s="223">
        <f>IF(N169="sníž. přenesená",J169,0)</f>
        <v>0</v>
      </c>
      <c r="BI169" s="223">
        <f>IF(N169="nulová",J169,0)</f>
        <v>0</v>
      </c>
      <c r="BJ169" s="17" t="s">
        <v>132</v>
      </c>
      <c r="BK169" s="223">
        <f>ROUND(I169*H169,2)</f>
        <v>27131.360000000001</v>
      </c>
      <c r="BL169" s="17" t="s">
        <v>131</v>
      </c>
      <c r="BM169" s="222" t="s">
        <v>240</v>
      </c>
    </row>
    <row r="170" s="12" customFormat="1" ht="22.8" customHeight="1">
      <c r="A170" s="12"/>
      <c r="B170" s="196"/>
      <c r="C170" s="197"/>
      <c r="D170" s="198" t="s">
        <v>72</v>
      </c>
      <c r="E170" s="209" t="s">
        <v>241</v>
      </c>
      <c r="F170" s="209" t="s">
        <v>242</v>
      </c>
      <c r="G170" s="197"/>
      <c r="H170" s="197"/>
      <c r="I170" s="197"/>
      <c r="J170" s="210">
        <f>BK170</f>
        <v>10551.6</v>
      </c>
      <c r="K170" s="197"/>
      <c r="L170" s="201"/>
      <c r="M170" s="202"/>
      <c r="N170" s="203"/>
      <c r="O170" s="203"/>
      <c r="P170" s="204">
        <f>P171</f>
        <v>28.899659999999997</v>
      </c>
      <c r="Q170" s="203"/>
      <c r="R170" s="204">
        <f>R171</f>
        <v>0</v>
      </c>
      <c r="S170" s="203"/>
      <c r="T170" s="205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06" t="s">
        <v>81</v>
      </c>
      <c r="AT170" s="207" t="s">
        <v>72</v>
      </c>
      <c r="AU170" s="207" t="s">
        <v>81</v>
      </c>
      <c r="AY170" s="206" t="s">
        <v>124</v>
      </c>
      <c r="BK170" s="208">
        <f>BK171</f>
        <v>10551.6</v>
      </c>
    </row>
    <row r="171" s="2" customFormat="1" ht="16.5" customHeight="1">
      <c r="A171" s="32"/>
      <c r="B171" s="33"/>
      <c r="C171" s="211" t="s">
        <v>8</v>
      </c>
      <c r="D171" s="211" t="s">
        <v>127</v>
      </c>
      <c r="E171" s="212" t="s">
        <v>244</v>
      </c>
      <c r="F171" s="213" t="s">
        <v>245</v>
      </c>
      <c r="G171" s="214" t="s">
        <v>226</v>
      </c>
      <c r="H171" s="215">
        <v>5.8620000000000001</v>
      </c>
      <c r="I171" s="216">
        <v>1800</v>
      </c>
      <c r="J171" s="216">
        <f>ROUND(I171*H171,2)</f>
        <v>10551.6</v>
      </c>
      <c r="K171" s="217"/>
      <c r="L171" s="38"/>
      <c r="M171" s="218" t="s">
        <v>1</v>
      </c>
      <c r="N171" s="219" t="s">
        <v>39</v>
      </c>
      <c r="O171" s="220">
        <v>4.9299999999999997</v>
      </c>
      <c r="P171" s="220">
        <f>O171*H171</f>
        <v>28.899659999999997</v>
      </c>
      <c r="Q171" s="220">
        <v>0</v>
      </c>
      <c r="R171" s="220">
        <f>Q171*H171</f>
        <v>0</v>
      </c>
      <c r="S171" s="220">
        <v>0</v>
      </c>
      <c r="T171" s="221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22" t="s">
        <v>131</v>
      </c>
      <c r="AT171" s="222" t="s">
        <v>127</v>
      </c>
      <c r="AU171" s="222" t="s">
        <v>132</v>
      </c>
      <c r="AY171" s="17" t="s">
        <v>124</v>
      </c>
      <c r="BE171" s="223">
        <f>IF(N171="základní",J171,0)</f>
        <v>0</v>
      </c>
      <c r="BF171" s="223">
        <f>IF(N171="snížená",J171,0)</f>
        <v>10551.6</v>
      </c>
      <c r="BG171" s="223">
        <f>IF(N171="zákl. přenesená",J171,0)</f>
        <v>0</v>
      </c>
      <c r="BH171" s="223">
        <f>IF(N171="sníž. přenesená",J171,0)</f>
        <v>0</v>
      </c>
      <c r="BI171" s="223">
        <f>IF(N171="nulová",J171,0)</f>
        <v>0</v>
      </c>
      <c r="BJ171" s="17" t="s">
        <v>132</v>
      </c>
      <c r="BK171" s="223">
        <f>ROUND(I171*H171,2)</f>
        <v>10551.6</v>
      </c>
      <c r="BL171" s="17" t="s">
        <v>131</v>
      </c>
      <c r="BM171" s="222" t="s">
        <v>246</v>
      </c>
    </row>
    <row r="172" s="12" customFormat="1" ht="25.92" customHeight="1">
      <c r="A172" s="12"/>
      <c r="B172" s="196"/>
      <c r="C172" s="197"/>
      <c r="D172" s="198" t="s">
        <v>72</v>
      </c>
      <c r="E172" s="199" t="s">
        <v>247</v>
      </c>
      <c r="F172" s="199" t="s">
        <v>248</v>
      </c>
      <c r="G172" s="197"/>
      <c r="H172" s="197"/>
      <c r="I172" s="197"/>
      <c r="J172" s="200">
        <f>BK172</f>
        <v>850266.83000000007</v>
      </c>
      <c r="K172" s="197"/>
      <c r="L172" s="201"/>
      <c r="M172" s="202"/>
      <c r="N172" s="203"/>
      <c r="O172" s="203"/>
      <c r="P172" s="204">
        <f>P173+P178+P206+P209</f>
        <v>437.60148200000003</v>
      </c>
      <c r="Q172" s="203"/>
      <c r="R172" s="204">
        <f>R173+R178+R206+R209</f>
        <v>3.8260812</v>
      </c>
      <c r="S172" s="203"/>
      <c r="T172" s="205">
        <f>T173+T178+T206+T209</f>
        <v>18.157629629999999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6" t="s">
        <v>132</v>
      </c>
      <c r="AT172" s="207" t="s">
        <v>72</v>
      </c>
      <c r="AU172" s="207" t="s">
        <v>73</v>
      </c>
      <c r="AY172" s="206" t="s">
        <v>124</v>
      </c>
      <c r="BK172" s="208">
        <f>BK173+BK178+BK206+BK209</f>
        <v>850266.83000000007</v>
      </c>
    </row>
    <row r="173" s="12" customFormat="1" ht="22.8" customHeight="1">
      <c r="A173" s="12"/>
      <c r="B173" s="196"/>
      <c r="C173" s="197"/>
      <c r="D173" s="198" t="s">
        <v>72</v>
      </c>
      <c r="E173" s="209" t="s">
        <v>300</v>
      </c>
      <c r="F173" s="209" t="s">
        <v>301</v>
      </c>
      <c r="G173" s="197"/>
      <c r="H173" s="197"/>
      <c r="I173" s="197"/>
      <c r="J173" s="210">
        <f>BK173</f>
        <v>162250</v>
      </c>
      <c r="K173" s="197"/>
      <c r="L173" s="201"/>
      <c r="M173" s="202"/>
      <c r="N173" s="203"/>
      <c r="O173" s="203"/>
      <c r="P173" s="204">
        <f>SUM(P174:P177)</f>
        <v>0</v>
      </c>
      <c r="Q173" s="203"/>
      <c r="R173" s="204">
        <f>SUM(R174:R177)</f>
        <v>0</v>
      </c>
      <c r="S173" s="203"/>
      <c r="T173" s="205">
        <f>SUM(T174:T177)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6" t="s">
        <v>132</v>
      </c>
      <c r="AT173" s="207" t="s">
        <v>72</v>
      </c>
      <c r="AU173" s="207" t="s">
        <v>81</v>
      </c>
      <c r="AY173" s="206" t="s">
        <v>124</v>
      </c>
      <c r="BK173" s="208">
        <f>SUM(BK174:BK177)</f>
        <v>162250</v>
      </c>
    </row>
    <row r="174" s="2" customFormat="1" ht="33" customHeight="1">
      <c r="A174" s="32"/>
      <c r="B174" s="33"/>
      <c r="C174" s="211" t="s">
        <v>228</v>
      </c>
      <c r="D174" s="211" t="s">
        <v>127</v>
      </c>
      <c r="E174" s="212" t="s">
        <v>308</v>
      </c>
      <c r="F174" s="213" t="s">
        <v>446</v>
      </c>
      <c r="G174" s="214" t="s">
        <v>194</v>
      </c>
      <c r="H174" s="215">
        <v>1</v>
      </c>
      <c r="I174" s="216">
        <v>55000</v>
      </c>
      <c r="J174" s="216">
        <f>ROUND(I174*H174,2)</f>
        <v>55000</v>
      </c>
      <c r="K174" s="217"/>
      <c r="L174" s="38"/>
      <c r="M174" s="218" t="s">
        <v>1</v>
      </c>
      <c r="N174" s="219" t="s">
        <v>39</v>
      </c>
      <c r="O174" s="220">
        <v>0</v>
      </c>
      <c r="P174" s="220">
        <f>O174*H174</f>
        <v>0</v>
      </c>
      <c r="Q174" s="220">
        <v>0</v>
      </c>
      <c r="R174" s="220">
        <f>Q174*H174</f>
        <v>0</v>
      </c>
      <c r="S174" s="220">
        <v>0</v>
      </c>
      <c r="T174" s="221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222" t="s">
        <v>228</v>
      </c>
      <c r="AT174" s="222" t="s">
        <v>127</v>
      </c>
      <c r="AU174" s="222" t="s">
        <v>132</v>
      </c>
      <c r="AY174" s="17" t="s">
        <v>124</v>
      </c>
      <c r="BE174" s="223">
        <f>IF(N174="základní",J174,0)</f>
        <v>0</v>
      </c>
      <c r="BF174" s="223">
        <f>IF(N174="snížená",J174,0)</f>
        <v>55000</v>
      </c>
      <c r="BG174" s="223">
        <f>IF(N174="zákl. přenesená",J174,0)</f>
        <v>0</v>
      </c>
      <c r="BH174" s="223">
        <f>IF(N174="sníž. přenesená",J174,0)</f>
        <v>0</v>
      </c>
      <c r="BI174" s="223">
        <f>IF(N174="nulová",J174,0)</f>
        <v>0</v>
      </c>
      <c r="BJ174" s="17" t="s">
        <v>132</v>
      </c>
      <c r="BK174" s="223">
        <f>ROUND(I174*H174,2)</f>
        <v>55000</v>
      </c>
      <c r="BL174" s="17" t="s">
        <v>228</v>
      </c>
      <c r="BM174" s="222" t="s">
        <v>447</v>
      </c>
    </row>
    <row r="175" s="13" customFormat="1">
      <c r="A175" s="13"/>
      <c r="B175" s="224"/>
      <c r="C175" s="225"/>
      <c r="D175" s="226" t="s">
        <v>134</v>
      </c>
      <c r="E175" s="227" t="s">
        <v>1</v>
      </c>
      <c r="F175" s="228" t="s">
        <v>448</v>
      </c>
      <c r="G175" s="225"/>
      <c r="H175" s="227" t="s">
        <v>1</v>
      </c>
      <c r="I175" s="225"/>
      <c r="J175" s="225"/>
      <c r="K175" s="225"/>
      <c r="L175" s="229"/>
      <c r="M175" s="230"/>
      <c r="N175" s="231"/>
      <c r="O175" s="231"/>
      <c r="P175" s="231"/>
      <c r="Q175" s="231"/>
      <c r="R175" s="231"/>
      <c r="S175" s="231"/>
      <c r="T175" s="23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3" t="s">
        <v>134</v>
      </c>
      <c r="AU175" s="233" t="s">
        <v>132</v>
      </c>
      <c r="AV175" s="13" t="s">
        <v>81</v>
      </c>
      <c r="AW175" s="13" t="s">
        <v>30</v>
      </c>
      <c r="AX175" s="13" t="s">
        <v>73</v>
      </c>
      <c r="AY175" s="233" t="s">
        <v>124</v>
      </c>
    </row>
    <row r="176" s="14" customFormat="1">
      <c r="A176" s="14"/>
      <c r="B176" s="234"/>
      <c r="C176" s="235"/>
      <c r="D176" s="226" t="s">
        <v>134</v>
      </c>
      <c r="E176" s="236" t="s">
        <v>1</v>
      </c>
      <c r="F176" s="237" t="s">
        <v>81</v>
      </c>
      <c r="G176" s="235"/>
      <c r="H176" s="238">
        <v>1</v>
      </c>
      <c r="I176" s="235"/>
      <c r="J176" s="235"/>
      <c r="K176" s="235"/>
      <c r="L176" s="239"/>
      <c r="M176" s="240"/>
      <c r="N176" s="241"/>
      <c r="O176" s="241"/>
      <c r="P176" s="241"/>
      <c r="Q176" s="241"/>
      <c r="R176" s="241"/>
      <c r="S176" s="241"/>
      <c r="T176" s="242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3" t="s">
        <v>134</v>
      </c>
      <c r="AU176" s="243" t="s">
        <v>132</v>
      </c>
      <c r="AV176" s="14" t="s">
        <v>132</v>
      </c>
      <c r="AW176" s="14" t="s">
        <v>30</v>
      </c>
      <c r="AX176" s="14" t="s">
        <v>81</v>
      </c>
      <c r="AY176" s="243" t="s">
        <v>124</v>
      </c>
    </row>
    <row r="177" s="2" customFormat="1" ht="24.15" customHeight="1">
      <c r="A177" s="32"/>
      <c r="B177" s="33"/>
      <c r="C177" s="211" t="s">
        <v>232</v>
      </c>
      <c r="D177" s="211" t="s">
        <v>127</v>
      </c>
      <c r="E177" s="212" t="s">
        <v>312</v>
      </c>
      <c r="F177" s="213" t="s">
        <v>449</v>
      </c>
      <c r="G177" s="214" t="s">
        <v>314</v>
      </c>
      <c r="H177" s="215">
        <v>71.5</v>
      </c>
      <c r="I177" s="216">
        <v>1500</v>
      </c>
      <c r="J177" s="216">
        <f>ROUND(I177*H177,2)</f>
        <v>107250</v>
      </c>
      <c r="K177" s="217"/>
      <c r="L177" s="38"/>
      <c r="M177" s="218" t="s">
        <v>1</v>
      </c>
      <c r="N177" s="219" t="s">
        <v>39</v>
      </c>
      <c r="O177" s="220">
        <v>0</v>
      </c>
      <c r="P177" s="220">
        <f>O177*H177</f>
        <v>0</v>
      </c>
      <c r="Q177" s="220">
        <v>0</v>
      </c>
      <c r="R177" s="220">
        <f>Q177*H177</f>
        <v>0</v>
      </c>
      <c r="S177" s="220">
        <v>0</v>
      </c>
      <c r="T177" s="221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222" t="s">
        <v>228</v>
      </c>
      <c r="AT177" s="222" t="s">
        <v>127</v>
      </c>
      <c r="AU177" s="222" t="s">
        <v>132</v>
      </c>
      <c r="AY177" s="17" t="s">
        <v>124</v>
      </c>
      <c r="BE177" s="223">
        <f>IF(N177="základní",J177,0)</f>
        <v>0</v>
      </c>
      <c r="BF177" s="223">
        <f>IF(N177="snížená",J177,0)</f>
        <v>107250</v>
      </c>
      <c r="BG177" s="223">
        <f>IF(N177="zákl. přenesená",J177,0)</f>
        <v>0</v>
      </c>
      <c r="BH177" s="223">
        <f>IF(N177="sníž. přenesená",J177,0)</f>
        <v>0</v>
      </c>
      <c r="BI177" s="223">
        <f>IF(N177="nulová",J177,0)</f>
        <v>0</v>
      </c>
      <c r="BJ177" s="17" t="s">
        <v>132</v>
      </c>
      <c r="BK177" s="223">
        <f>ROUND(I177*H177,2)</f>
        <v>107250</v>
      </c>
      <c r="BL177" s="17" t="s">
        <v>228</v>
      </c>
      <c r="BM177" s="222" t="s">
        <v>315</v>
      </c>
    </row>
    <row r="178" s="12" customFormat="1" ht="22.8" customHeight="1">
      <c r="A178" s="12"/>
      <c r="B178" s="196"/>
      <c r="C178" s="197"/>
      <c r="D178" s="198" t="s">
        <v>72</v>
      </c>
      <c r="E178" s="209" t="s">
        <v>316</v>
      </c>
      <c r="F178" s="209" t="s">
        <v>317</v>
      </c>
      <c r="G178" s="197"/>
      <c r="H178" s="197"/>
      <c r="I178" s="197"/>
      <c r="J178" s="210">
        <f>BK178</f>
        <v>571903.25</v>
      </c>
      <c r="K178" s="197"/>
      <c r="L178" s="201"/>
      <c r="M178" s="202"/>
      <c r="N178" s="203"/>
      <c r="O178" s="203"/>
      <c r="P178" s="204">
        <f>SUM(P179:P205)</f>
        <v>310.71908000000002</v>
      </c>
      <c r="Q178" s="203"/>
      <c r="R178" s="204">
        <f>SUM(R179:R205)</f>
        <v>2.9281281999999997</v>
      </c>
      <c r="S178" s="203"/>
      <c r="T178" s="205">
        <f>SUM(T179:T205)</f>
        <v>17.936731999999999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6" t="s">
        <v>132</v>
      </c>
      <c r="AT178" s="207" t="s">
        <v>72</v>
      </c>
      <c r="AU178" s="207" t="s">
        <v>81</v>
      </c>
      <c r="AY178" s="206" t="s">
        <v>124</v>
      </c>
      <c r="BK178" s="208">
        <f>SUM(BK179:BK205)</f>
        <v>571903.25</v>
      </c>
    </row>
    <row r="179" s="2" customFormat="1" ht="16.5" customHeight="1">
      <c r="A179" s="32"/>
      <c r="B179" s="33"/>
      <c r="C179" s="211" t="s">
        <v>237</v>
      </c>
      <c r="D179" s="211" t="s">
        <v>127</v>
      </c>
      <c r="E179" s="212" t="s">
        <v>319</v>
      </c>
      <c r="F179" s="213" t="s">
        <v>320</v>
      </c>
      <c r="G179" s="214" t="s">
        <v>130</v>
      </c>
      <c r="H179" s="215">
        <v>205.80000000000001</v>
      </c>
      <c r="I179" s="216">
        <v>54.299999999999997</v>
      </c>
      <c r="J179" s="216">
        <f>ROUND(I179*H179,2)</f>
        <v>11174.940000000001</v>
      </c>
      <c r="K179" s="217"/>
      <c r="L179" s="38"/>
      <c r="M179" s="218" t="s">
        <v>1</v>
      </c>
      <c r="N179" s="219" t="s">
        <v>39</v>
      </c>
      <c r="O179" s="220">
        <v>0.043999999999999997</v>
      </c>
      <c r="P179" s="220">
        <f>O179*H179</f>
        <v>9.0551999999999992</v>
      </c>
      <c r="Q179" s="220">
        <v>0.00029999999999999997</v>
      </c>
      <c r="R179" s="220">
        <f>Q179*H179</f>
        <v>0.061739999999999996</v>
      </c>
      <c r="S179" s="220">
        <v>0</v>
      </c>
      <c r="T179" s="221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222" t="s">
        <v>228</v>
      </c>
      <c r="AT179" s="222" t="s">
        <v>127</v>
      </c>
      <c r="AU179" s="222" t="s">
        <v>132</v>
      </c>
      <c r="AY179" s="17" t="s">
        <v>124</v>
      </c>
      <c r="BE179" s="223">
        <f>IF(N179="základní",J179,0)</f>
        <v>0</v>
      </c>
      <c r="BF179" s="223">
        <f>IF(N179="snížená",J179,0)</f>
        <v>11174.940000000001</v>
      </c>
      <c r="BG179" s="223">
        <f>IF(N179="zákl. přenesená",J179,0)</f>
        <v>0</v>
      </c>
      <c r="BH179" s="223">
        <f>IF(N179="sníž. přenesená",J179,0)</f>
        <v>0</v>
      </c>
      <c r="BI179" s="223">
        <f>IF(N179="nulová",J179,0)</f>
        <v>0</v>
      </c>
      <c r="BJ179" s="17" t="s">
        <v>132</v>
      </c>
      <c r="BK179" s="223">
        <f>ROUND(I179*H179,2)</f>
        <v>11174.940000000001</v>
      </c>
      <c r="BL179" s="17" t="s">
        <v>228</v>
      </c>
      <c r="BM179" s="222" t="s">
        <v>450</v>
      </c>
    </row>
    <row r="180" s="13" customFormat="1">
      <c r="A180" s="13"/>
      <c r="B180" s="224"/>
      <c r="C180" s="225"/>
      <c r="D180" s="226" t="s">
        <v>134</v>
      </c>
      <c r="E180" s="227" t="s">
        <v>1</v>
      </c>
      <c r="F180" s="228" t="s">
        <v>451</v>
      </c>
      <c r="G180" s="225"/>
      <c r="H180" s="227" t="s">
        <v>1</v>
      </c>
      <c r="I180" s="225"/>
      <c r="J180" s="225"/>
      <c r="K180" s="225"/>
      <c r="L180" s="229"/>
      <c r="M180" s="230"/>
      <c r="N180" s="231"/>
      <c r="O180" s="231"/>
      <c r="P180" s="231"/>
      <c r="Q180" s="231"/>
      <c r="R180" s="231"/>
      <c r="S180" s="231"/>
      <c r="T180" s="23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3" t="s">
        <v>134</v>
      </c>
      <c r="AU180" s="233" t="s">
        <v>132</v>
      </c>
      <c r="AV180" s="13" t="s">
        <v>81</v>
      </c>
      <c r="AW180" s="13" t="s">
        <v>30</v>
      </c>
      <c r="AX180" s="13" t="s">
        <v>73</v>
      </c>
      <c r="AY180" s="233" t="s">
        <v>124</v>
      </c>
    </row>
    <row r="181" s="14" customFormat="1">
      <c r="A181" s="14"/>
      <c r="B181" s="234"/>
      <c r="C181" s="235"/>
      <c r="D181" s="226" t="s">
        <v>134</v>
      </c>
      <c r="E181" s="236" t="s">
        <v>1</v>
      </c>
      <c r="F181" s="237" t="s">
        <v>443</v>
      </c>
      <c r="G181" s="235"/>
      <c r="H181" s="238">
        <v>181.80000000000001</v>
      </c>
      <c r="I181" s="235"/>
      <c r="J181" s="235"/>
      <c r="K181" s="235"/>
      <c r="L181" s="239"/>
      <c r="M181" s="240"/>
      <c r="N181" s="241"/>
      <c r="O181" s="241"/>
      <c r="P181" s="241"/>
      <c r="Q181" s="241"/>
      <c r="R181" s="241"/>
      <c r="S181" s="241"/>
      <c r="T181" s="242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3" t="s">
        <v>134</v>
      </c>
      <c r="AU181" s="243" t="s">
        <v>132</v>
      </c>
      <c r="AV181" s="14" t="s">
        <v>132</v>
      </c>
      <c r="AW181" s="14" t="s">
        <v>30</v>
      </c>
      <c r="AX181" s="14" t="s">
        <v>73</v>
      </c>
      <c r="AY181" s="243" t="s">
        <v>124</v>
      </c>
    </row>
    <row r="182" s="13" customFormat="1">
      <c r="A182" s="13"/>
      <c r="B182" s="224"/>
      <c r="C182" s="225"/>
      <c r="D182" s="226" t="s">
        <v>134</v>
      </c>
      <c r="E182" s="227" t="s">
        <v>1</v>
      </c>
      <c r="F182" s="228" t="s">
        <v>452</v>
      </c>
      <c r="G182" s="225"/>
      <c r="H182" s="227" t="s">
        <v>1</v>
      </c>
      <c r="I182" s="225"/>
      <c r="J182" s="225"/>
      <c r="K182" s="225"/>
      <c r="L182" s="229"/>
      <c r="M182" s="230"/>
      <c r="N182" s="231"/>
      <c r="O182" s="231"/>
      <c r="P182" s="231"/>
      <c r="Q182" s="231"/>
      <c r="R182" s="231"/>
      <c r="S182" s="231"/>
      <c r="T182" s="23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3" t="s">
        <v>134</v>
      </c>
      <c r="AU182" s="233" t="s">
        <v>132</v>
      </c>
      <c r="AV182" s="13" t="s">
        <v>81</v>
      </c>
      <c r="AW182" s="13" t="s">
        <v>30</v>
      </c>
      <c r="AX182" s="13" t="s">
        <v>73</v>
      </c>
      <c r="AY182" s="233" t="s">
        <v>124</v>
      </c>
    </row>
    <row r="183" s="14" customFormat="1">
      <c r="A183" s="14"/>
      <c r="B183" s="234"/>
      <c r="C183" s="235"/>
      <c r="D183" s="226" t="s">
        <v>134</v>
      </c>
      <c r="E183" s="236" t="s">
        <v>1</v>
      </c>
      <c r="F183" s="237" t="s">
        <v>453</v>
      </c>
      <c r="G183" s="235"/>
      <c r="H183" s="238">
        <v>24</v>
      </c>
      <c r="I183" s="235"/>
      <c r="J183" s="235"/>
      <c r="K183" s="235"/>
      <c r="L183" s="239"/>
      <c r="M183" s="240"/>
      <c r="N183" s="241"/>
      <c r="O183" s="241"/>
      <c r="P183" s="241"/>
      <c r="Q183" s="241"/>
      <c r="R183" s="241"/>
      <c r="S183" s="241"/>
      <c r="T183" s="24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3" t="s">
        <v>134</v>
      </c>
      <c r="AU183" s="243" t="s">
        <v>132</v>
      </c>
      <c r="AV183" s="14" t="s">
        <v>132</v>
      </c>
      <c r="AW183" s="14" t="s">
        <v>30</v>
      </c>
      <c r="AX183" s="14" t="s">
        <v>73</v>
      </c>
      <c r="AY183" s="243" t="s">
        <v>124</v>
      </c>
    </row>
    <row r="184" s="15" customFormat="1">
      <c r="A184" s="15"/>
      <c r="B184" s="244"/>
      <c r="C184" s="245"/>
      <c r="D184" s="226" t="s">
        <v>134</v>
      </c>
      <c r="E184" s="246" t="s">
        <v>1</v>
      </c>
      <c r="F184" s="247" t="s">
        <v>146</v>
      </c>
      <c r="G184" s="245"/>
      <c r="H184" s="248">
        <v>205.80000000000001</v>
      </c>
      <c r="I184" s="245"/>
      <c r="J184" s="245"/>
      <c r="K184" s="245"/>
      <c r="L184" s="249"/>
      <c r="M184" s="250"/>
      <c r="N184" s="251"/>
      <c r="O184" s="251"/>
      <c r="P184" s="251"/>
      <c r="Q184" s="251"/>
      <c r="R184" s="251"/>
      <c r="S184" s="251"/>
      <c r="T184" s="252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53" t="s">
        <v>134</v>
      </c>
      <c r="AU184" s="253" t="s">
        <v>132</v>
      </c>
      <c r="AV184" s="15" t="s">
        <v>131</v>
      </c>
      <c r="AW184" s="15" t="s">
        <v>30</v>
      </c>
      <c r="AX184" s="15" t="s">
        <v>81</v>
      </c>
      <c r="AY184" s="253" t="s">
        <v>124</v>
      </c>
    </row>
    <row r="185" s="2" customFormat="1" ht="24.15" customHeight="1">
      <c r="A185" s="32"/>
      <c r="B185" s="33"/>
      <c r="C185" s="211" t="s">
        <v>243</v>
      </c>
      <c r="D185" s="211" t="s">
        <v>127</v>
      </c>
      <c r="E185" s="212" t="s">
        <v>327</v>
      </c>
      <c r="F185" s="213" t="s">
        <v>328</v>
      </c>
      <c r="G185" s="214" t="s">
        <v>130</v>
      </c>
      <c r="H185" s="215">
        <v>181.80000000000001</v>
      </c>
      <c r="I185" s="216">
        <v>348</v>
      </c>
      <c r="J185" s="216">
        <f>ROUND(I185*H185,2)</f>
        <v>63266.400000000001</v>
      </c>
      <c r="K185" s="217"/>
      <c r="L185" s="38"/>
      <c r="M185" s="218" t="s">
        <v>1</v>
      </c>
      <c r="N185" s="219" t="s">
        <v>39</v>
      </c>
      <c r="O185" s="220">
        <v>0.245</v>
      </c>
      <c r="P185" s="220">
        <f>O185*H185</f>
        <v>44.541000000000004</v>
      </c>
      <c r="Q185" s="220">
        <v>0.0074999999999999997</v>
      </c>
      <c r="R185" s="220">
        <f>Q185*H185</f>
        <v>1.3634999999999999</v>
      </c>
      <c r="S185" s="220">
        <v>0</v>
      </c>
      <c r="T185" s="221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222" t="s">
        <v>228</v>
      </c>
      <c r="AT185" s="222" t="s">
        <v>127</v>
      </c>
      <c r="AU185" s="222" t="s">
        <v>132</v>
      </c>
      <c r="AY185" s="17" t="s">
        <v>124</v>
      </c>
      <c r="BE185" s="223">
        <f>IF(N185="základní",J185,0)</f>
        <v>0</v>
      </c>
      <c r="BF185" s="223">
        <f>IF(N185="snížená",J185,0)</f>
        <v>63266.400000000001</v>
      </c>
      <c r="BG185" s="223">
        <f>IF(N185="zákl. přenesená",J185,0)</f>
        <v>0</v>
      </c>
      <c r="BH185" s="223">
        <f>IF(N185="sníž. přenesená",J185,0)</f>
        <v>0</v>
      </c>
      <c r="BI185" s="223">
        <f>IF(N185="nulová",J185,0)</f>
        <v>0</v>
      </c>
      <c r="BJ185" s="17" t="s">
        <v>132</v>
      </c>
      <c r="BK185" s="223">
        <f>ROUND(I185*H185,2)</f>
        <v>63266.400000000001</v>
      </c>
      <c r="BL185" s="17" t="s">
        <v>228</v>
      </c>
      <c r="BM185" s="222" t="s">
        <v>454</v>
      </c>
    </row>
    <row r="186" s="14" customFormat="1">
      <c r="A186" s="14"/>
      <c r="B186" s="234"/>
      <c r="C186" s="235"/>
      <c r="D186" s="226" t="s">
        <v>134</v>
      </c>
      <c r="E186" s="236" t="s">
        <v>1</v>
      </c>
      <c r="F186" s="237" t="s">
        <v>443</v>
      </c>
      <c r="G186" s="235"/>
      <c r="H186" s="238">
        <v>181.80000000000001</v>
      </c>
      <c r="I186" s="235"/>
      <c r="J186" s="235"/>
      <c r="K186" s="235"/>
      <c r="L186" s="239"/>
      <c r="M186" s="240"/>
      <c r="N186" s="241"/>
      <c r="O186" s="241"/>
      <c r="P186" s="241"/>
      <c r="Q186" s="241"/>
      <c r="R186" s="241"/>
      <c r="S186" s="241"/>
      <c r="T186" s="24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3" t="s">
        <v>134</v>
      </c>
      <c r="AU186" s="243" t="s">
        <v>132</v>
      </c>
      <c r="AV186" s="14" t="s">
        <v>132</v>
      </c>
      <c r="AW186" s="14" t="s">
        <v>30</v>
      </c>
      <c r="AX186" s="14" t="s">
        <v>81</v>
      </c>
      <c r="AY186" s="243" t="s">
        <v>124</v>
      </c>
    </row>
    <row r="187" s="2" customFormat="1" ht="24.15" customHeight="1">
      <c r="A187" s="32"/>
      <c r="B187" s="33"/>
      <c r="C187" s="211" t="s">
        <v>251</v>
      </c>
      <c r="D187" s="211" t="s">
        <v>127</v>
      </c>
      <c r="E187" s="212" t="s">
        <v>331</v>
      </c>
      <c r="F187" s="213" t="s">
        <v>332</v>
      </c>
      <c r="G187" s="214" t="s">
        <v>261</v>
      </c>
      <c r="H187" s="215">
        <v>1</v>
      </c>
      <c r="I187" s="216">
        <v>29.899999999999999</v>
      </c>
      <c r="J187" s="216">
        <f>ROUND(I187*H187,2)</f>
        <v>29.899999999999999</v>
      </c>
      <c r="K187" s="217"/>
      <c r="L187" s="38"/>
      <c r="M187" s="218" t="s">
        <v>1</v>
      </c>
      <c r="N187" s="219" t="s">
        <v>39</v>
      </c>
      <c r="O187" s="220">
        <v>0.051999999999999998</v>
      </c>
      <c r="P187" s="220">
        <f>O187*H187</f>
        <v>0.051999999999999998</v>
      </c>
      <c r="Q187" s="220">
        <v>0</v>
      </c>
      <c r="R187" s="220">
        <f>Q187*H187</f>
        <v>0</v>
      </c>
      <c r="S187" s="220">
        <v>0</v>
      </c>
      <c r="T187" s="221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222" t="s">
        <v>228</v>
      </c>
      <c r="AT187" s="222" t="s">
        <v>127</v>
      </c>
      <c r="AU187" s="222" t="s">
        <v>132</v>
      </c>
      <c r="AY187" s="17" t="s">
        <v>124</v>
      </c>
      <c r="BE187" s="223">
        <f>IF(N187="základní",J187,0)</f>
        <v>0</v>
      </c>
      <c r="BF187" s="223">
        <f>IF(N187="snížená",J187,0)</f>
        <v>29.899999999999999</v>
      </c>
      <c r="BG187" s="223">
        <f>IF(N187="zákl. přenesená",J187,0)</f>
        <v>0</v>
      </c>
      <c r="BH187" s="223">
        <f>IF(N187="sníž. přenesená",J187,0)</f>
        <v>0</v>
      </c>
      <c r="BI187" s="223">
        <f>IF(N187="nulová",J187,0)</f>
        <v>0</v>
      </c>
      <c r="BJ187" s="17" t="s">
        <v>132</v>
      </c>
      <c r="BK187" s="223">
        <f>ROUND(I187*H187,2)</f>
        <v>29.899999999999999</v>
      </c>
      <c r="BL187" s="17" t="s">
        <v>228</v>
      </c>
      <c r="BM187" s="222" t="s">
        <v>455</v>
      </c>
    </row>
    <row r="188" s="2" customFormat="1" ht="16.5" customHeight="1">
      <c r="A188" s="32"/>
      <c r="B188" s="33"/>
      <c r="C188" s="254" t="s">
        <v>7</v>
      </c>
      <c r="D188" s="254" t="s">
        <v>336</v>
      </c>
      <c r="E188" s="255" t="s">
        <v>337</v>
      </c>
      <c r="F188" s="256" t="s">
        <v>338</v>
      </c>
      <c r="G188" s="257" t="s">
        <v>261</v>
      </c>
      <c r="H188" s="258">
        <v>1.1000000000000001</v>
      </c>
      <c r="I188" s="259">
        <v>290</v>
      </c>
      <c r="J188" s="259">
        <f>ROUND(I188*H188,2)</f>
        <v>319</v>
      </c>
      <c r="K188" s="260"/>
      <c r="L188" s="261"/>
      <c r="M188" s="262" t="s">
        <v>1</v>
      </c>
      <c r="N188" s="263" t="s">
        <v>39</v>
      </c>
      <c r="O188" s="220">
        <v>0</v>
      </c>
      <c r="P188" s="220">
        <f>O188*H188</f>
        <v>0</v>
      </c>
      <c r="Q188" s="220">
        <v>0.00014999999999999999</v>
      </c>
      <c r="R188" s="220">
        <f>Q188*H188</f>
        <v>0.000165</v>
      </c>
      <c r="S188" s="220">
        <v>0</v>
      </c>
      <c r="T188" s="221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22" t="s">
        <v>326</v>
      </c>
      <c r="AT188" s="222" t="s">
        <v>336</v>
      </c>
      <c r="AU188" s="222" t="s">
        <v>132</v>
      </c>
      <c r="AY188" s="17" t="s">
        <v>124</v>
      </c>
      <c r="BE188" s="223">
        <f>IF(N188="základní",J188,0)</f>
        <v>0</v>
      </c>
      <c r="BF188" s="223">
        <f>IF(N188="snížená",J188,0)</f>
        <v>319</v>
      </c>
      <c r="BG188" s="223">
        <f>IF(N188="zákl. přenesená",J188,0)</f>
        <v>0</v>
      </c>
      <c r="BH188" s="223">
        <f>IF(N188="sníž. přenesená",J188,0)</f>
        <v>0</v>
      </c>
      <c r="BI188" s="223">
        <f>IF(N188="nulová",J188,0)</f>
        <v>0</v>
      </c>
      <c r="BJ188" s="17" t="s">
        <v>132</v>
      </c>
      <c r="BK188" s="223">
        <f>ROUND(I188*H188,2)</f>
        <v>319</v>
      </c>
      <c r="BL188" s="17" t="s">
        <v>228</v>
      </c>
      <c r="BM188" s="222" t="s">
        <v>456</v>
      </c>
    </row>
    <row r="189" s="14" customFormat="1">
      <c r="A189" s="14"/>
      <c r="B189" s="234"/>
      <c r="C189" s="235"/>
      <c r="D189" s="226" t="s">
        <v>134</v>
      </c>
      <c r="E189" s="235"/>
      <c r="F189" s="237" t="s">
        <v>457</v>
      </c>
      <c r="G189" s="235"/>
      <c r="H189" s="238">
        <v>1.1000000000000001</v>
      </c>
      <c r="I189" s="235"/>
      <c r="J189" s="235"/>
      <c r="K189" s="235"/>
      <c r="L189" s="239"/>
      <c r="M189" s="240"/>
      <c r="N189" s="241"/>
      <c r="O189" s="241"/>
      <c r="P189" s="241"/>
      <c r="Q189" s="241"/>
      <c r="R189" s="241"/>
      <c r="S189" s="241"/>
      <c r="T189" s="24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43" t="s">
        <v>134</v>
      </c>
      <c r="AU189" s="243" t="s">
        <v>132</v>
      </c>
      <c r="AV189" s="14" t="s">
        <v>132</v>
      </c>
      <c r="AW189" s="14" t="s">
        <v>4</v>
      </c>
      <c r="AX189" s="14" t="s">
        <v>81</v>
      </c>
      <c r="AY189" s="243" t="s">
        <v>124</v>
      </c>
    </row>
    <row r="190" s="2" customFormat="1" ht="24.15" customHeight="1">
      <c r="A190" s="32"/>
      <c r="B190" s="33"/>
      <c r="C190" s="211" t="s">
        <v>265</v>
      </c>
      <c r="D190" s="211" t="s">
        <v>127</v>
      </c>
      <c r="E190" s="212" t="s">
        <v>342</v>
      </c>
      <c r="F190" s="213" t="s">
        <v>343</v>
      </c>
      <c r="G190" s="214" t="s">
        <v>261</v>
      </c>
      <c r="H190" s="215">
        <v>174</v>
      </c>
      <c r="I190" s="216">
        <v>41.299999999999997</v>
      </c>
      <c r="J190" s="216">
        <f>ROUND(I190*H190,2)</f>
        <v>7186.1999999999998</v>
      </c>
      <c r="K190" s="217"/>
      <c r="L190" s="38"/>
      <c r="M190" s="218" t="s">
        <v>1</v>
      </c>
      <c r="N190" s="219" t="s">
        <v>39</v>
      </c>
      <c r="O190" s="220">
        <v>0.098000000000000004</v>
      </c>
      <c r="P190" s="220">
        <f>O190*H190</f>
        <v>17.052</v>
      </c>
      <c r="Q190" s="220">
        <v>0</v>
      </c>
      <c r="R190" s="220">
        <f>Q190*H190</f>
        <v>0</v>
      </c>
      <c r="S190" s="220">
        <v>0.01174</v>
      </c>
      <c r="T190" s="221">
        <f>S190*H190</f>
        <v>2.0427599999999999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222" t="s">
        <v>228</v>
      </c>
      <c r="AT190" s="222" t="s">
        <v>127</v>
      </c>
      <c r="AU190" s="222" t="s">
        <v>132</v>
      </c>
      <c r="AY190" s="17" t="s">
        <v>124</v>
      </c>
      <c r="BE190" s="223">
        <f>IF(N190="základní",J190,0)</f>
        <v>0</v>
      </c>
      <c r="BF190" s="223">
        <f>IF(N190="snížená",J190,0)</f>
        <v>7186.1999999999998</v>
      </c>
      <c r="BG190" s="223">
        <f>IF(N190="zákl. přenesená",J190,0)</f>
        <v>0</v>
      </c>
      <c r="BH190" s="223">
        <f>IF(N190="sníž. přenesená",J190,0)</f>
        <v>0</v>
      </c>
      <c r="BI190" s="223">
        <f>IF(N190="nulová",J190,0)</f>
        <v>0</v>
      </c>
      <c r="BJ190" s="17" t="s">
        <v>132</v>
      </c>
      <c r="BK190" s="223">
        <f>ROUND(I190*H190,2)</f>
        <v>7186.1999999999998</v>
      </c>
      <c r="BL190" s="17" t="s">
        <v>228</v>
      </c>
      <c r="BM190" s="222" t="s">
        <v>458</v>
      </c>
    </row>
    <row r="191" s="2" customFormat="1" ht="24.15" customHeight="1">
      <c r="A191" s="32"/>
      <c r="B191" s="33"/>
      <c r="C191" s="211" t="s">
        <v>272</v>
      </c>
      <c r="D191" s="211" t="s">
        <v>127</v>
      </c>
      <c r="E191" s="212" t="s">
        <v>346</v>
      </c>
      <c r="F191" s="213" t="s">
        <v>347</v>
      </c>
      <c r="G191" s="214" t="s">
        <v>261</v>
      </c>
      <c r="H191" s="215">
        <v>65.900000000000006</v>
      </c>
      <c r="I191" s="216">
        <v>59.799999999999997</v>
      </c>
      <c r="J191" s="216">
        <f>ROUND(I191*H191,2)</f>
        <v>3940.8200000000002</v>
      </c>
      <c r="K191" s="217"/>
      <c r="L191" s="38"/>
      <c r="M191" s="218" t="s">
        <v>1</v>
      </c>
      <c r="N191" s="219" t="s">
        <v>39</v>
      </c>
      <c r="O191" s="220">
        <v>0.14199999999999999</v>
      </c>
      <c r="P191" s="220">
        <f>O191*H191</f>
        <v>9.3577999999999992</v>
      </c>
      <c r="Q191" s="220">
        <v>0</v>
      </c>
      <c r="R191" s="220">
        <f>Q191*H191</f>
        <v>0</v>
      </c>
      <c r="S191" s="220">
        <v>0.01174</v>
      </c>
      <c r="T191" s="221">
        <f>S191*H191</f>
        <v>0.77366600000000008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22" t="s">
        <v>228</v>
      </c>
      <c r="AT191" s="222" t="s">
        <v>127</v>
      </c>
      <c r="AU191" s="222" t="s">
        <v>132</v>
      </c>
      <c r="AY191" s="17" t="s">
        <v>124</v>
      </c>
      <c r="BE191" s="223">
        <f>IF(N191="základní",J191,0)</f>
        <v>0</v>
      </c>
      <c r="BF191" s="223">
        <f>IF(N191="snížená",J191,0)</f>
        <v>3940.8200000000002</v>
      </c>
      <c r="BG191" s="223">
        <f>IF(N191="zákl. přenesená",J191,0)</f>
        <v>0</v>
      </c>
      <c r="BH191" s="223">
        <f>IF(N191="sníž. přenesená",J191,0)</f>
        <v>0</v>
      </c>
      <c r="BI191" s="223">
        <f>IF(N191="nulová",J191,0)</f>
        <v>0</v>
      </c>
      <c r="BJ191" s="17" t="s">
        <v>132</v>
      </c>
      <c r="BK191" s="223">
        <f>ROUND(I191*H191,2)</f>
        <v>3940.8200000000002</v>
      </c>
      <c r="BL191" s="17" t="s">
        <v>228</v>
      </c>
      <c r="BM191" s="222" t="s">
        <v>459</v>
      </c>
    </row>
    <row r="192" s="2" customFormat="1" ht="33" customHeight="1">
      <c r="A192" s="32"/>
      <c r="B192" s="33"/>
      <c r="C192" s="211" t="s">
        <v>278</v>
      </c>
      <c r="D192" s="211" t="s">
        <v>127</v>
      </c>
      <c r="E192" s="212" t="s">
        <v>365</v>
      </c>
      <c r="F192" s="213" t="s">
        <v>366</v>
      </c>
      <c r="G192" s="214" t="s">
        <v>261</v>
      </c>
      <c r="H192" s="215">
        <v>65.920000000000002</v>
      </c>
      <c r="I192" s="216">
        <v>190</v>
      </c>
      <c r="J192" s="216">
        <f>ROUND(I192*H192,2)</f>
        <v>12524.799999999999</v>
      </c>
      <c r="K192" s="217"/>
      <c r="L192" s="38"/>
      <c r="M192" s="218" t="s">
        <v>1</v>
      </c>
      <c r="N192" s="219" t="s">
        <v>39</v>
      </c>
      <c r="O192" s="220">
        <v>0.30499999999999999</v>
      </c>
      <c r="P192" s="220">
        <f>O192*H192</f>
        <v>20.105599999999999</v>
      </c>
      <c r="Q192" s="220">
        <v>0.00058</v>
      </c>
      <c r="R192" s="220">
        <f>Q192*H192</f>
        <v>0.0382336</v>
      </c>
      <c r="S192" s="220">
        <v>0</v>
      </c>
      <c r="T192" s="221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22" t="s">
        <v>228</v>
      </c>
      <c r="AT192" s="222" t="s">
        <v>127</v>
      </c>
      <c r="AU192" s="222" t="s">
        <v>132</v>
      </c>
      <c r="AY192" s="17" t="s">
        <v>124</v>
      </c>
      <c r="BE192" s="223">
        <f>IF(N192="základní",J192,0)</f>
        <v>0</v>
      </c>
      <c r="BF192" s="223">
        <f>IF(N192="snížená",J192,0)</f>
        <v>12524.799999999999</v>
      </c>
      <c r="BG192" s="223">
        <f>IF(N192="zákl. přenesená",J192,0)</f>
        <v>0</v>
      </c>
      <c r="BH192" s="223">
        <f>IF(N192="sníž. přenesená",J192,0)</f>
        <v>0</v>
      </c>
      <c r="BI192" s="223">
        <f>IF(N192="nulová",J192,0)</f>
        <v>0</v>
      </c>
      <c r="BJ192" s="17" t="s">
        <v>132</v>
      </c>
      <c r="BK192" s="223">
        <f>ROUND(I192*H192,2)</f>
        <v>12524.799999999999</v>
      </c>
      <c r="BL192" s="17" t="s">
        <v>228</v>
      </c>
      <c r="BM192" s="222" t="s">
        <v>460</v>
      </c>
    </row>
    <row r="193" s="14" customFormat="1">
      <c r="A193" s="14"/>
      <c r="B193" s="234"/>
      <c r="C193" s="235"/>
      <c r="D193" s="226" t="s">
        <v>134</v>
      </c>
      <c r="E193" s="236" t="s">
        <v>1</v>
      </c>
      <c r="F193" s="237" t="s">
        <v>368</v>
      </c>
      <c r="G193" s="235"/>
      <c r="H193" s="238">
        <v>65.920000000000002</v>
      </c>
      <c r="I193" s="235"/>
      <c r="J193" s="235"/>
      <c r="K193" s="235"/>
      <c r="L193" s="239"/>
      <c r="M193" s="240"/>
      <c r="N193" s="241"/>
      <c r="O193" s="241"/>
      <c r="P193" s="241"/>
      <c r="Q193" s="241"/>
      <c r="R193" s="241"/>
      <c r="S193" s="241"/>
      <c r="T193" s="242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3" t="s">
        <v>134</v>
      </c>
      <c r="AU193" s="243" t="s">
        <v>132</v>
      </c>
      <c r="AV193" s="14" t="s">
        <v>132</v>
      </c>
      <c r="AW193" s="14" t="s">
        <v>30</v>
      </c>
      <c r="AX193" s="14" t="s">
        <v>81</v>
      </c>
      <c r="AY193" s="243" t="s">
        <v>124</v>
      </c>
    </row>
    <row r="194" s="2" customFormat="1" ht="24.15" customHeight="1">
      <c r="A194" s="32"/>
      <c r="B194" s="33"/>
      <c r="C194" s="211" t="s">
        <v>283</v>
      </c>
      <c r="D194" s="211" t="s">
        <v>127</v>
      </c>
      <c r="E194" s="212" t="s">
        <v>350</v>
      </c>
      <c r="F194" s="213" t="s">
        <v>351</v>
      </c>
      <c r="G194" s="214" t="s">
        <v>261</v>
      </c>
      <c r="H194" s="215">
        <v>174.12000000000001</v>
      </c>
      <c r="I194" s="216">
        <v>134</v>
      </c>
      <c r="J194" s="216">
        <f>ROUND(I194*H194,2)</f>
        <v>23332.080000000002</v>
      </c>
      <c r="K194" s="217"/>
      <c r="L194" s="38"/>
      <c r="M194" s="218" t="s">
        <v>1</v>
      </c>
      <c r="N194" s="219" t="s">
        <v>39</v>
      </c>
      <c r="O194" s="220">
        <v>0.20899999999999999</v>
      </c>
      <c r="P194" s="220">
        <f>O194*H194</f>
        <v>36.391080000000002</v>
      </c>
      <c r="Q194" s="220">
        <v>0.00058</v>
      </c>
      <c r="R194" s="220">
        <f>Q194*H194</f>
        <v>0.1009896</v>
      </c>
      <c r="S194" s="220">
        <v>0</v>
      </c>
      <c r="T194" s="221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222" t="s">
        <v>228</v>
      </c>
      <c r="AT194" s="222" t="s">
        <v>127</v>
      </c>
      <c r="AU194" s="222" t="s">
        <v>132</v>
      </c>
      <c r="AY194" s="17" t="s">
        <v>124</v>
      </c>
      <c r="BE194" s="223">
        <f>IF(N194="základní",J194,0)</f>
        <v>0</v>
      </c>
      <c r="BF194" s="223">
        <f>IF(N194="snížená",J194,0)</f>
        <v>23332.080000000002</v>
      </c>
      <c r="BG194" s="223">
        <f>IF(N194="zákl. přenesená",J194,0)</f>
        <v>0</v>
      </c>
      <c r="BH194" s="223">
        <f>IF(N194="sníž. přenesená",J194,0)</f>
        <v>0</v>
      </c>
      <c r="BI194" s="223">
        <f>IF(N194="nulová",J194,0)</f>
        <v>0</v>
      </c>
      <c r="BJ194" s="17" t="s">
        <v>132</v>
      </c>
      <c r="BK194" s="223">
        <f>ROUND(I194*H194,2)</f>
        <v>23332.080000000002</v>
      </c>
      <c r="BL194" s="17" t="s">
        <v>228</v>
      </c>
      <c r="BM194" s="222" t="s">
        <v>461</v>
      </c>
    </row>
    <row r="195" s="14" customFormat="1">
      <c r="A195" s="14"/>
      <c r="B195" s="234"/>
      <c r="C195" s="235"/>
      <c r="D195" s="226" t="s">
        <v>134</v>
      </c>
      <c r="E195" s="236" t="s">
        <v>1</v>
      </c>
      <c r="F195" s="237" t="s">
        <v>462</v>
      </c>
      <c r="G195" s="235"/>
      <c r="H195" s="238">
        <v>174.12000000000001</v>
      </c>
      <c r="I195" s="235"/>
      <c r="J195" s="235"/>
      <c r="K195" s="235"/>
      <c r="L195" s="239"/>
      <c r="M195" s="240"/>
      <c r="N195" s="241"/>
      <c r="O195" s="241"/>
      <c r="P195" s="241"/>
      <c r="Q195" s="241"/>
      <c r="R195" s="241"/>
      <c r="S195" s="241"/>
      <c r="T195" s="242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3" t="s">
        <v>134</v>
      </c>
      <c r="AU195" s="243" t="s">
        <v>132</v>
      </c>
      <c r="AV195" s="14" t="s">
        <v>132</v>
      </c>
      <c r="AW195" s="14" t="s">
        <v>30</v>
      </c>
      <c r="AX195" s="14" t="s">
        <v>81</v>
      </c>
      <c r="AY195" s="243" t="s">
        <v>124</v>
      </c>
    </row>
    <row r="196" s="2" customFormat="1" ht="16.5" customHeight="1">
      <c r="A196" s="32"/>
      <c r="B196" s="33"/>
      <c r="C196" s="254" t="s">
        <v>290</v>
      </c>
      <c r="D196" s="254" t="s">
        <v>336</v>
      </c>
      <c r="E196" s="255" t="s">
        <v>359</v>
      </c>
      <c r="F196" s="256" t="s">
        <v>360</v>
      </c>
      <c r="G196" s="257" t="s">
        <v>194</v>
      </c>
      <c r="H196" s="258">
        <v>533</v>
      </c>
      <c r="I196" s="259">
        <v>200</v>
      </c>
      <c r="J196" s="259">
        <f>ROUND(I196*H196,2)</f>
        <v>106600</v>
      </c>
      <c r="K196" s="260"/>
      <c r="L196" s="261"/>
      <c r="M196" s="262" t="s">
        <v>1</v>
      </c>
      <c r="N196" s="263" t="s">
        <v>39</v>
      </c>
      <c r="O196" s="220">
        <v>0</v>
      </c>
      <c r="P196" s="220">
        <f>O196*H196</f>
        <v>0</v>
      </c>
      <c r="Q196" s="220">
        <v>0</v>
      </c>
      <c r="R196" s="220">
        <f>Q196*H196</f>
        <v>0</v>
      </c>
      <c r="S196" s="220">
        <v>0</v>
      </c>
      <c r="T196" s="221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22" t="s">
        <v>326</v>
      </c>
      <c r="AT196" s="222" t="s">
        <v>336</v>
      </c>
      <c r="AU196" s="222" t="s">
        <v>132</v>
      </c>
      <c r="AY196" s="17" t="s">
        <v>124</v>
      </c>
      <c r="BE196" s="223">
        <f>IF(N196="základní",J196,0)</f>
        <v>0</v>
      </c>
      <c r="BF196" s="223">
        <f>IF(N196="snížená",J196,0)</f>
        <v>106600</v>
      </c>
      <c r="BG196" s="223">
        <f>IF(N196="zákl. přenesená",J196,0)</f>
        <v>0</v>
      </c>
      <c r="BH196" s="223">
        <f>IF(N196="sníž. přenesená",J196,0)</f>
        <v>0</v>
      </c>
      <c r="BI196" s="223">
        <f>IF(N196="nulová",J196,0)</f>
        <v>0</v>
      </c>
      <c r="BJ196" s="17" t="s">
        <v>132</v>
      </c>
      <c r="BK196" s="223">
        <f>ROUND(I196*H196,2)</f>
        <v>106600</v>
      </c>
      <c r="BL196" s="17" t="s">
        <v>228</v>
      </c>
      <c r="BM196" s="222" t="s">
        <v>463</v>
      </c>
    </row>
    <row r="197" s="13" customFormat="1">
      <c r="A197" s="13"/>
      <c r="B197" s="224"/>
      <c r="C197" s="225"/>
      <c r="D197" s="226" t="s">
        <v>134</v>
      </c>
      <c r="E197" s="227" t="s">
        <v>1</v>
      </c>
      <c r="F197" s="228" t="s">
        <v>464</v>
      </c>
      <c r="G197" s="225"/>
      <c r="H197" s="227" t="s">
        <v>1</v>
      </c>
      <c r="I197" s="225"/>
      <c r="J197" s="225"/>
      <c r="K197" s="225"/>
      <c r="L197" s="229"/>
      <c r="M197" s="230"/>
      <c r="N197" s="231"/>
      <c r="O197" s="231"/>
      <c r="P197" s="231"/>
      <c r="Q197" s="231"/>
      <c r="R197" s="231"/>
      <c r="S197" s="231"/>
      <c r="T197" s="23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3" t="s">
        <v>134</v>
      </c>
      <c r="AU197" s="233" t="s">
        <v>132</v>
      </c>
      <c r="AV197" s="13" t="s">
        <v>81</v>
      </c>
      <c r="AW197" s="13" t="s">
        <v>30</v>
      </c>
      <c r="AX197" s="13" t="s">
        <v>73</v>
      </c>
      <c r="AY197" s="233" t="s">
        <v>124</v>
      </c>
    </row>
    <row r="198" s="14" customFormat="1">
      <c r="A198" s="14"/>
      <c r="B198" s="234"/>
      <c r="C198" s="235"/>
      <c r="D198" s="226" t="s">
        <v>134</v>
      </c>
      <c r="E198" s="236" t="s">
        <v>1</v>
      </c>
      <c r="F198" s="237" t="s">
        <v>465</v>
      </c>
      <c r="G198" s="235"/>
      <c r="H198" s="238">
        <v>533</v>
      </c>
      <c r="I198" s="235"/>
      <c r="J198" s="235"/>
      <c r="K198" s="235"/>
      <c r="L198" s="239"/>
      <c r="M198" s="240"/>
      <c r="N198" s="241"/>
      <c r="O198" s="241"/>
      <c r="P198" s="241"/>
      <c r="Q198" s="241"/>
      <c r="R198" s="241"/>
      <c r="S198" s="241"/>
      <c r="T198" s="24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3" t="s">
        <v>134</v>
      </c>
      <c r="AU198" s="243" t="s">
        <v>132</v>
      </c>
      <c r="AV198" s="14" t="s">
        <v>132</v>
      </c>
      <c r="AW198" s="14" t="s">
        <v>30</v>
      </c>
      <c r="AX198" s="14" t="s">
        <v>81</v>
      </c>
      <c r="AY198" s="243" t="s">
        <v>124</v>
      </c>
    </row>
    <row r="199" s="2" customFormat="1" ht="24.15" customHeight="1">
      <c r="A199" s="32"/>
      <c r="B199" s="33"/>
      <c r="C199" s="211" t="s">
        <v>296</v>
      </c>
      <c r="D199" s="211" t="s">
        <v>127</v>
      </c>
      <c r="E199" s="212" t="s">
        <v>370</v>
      </c>
      <c r="F199" s="213" t="s">
        <v>371</v>
      </c>
      <c r="G199" s="214" t="s">
        <v>130</v>
      </c>
      <c r="H199" s="215">
        <v>181.80000000000001</v>
      </c>
      <c r="I199" s="216">
        <v>155</v>
      </c>
      <c r="J199" s="216">
        <f>ROUND(I199*H199,2)</f>
        <v>28179</v>
      </c>
      <c r="K199" s="217"/>
      <c r="L199" s="38"/>
      <c r="M199" s="218" t="s">
        <v>1</v>
      </c>
      <c r="N199" s="219" t="s">
        <v>39</v>
      </c>
      <c r="O199" s="220">
        <v>0.36799999999999999</v>
      </c>
      <c r="P199" s="220">
        <f>O199*H199</f>
        <v>66.9024</v>
      </c>
      <c r="Q199" s="220">
        <v>0</v>
      </c>
      <c r="R199" s="220">
        <f>Q199*H199</f>
        <v>0</v>
      </c>
      <c r="S199" s="220">
        <v>0.083169999999999994</v>
      </c>
      <c r="T199" s="221">
        <f>S199*H199</f>
        <v>15.120305999999999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22" t="s">
        <v>228</v>
      </c>
      <c r="AT199" s="222" t="s">
        <v>127</v>
      </c>
      <c r="AU199" s="222" t="s">
        <v>132</v>
      </c>
      <c r="AY199" s="17" t="s">
        <v>124</v>
      </c>
      <c r="BE199" s="223">
        <f>IF(N199="základní",J199,0)</f>
        <v>0</v>
      </c>
      <c r="BF199" s="223">
        <f>IF(N199="snížená",J199,0)</f>
        <v>28179</v>
      </c>
      <c r="BG199" s="223">
        <f>IF(N199="zákl. přenesená",J199,0)</f>
        <v>0</v>
      </c>
      <c r="BH199" s="223">
        <f>IF(N199="sníž. přenesená",J199,0)</f>
        <v>0</v>
      </c>
      <c r="BI199" s="223">
        <f>IF(N199="nulová",J199,0)</f>
        <v>0</v>
      </c>
      <c r="BJ199" s="17" t="s">
        <v>132</v>
      </c>
      <c r="BK199" s="223">
        <f>ROUND(I199*H199,2)</f>
        <v>28179</v>
      </c>
      <c r="BL199" s="17" t="s">
        <v>228</v>
      </c>
      <c r="BM199" s="222" t="s">
        <v>466</v>
      </c>
    </row>
    <row r="200" s="14" customFormat="1">
      <c r="A200" s="14"/>
      <c r="B200" s="234"/>
      <c r="C200" s="235"/>
      <c r="D200" s="226" t="s">
        <v>134</v>
      </c>
      <c r="E200" s="236" t="s">
        <v>1</v>
      </c>
      <c r="F200" s="237" t="s">
        <v>443</v>
      </c>
      <c r="G200" s="235"/>
      <c r="H200" s="238">
        <v>181.80000000000001</v>
      </c>
      <c r="I200" s="235"/>
      <c r="J200" s="235"/>
      <c r="K200" s="235"/>
      <c r="L200" s="239"/>
      <c r="M200" s="240"/>
      <c r="N200" s="241"/>
      <c r="O200" s="241"/>
      <c r="P200" s="241"/>
      <c r="Q200" s="241"/>
      <c r="R200" s="241"/>
      <c r="S200" s="241"/>
      <c r="T200" s="242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3" t="s">
        <v>134</v>
      </c>
      <c r="AU200" s="243" t="s">
        <v>132</v>
      </c>
      <c r="AV200" s="14" t="s">
        <v>132</v>
      </c>
      <c r="AW200" s="14" t="s">
        <v>30</v>
      </c>
      <c r="AX200" s="14" t="s">
        <v>81</v>
      </c>
      <c r="AY200" s="243" t="s">
        <v>124</v>
      </c>
    </row>
    <row r="201" s="2" customFormat="1" ht="24.15" customHeight="1">
      <c r="A201" s="32"/>
      <c r="B201" s="33"/>
      <c r="C201" s="211" t="s">
        <v>302</v>
      </c>
      <c r="D201" s="211" t="s">
        <v>127</v>
      </c>
      <c r="E201" s="212" t="s">
        <v>376</v>
      </c>
      <c r="F201" s="213" t="s">
        <v>377</v>
      </c>
      <c r="G201" s="214" t="s">
        <v>130</v>
      </c>
      <c r="H201" s="215">
        <v>181.80000000000001</v>
      </c>
      <c r="I201" s="216">
        <v>519</v>
      </c>
      <c r="J201" s="216">
        <f>ROUND(I201*H201,2)</f>
        <v>94354.199999999997</v>
      </c>
      <c r="K201" s="217"/>
      <c r="L201" s="38"/>
      <c r="M201" s="218" t="s">
        <v>1</v>
      </c>
      <c r="N201" s="219" t="s">
        <v>39</v>
      </c>
      <c r="O201" s="220">
        <v>0.58999999999999997</v>
      </c>
      <c r="P201" s="220">
        <f>O201*H201</f>
        <v>107.262</v>
      </c>
      <c r="Q201" s="220">
        <v>0.0074999999999999997</v>
      </c>
      <c r="R201" s="220">
        <f>Q201*H201</f>
        <v>1.3634999999999999</v>
      </c>
      <c r="S201" s="220">
        <v>0</v>
      </c>
      <c r="T201" s="221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22" t="s">
        <v>228</v>
      </c>
      <c r="AT201" s="222" t="s">
        <v>127</v>
      </c>
      <c r="AU201" s="222" t="s">
        <v>132</v>
      </c>
      <c r="AY201" s="17" t="s">
        <v>124</v>
      </c>
      <c r="BE201" s="223">
        <f>IF(N201="základní",J201,0)</f>
        <v>0</v>
      </c>
      <c r="BF201" s="223">
        <f>IF(N201="snížená",J201,0)</f>
        <v>94354.199999999997</v>
      </c>
      <c r="BG201" s="223">
        <f>IF(N201="zákl. přenesená",J201,0)</f>
        <v>0</v>
      </c>
      <c r="BH201" s="223">
        <f>IF(N201="sníž. přenesená",J201,0)</f>
        <v>0</v>
      </c>
      <c r="BI201" s="223">
        <f>IF(N201="nulová",J201,0)</f>
        <v>0</v>
      </c>
      <c r="BJ201" s="17" t="s">
        <v>132</v>
      </c>
      <c r="BK201" s="223">
        <f>ROUND(I201*H201,2)</f>
        <v>94354.199999999997</v>
      </c>
      <c r="BL201" s="17" t="s">
        <v>228</v>
      </c>
      <c r="BM201" s="222" t="s">
        <v>467</v>
      </c>
    </row>
    <row r="202" s="14" customFormat="1">
      <c r="A202" s="14"/>
      <c r="B202" s="234"/>
      <c r="C202" s="235"/>
      <c r="D202" s="226" t="s">
        <v>134</v>
      </c>
      <c r="E202" s="236" t="s">
        <v>1</v>
      </c>
      <c r="F202" s="237" t="s">
        <v>443</v>
      </c>
      <c r="G202" s="235"/>
      <c r="H202" s="238">
        <v>181.80000000000001</v>
      </c>
      <c r="I202" s="235"/>
      <c r="J202" s="235"/>
      <c r="K202" s="235"/>
      <c r="L202" s="239"/>
      <c r="M202" s="240"/>
      <c r="N202" s="241"/>
      <c r="O202" s="241"/>
      <c r="P202" s="241"/>
      <c r="Q202" s="241"/>
      <c r="R202" s="241"/>
      <c r="S202" s="241"/>
      <c r="T202" s="242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3" t="s">
        <v>134</v>
      </c>
      <c r="AU202" s="243" t="s">
        <v>132</v>
      </c>
      <c r="AV202" s="14" t="s">
        <v>132</v>
      </c>
      <c r="AW202" s="14" t="s">
        <v>30</v>
      </c>
      <c r="AX202" s="14" t="s">
        <v>81</v>
      </c>
      <c r="AY202" s="243" t="s">
        <v>124</v>
      </c>
    </row>
    <row r="203" s="2" customFormat="1" ht="21.75" customHeight="1">
      <c r="A203" s="32"/>
      <c r="B203" s="33"/>
      <c r="C203" s="254" t="s">
        <v>307</v>
      </c>
      <c r="D203" s="254" t="s">
        <v>336</v>
      </c>
      <c r="E203" s="255" t="s">
        <v>380</v>
      </c>
      <c r="F203" s="256" t="s">
        <v>381</v>
      </c>
      <c r="G203" s="257" t="s">
        <v>130</v>
      </c>
      <c r="H203" s="258">
        <v>199.97999999999999</v>
      </c>
      <c r="I203" s="259">
        <v>920</v>
      </c>
      <c r="J203" s="259">
        <f>ROUND(I203*H203,2)</f>
        <v>183981.60000000001</v>
      </c>
      <c r="K203" s="260"/>
      <c r="L203" s="261"/>
      <c r="M203" s="262" t="s">
        <v>1</v>
      </c>
      <c r="N203" s="263" t="s">
        <v>39</v>
      </c>
      <c r="O203" s="220">
        <v>0</v>
      </c>
      <c r="P203" s="220">
        <f>O203*H203</f>
        <v>0</v>
      </c>
      <c r="Q203" s="220">
        <v>0</v>
      </c>
      <c r="R203" s="220">
        <f>Q203*H203</f>
        <v>0</v>
      </c>
      <c r="S203" s="220">
        <v>0</v>
      </c>
      <c r="T203" s="221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22" t="s">
        <v>326</v>
      </c>
      <c r="AT203" s="222" t="s">
        <v>336</v>
      </c>
      <c r="AU203" s="222" t="s">
        <v>132</v>
      </c>
      <c r="AY203" s="17" t="s">
        <v>124</v>
      </c>
      <c r="BE203" s="223">
        <f>IF(N203="základní",J203,0)</f>
        <v>0</v>
      </c>
      <c r="BF203" s="223">
        <f>IF(N203="snížená",J203,0)</f>
        <v>183981.60000000001</v>
      </c>
      <c r="BG203" s="223">
        <f>IF(N203="zákl. přenesená",J203,0)</f>
        <v>0</v>
      </c>
      <c r="BH203" s="223">
        <f>IF(N203="sníž. přenesená",J203,0)</f>
        <v>0</v>
      </c>
      <c r="BI203" s="223">
        <f>IF(N203="nulová",J203,0)</f>
        <v>0</v>
      </c>
      <c r="BJ203" s="17" t="s">
        <v>132</v>
      </c>
      <c r="BK203" s="223">
        <f>ROUND(I203*H203,2)</f>
        <v>183981.60000000001</v>
      </c>
      <c r="BL203" s="17" t="s">
        <v>228</v>
      </c>
      <c r="BM203" s="222" t="s">
        <v>468</v>
      </c>
    </row>
    <row r="204" s="14" customFormat="1">
      <c r="A204" s="14"/>
      <c r="B204" s="234"/>
      <c r="C204" s="235"/>
      <c r="D204" s="226" t="s">
        <v>134</v>
      </c>
      <c r="E204" s="236" t="s">
        <v>1</v>
      </c>
      <c r="F204" s="237" t="s">
        <v>469</v>
      </c>
      <c r="G204" s="235"/>
      <c r="H204" s="238">
        <v>199.97999999999999</v>
      </c>
      <c r="I204" s="235"/>
      <c r="J204" s="235"/>
      <c r="K204" s="235"/>
      <c r="L204" s="239"/>
      <c r="M204" s="240"/>
      <c r="N204" s="241"/>
      <c r="O204" s="241"/>
      <c r="P204" s="241"/>
      <c r="Q204" s="241"/>
      <c r="R204" s="241"/>
      <c r="S204" s="241"/>
      <c r="T204" s="242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3" t="s">
        <v>134</v>
      </c>
      <c r="AU204" s="243" t="s">
        <v>132</v>
      </c>
      <c r="AV204" s="14" t="s">
        <v>132</v>
      </c>
      <c r="AW204" s="14" t="s">
        <v>30</v>
      </c>
      <c r="AX204" s="14" t="s">
        <v>81</v>
      </c>
      <c r="AY204" s="243" t="s">
        <v>124</v>
      </c>
    </row>
    <row r="205" s="2" customFormat="1" ht="24.15" customHeight="1">
      <c r="A205" s="32"/>
      <c r="B205" s="33"/>
      <c r="C205" s="211" t="s">
        <v>311</v>
      </c>
      <c r="D205" s="211" t="s">
        <v>127</v>
      </c>
      <c r="E205" s="212" t="s">
        <v>385</v>
      </c>
      <c r="F205" s="213" t="s">
        <v>386</v>
      </c>
      <c r="G205" s="214" t="s">
        <v>286</v>
      </c>
      <c r="H205" s="215">
        <v>5348.8890000000001</v>
      </c>
      <c r="I205" s="216">
        <v>6.9199999999999999</v>
      </c>
      <c r="J205" s="216">
        <f>ROUND(I205*H205,2)</f>
        <v>37014.309999999998</v>
      </c>
      <c r="K205" s="217"/>
      <c r="L205" s="38"/>
      <c r="M205" s="218" t="s">
        <v>1</v>
      </c>
      <c r="N205" s="219" t="s">
        <v>39</v>
      </c>
      <c r="O205" s="220">
        <v>0</v>
      </c>
      <c r="P205" s="220">
        <f>O205*H205</f>
        <v>0</v>
      </c>
      <c r="Q205" s="220">
        <v>0</v>
      </c>
      <c r="R205" s="220">
        <f>Q205*H205</f>
        <v>0</v>
      </c>
      <c r="S205" s="220">
        <v>0</v>
      </c>
      <c r="T205" s="221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222" t="s">
        <v>228</v>
      </c>
      <c r="AT205" s="222" t="s">
        <v>127</v>
      </c>
      <c r="AU205" s="222" t="s">
        <v>132</v>
      </c>
      <c r="AY205" s="17" t="s">
        <v>124</v>
      </c>
      <c r="BE205" s="223">
        <f>IF(N205="základní",J205,0)</f>
        <v>0</v>
      </c>
      <c r="BF205" s="223">
        <f>IF(N205="snížená",J205,0)</f>
        <v>37014.309999999998</v>
      </c>
      <c r="BG205" s="223">
        <f>IF(N205="zákl. přenesená",J205,0)</f>
        <v>0</v>
      </c>
      <c r="BH205" s="223">
        <f>IF(N205="sníž. přenesená",J205,0)</f>
        <v>0</v>
      </c>
      <c r="BI205" s="223">
        <f>IF(N205="nulová",J205,0)</f>
        <v>0</v>
      </c>
      <c r="BJ205" s="17" t="s">
        <v>132</v>
      </c>
      <c r="BK205" s="223">
        <f>ROUND(I205*H205,2)</f>
        <v>37014.309999999998</v>
      </c>
      <c r="BL205" s="17" t="s">
        <v>228</v>
      </c>
      <c r="BM205" s="222" t="s">
        <v>470</v>
      </c>
    </row>
    <row r="206" s="12" customFormat="1" ht="22.8" customHeight="1">
      <c r="A206" s="12"/>
      <c r="B206" s="196"/>
      <c r="C206" s="197"/>
      <c r="D206" s="198" t="s">
        <v>72</v>
      </c>
      <c r="E206" s="209" t="s">
        <v>388</v>
      </c>
      <c r="F206" s="209" t="s">
        <v>389</v>
      </c>
      <c r="G206" s="197"/>
      <c r="H206" s="197"/>
      <c r="I206" s="197"/>
      <c r="J206" s="210">
        <f>BK206</f>
        <v>40550.400000000001</v>
      </c>
      <c r="K206" s="197"/>
      <c r="L206" s="201"/>
      <c r="M206" s="202"/>
      <c r="N206" s="203"/>
      <c r="O206" s="203"/>
      <c r="P206" s="204">
        <f>SUM(P207:P208)</f>
        <v>0</v>
      </c>
      <c r="Q206" s="203"/>
      <c r="R206" s="204">
        <f>SUM(R207:R208)</f>
        <v>0</v>
      </c>
      <c r="S206" s="203"/>
      <c r="T206" s="205">
        <f>SUM(T207:T208)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6" t="s">
        <v>132</v>
      </c>
      <c r="AT206" s="207" t="s">
        <v>72</v>
      </c>
      <c r="AU206" s="207" t="s">
        <v>81</v>
      </c>
      <c r="AY206" s="206" t="s">
        <v>124</v>
      </c>
      <c r="BK206" s="208">
        <f>SUM(BK207:BK208)</f>
        <v>40550.400000000001</v>
      </c>
    </row>
    <row r="207" s="2" customFormat="1" ht="16.5" customHeight="1">
      <c r="A207" s="32"/>
      <c r="B207" s="33"/>
      <c r="C207" s="211" t="s">
        <v>318</v>
      </c>
      <c r="D207" s="211" t="s">
        <v>127</v>
      </c>
      <c r="E207" s="212" t="s">
        <v>391</v>
      </c>
      <c r="F207" s="213" t="s">
        <v>392</v>
      </c>
      <c r="G207" s="214" t="s">
        <v>130</v>
      </c>
      <c r="H207" s="215">
        <v>67.584000000000003</v>
      </c>
      <c r="I207" s="216">
        <v>600</v>
      </c>
      <c r="J207" s="216">
        <f>ROUND(I207*H207,2)</f>
        <v>40550.400000000001</v>
      </c>
      <c r="K207" s="217"/>
      <c r="L207" s="38"/>
      <c r="M207" s="218" t="s">
        <v>1</v>
      </c>
      <c r="N207" s="219" t="s">
        <v>39</v>
      </c>
      <c r="O207" s="220">
        <v>0</v>
      </c>
      <c r="P207" s="220">
        <f>O207*H207</f>
        <v>0</v>
      </c>
      <c r="Q207" s="220">
        <v>0</v>
      </c>
      <c r="R207" s="220">
        <f>Q207*H207</f>
        <v>0</v>
      </c>
      <c r="S207" s="220">
        <v>0</v>
      </c>
      <c r="T207" s="221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222" t="s">
        <v>228</v>
      </c>
      <c r="AT207" s="222" t="s">
        <v>127</v>
      </c>
      <c r="AU207" s="222" t="s">
        <v>132</v>
      </c>
      <c r="AY207" s="17" t="s">
        <v>124</v>
      </c>
      <c r="BE207" s="223">
        <f>IF(N207="základní",J207,0)</f>
        <v>0</v>
      </c>
      <c r="BF207" s="223">
        <f>IF(N207="snížená",J207,0)</f>
        <v>40550.400000000001</v>
      </c>
      <c r="BG207" s="223">
        <f>IF(N207="zákl. přenesená",J207,0)</f>
        <v>0</v>
      </c>
      <c r="BH207" s="223">
        <f>IF(N207="sníž. přenesená",J207,0)</f>
        <v>0</v>
      </c>
      <c r="BI207" s="223">
        <f>IF(N207="nulová",J207,0)</f>
        <v>0</v>
      </c>
      <c r="BJ207" s="17" t="s">
        <v>132</v>
      </c>
      <c r="BK207" s="223">
        <f>ROUND(I207*H207,2)</f>
        <v>40550.400000000001</v>
      </c>
      <c r="BL207" s="17" t="s">
        <v>228</v>
      </c>
      <c r="BM207" s="222" t="s">
        <v>393</v>
      </c>
    </row>
    <row r="208" s="14" customFormat="1">
      <c r="A208" s="14"/>
      <c r="B208" s="234"/>
      <c r="C208" s="235"/>
      <c r="D208" s="226" t="s">
        <v>134</v>
      </c>
      <c r="E208" s="236" t="s">
        <v>1</v>
      </c>
      <c r="F208" s="237" t="s">
        <v>394</v>
      </c>
      <c r="G208" s="235"/>
      <c r="H208" s="238">
        <v>67.584000000000003</v>
      </c>
      <c r="I208" s="235"/>
      <c r="J208" s="235"/>
      <c r="K208" s="235"/>
      <c r="L208" s="239"/>
      <c r="M208" s="240"/>
      <c r="N208" s="241"/>
      <c r="O208" s="241"/>
      <c r="P208" s="241"/>
      <c r="Q208" s="241"/>
      <c r="R208" s="241"/>
      <c r="S208" s="241"/>
      <c r="T208" s="242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3" t="s">
        <v>134</v>
      </c>
      <c r="AU208" s="243" t="s">
        <v>132</v>
      </c>
      <c r="AV208" s="14" t="s">
        <v>132</v>
      </c>
      <c r="AW208" s="14" t="s">
        <v>30</v>
      </c>
      <c r="AX208" s="14" t="s">
        <v>81</v>
      </c>
      <c r="AY208" s="243" t="s">
        <v>124</v>
      </c>
    </row>
    <row r="209" s="12" customFormat="1" ht="22.8" customHeight="1">
      <c r="A209" s="12"/>
      <c r="B209" s="196"/>
      <c r="C209" s="197"/>
      <c r="D209" s="198" t="s">
        <v>72</v>
      </c>
      <c r="E209" s="209" t="s">
        <v>402</v>
      </c>
      <c r="F209" s="209" t="s">
        <v>403</v>
      </c>
      <c r="G209" s="197"/>
      <c r="H209" s="197"/>
      <c r="I209" s="197"/>
      <c r="J209" s="210">
        <f>BK209</f>
        <v>75563.179999999993</v>
      </c>
      <c r="K209" s="197"/>
      <c r="L209" s="201"/>
      <c r="M209" s="202"/>
      <c r="N209" s="203"/>
      <c r="O209" s="203"/>
      <c r="P209" s="204">
        <f>SUM(P210:P216)</f>
        <v>126.882402</v>
      </c>
      <c r="Q209" s="203"/>
      <c r="R209" s="204">
        <f>SUM(R210:R216)</f>
        <v>0.897953</v>
      </c>
      <c r="S209" s="203"/>
      <c r="T209" s="205">
        <f>SUM(T210:T216)</f>
        <v>0.22089762999999998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6" t="s">
        <v>132</v>
      </c>
      <c r="AT209" s="207" t="s">
        <v>72</v>
      </c>
      <c r="AU209" s="207" t="s">
        <v>81</v>
      </c>
      <c r="AY209" s="206" t="s">
        <v>124</v>
      </c>
      <c r="BK209" s="208">
        <f>SUM(BK210:BK216)</f>
        <v>75563.179999999993</v>
      </c>
    </row>
    <row r="210" s="2" customFormat="1" ht="16.5" customHeight="1">
      <c r="A210" s="32"/>
      <c r="B210" s="33"/>
      <c r="C210" s="211" t="s">
        <v>326</v>
      </c>
      <c r="D210" s="211" t="s">
        <v>127</v>
      </c>
      <c r="E210" s="212" t="s">
        <v>405</v>
      </c>
      <c r="F210" s="213" t="s">
        <v>406</v>
      </c>
      <c r="G210" s="214" t="s">
        <v>130</v>
      </c>
      <c r="H210" s="215">
        <v>712.57299999999998</v>
      </c>
      <c r="I210" s="216">
        <v>34.700000000000003</v>
      </c>
      <c r="J210" s="216">
        <f>ROUND(I210*H210,2)</f>
        <v>24726.279999999999</v>
      </c>
      <c r="K210" s="217"/>
      <c r="L210" s="38"/>
      <c r="M210" s="218" t="s">
        <v>1</v>
      </c>
      <c r="N210" s="219" t="s">
        <v>39</v>
      </c>
      <c r="O210" s="220">
        <v>0.073999999999999996</v>
      </c>
      <c r="P210" s="220">
        <f>O210*H210</f>
        <v>52.730401999999998</v>
      </c>
      <c r="Q210" s="220">
        <v>0.001</v>
      </c>
      <c r="R210" s="220">
        <f>Q210*H210</f>
        <v>0.71257300000000001</v>
      </c>
      <c r="S210" s="220">
        <v>0.00031</v>
      </c>
      <c r="T210" s="221">
        <f>S210*H210</f>
        <v>0.22089762999999998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22" t="s">
        <v>228</v>
      </c>
      <c r="AT210" s="222" t="s">
        <v>127</v>
      </c>
      <c r="AU210" s="222" t="s">
        <v>132</v>
      </c>
      <c r="AY210" s="17" t="s">
        <v>124</v>
      </c>
      <c r="BE210" s="223">
        <f>IF(N210="základní",J210,0)</f>
        <v>0</v>
      </c>
      <c r="BF210" s="223">
        <f>IF(N210="snížená",J210,0)</f>
        <v>24726.279999999999</v>
      </c>
      <c r="BG210" s="223">
        <f>IF(N210="zákl. přenesená",J210,0)</f>
        <v>0</v>
      </c>
      <c r="BH210" s="223">
        <f>IF(N210="sníž. přenesená",J210,0)</f>
        <v>0</v>
      </c>
      <c r="BI210" s="223">
        <f>IF(N210="nulová",J210,0)</f>
        <v>0</v>
      </c>
      <c r="BJ210" s="17" t="s">
        <v>132</v>
      </c>
      <c r="BK210" s="223">
        <f>ROUND(I210*H210,2)</f>
        <v>24726.279999999999</v>
      </c>
      <c r="BL210" s="17" t="s">
        <v>228</v>
      </c>
      <c r="BM210" s="222" t="s">
        <v>407</v>
      </c>
    </row>
    <row r="211" s="13" customFormat="1">
      <c r="A211" s="13"/>
      <c r="B211" s="224"/>
      <c r="C211" s="225"/>
      <c r="D211" s="226" t="s">
        <v>134</v>
      </c>
      <c r="E211" s="227" t="s">
        <v>1</v>
      </c>
      <c r="F211" s="228" t="s">
        <v>408</v>
      </c>
      <c r="G211" s="225"/>
      <c r="H211" s="227" t="s">
        <v>1</v>
      </c>
      <c r="I211" s="225"/>
      <c r="J211" s="225"/>
      <c r="K211" s="225"/>
      <c r="L211" s="229"/>
      <c r="M211" s="230"/>
      <c r="N211" s="231"/>
      <c r="O211" s="231"/>
      <c r="P211" s="231"/>
      <c r="Q211" s="231"/>
      <c r="R211" s="231"/>
      <c r="S211" s="231"/>
      <c r="T211" s="23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3" t="s">
        <v>134</v>
      </c>
      <c r="AU211" s="233" t="s">
        <v>132</v>
      </c>
      <c r="AV211" s="13" t="s">
        <v>81</v>
      </c>
      <c r="AW211" s="13" t="s">
        <v>30</v>
      </c>
      <c r="AX211" s="13" t="s">
        <v>73</v>
      </c>
      <c r="AY211" s="233" t="s">
        <v>124</v>
      </c>
    </row>
    <row r="212" s="14" customFormat="1">
      <c r="A212" s="14"/>
      <c r="B212" s="234"/>
      <c r="C212" s="235"/>
      <c r="D212" s="226" t="s">
        <v>134</v>
      </c>
      <c r="E212" s="236" t="s">
        <v>1</v>
      </c>
      <c r="F212" s="237" t="s">
        <v>434</v>
      </c>
      <c r="G212" s="235"/>
      <c r="H212" s="238">
        <v>246.62899999999999</v>
      </c>
      <c r="I212" s="235"/>
      <c r="J212" s="235"/>
      <c r="K212" s="235"/>
      <c r="L212" s="239"/>
      <c r="M212" s="240"/>
      <c r="N212" s="241"/>
      <c r="O212" s="241"/>
      <c r="P212" s="241"/>
      <c r="Q212" s="241"/>
      <c r="R212" s="241"/>
      <c r="S212" s="241"/>
      <c r="T212" s="24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3" t="s">
        <v>134</v>
      </c>
      <c r="AU212" s="243" t="s">
        <v>132</v>
      </c>
      <c r="AV212" s="14" t="s">
        <v>132</v>
      </c>
      <c r="AW212" s="14" t="s">
        <v>30</v>
      </c>
      <c r="AX212" s="14" t="s">
        <v>73</v>
      </c>
      <c r="AY212" s="243" t="s">
        <v>124</v>
      </c>
    </row>
    <row r="213" s="13" customFormat="1">
      <c r="A213" s="13"/>
      <c r="B213" s="224"/>
      <c r="C213" s="225"/>
      <c r="D213" s="226" t="s">
        <v>134</v>
      </c>
      <c r="E213" s="227" t="s">
        <v>1</v>
      </c>
      <c r="F213" s="228" t="s">
        <v>409</v>
      </c>
      <c r="G213" s="225"/>
      <c r="H213" s="227" t="s">
        <v>1</v>
      </c>
      <c r="I213" s="225"/>
      <c r="J213" s="225"/>
      <c r="K213" s="225"/>
      <c r="L213" s="229"/>
      <c r="M213" s="230"/>
      <c r="N213" s="231"/>
      <c r="O213" s="231"/>
      <c r="P213" s="231"/>
      <c r="Q213" s="231"/>
      <c r="R213" s="231"/>
      <c r="S213" s="231"/>
      <c r="T213" s="23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3" t="s">
        <v>134</v>
      </c>
      <c r="AU213" s="233" t="s">
        <v>132</v>
      </c>
      <c r="AV213" s="13" t="s">
        <v>81</v>
      </c>
      <c r="AW213" s="13" t="s">
        <v>30</v>
      </c>
      <c r="AX213" s="13" t="s">
        <v>73</v>
      </c>
      <c r="AY213" s="233" t="s">
        <v>124</v>
      </c>
    </row>
    <row r="214" s="14" customFormat="1">
      <c r="A214" s="14"/>
      <c r="B214" s="234"/>
      <c r="C214" s="235"/>
      <c r="D214" s="226" t="s">
        <v>134</v>
      </c>
      <c r="E214" s="236" t="s">
        <v>1</v>
      </c>
      <c r="F214" s="237" t="s">
        <v>440</v>
      </c>
      <c r="G214" s="235"/>
      <c r="H214" s="238">
        <v>465.94400000000002</v>
      </c>
      <c r="I214" s="235"/>
      <c r="J214" s="235"/>
      <c r="K214" s="235"/>
      <c r="L214" s="239"/>
      <c r="M214" s="240"/>
      <c r="N214" s="241"/>
      <c r="O214" s="241"/>
      <c r="P214" s="241"/>
      <c r="Q214" s="241"/>
      <c r="R214" s="241"/>
      <c r="S214" s="241"/>
      <c r="T214" s="242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3" t="s">
        <v>134</v>
      </c>
      <c r="AU214" s="243" t="s">
        <v>132</v>
      </c>
      <c r="AV214" s="14" t="s">
        <v>132</v>
      </c>
      <c r="AW214" s="14" t="s">
        <v>30</v>
      </c>
      <c r="AX214" s="14" t="s">
        <v>73</v>
      </c>
      <c r="AY214" s="243" t="s">
        <v>124</v>
      </c>
    </row>
    <row r="215" s="15" customFormat="1">
      <c r="A215" s="15"/>
      <c r="B215" s="244"/>
      <c r="C215" s="245"/>
      <c r="D215" s="226" t="s">
        <v>134</v>
      </c>
      <c r="E215" s="246" t="s">
        <v>1</v>
      </c>
      <c r="F215" s="247" t="s">
        <v>146</v>
      </c>
      <c r="G215" s="245"/>
      <c r="H215" s="248">
        <v>712.57299999999998</v>
      </c>
      <c r="I215" s="245"/>
      <c r="J215" s="245"/>
      <c r="K215" s="245"/>
      <c r="L215" s="249"/>
      <c r="M215" s="250"/>
      <c r="N215" s="251"/>
      <c r="O215" s="251"/>
      <c r="P215" s="251"/>
      <c r="Q215" s="251"/>
      <c r="R215" s="251"/>
      <c r="S215" s="251"/>
      <c r="T215" s="252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53" t="s">
        <v>134</v>
      </c>
      <c r="AU215" s="253" t="s">
        <v>132</v>
      </c>
      <c r="AV215" s="15" t="s">
        <v>131</v>
      </c>
      <c r="AW215" s="15" t="s">
        <v>30</v>
      </c>
      <c r="AX215" s="15" t="s">
        <v>81</v>
      </c>
      <c r="AY215" s="253" t="s">
        <v>124</v>
      </c>
    </row>
    <row r="216" s="2" customFormat="1" ht="33" customHeight="1">
      <c r="A216" s="32"/>
      <c r="B216" s="33"/>
      <c r="C216" s="211" t="s">
        <v>330</v>
      </c>
      <c r="D216" s="211" t="s">
        <v>127</v>
      </c>
      <c r="E216" s="212" t="s">
        <v>411</v>
      </c>
      <c r="F216" s="213" t="s">
        <v>412</v>
      </c>
      <c r="G216" s="214" t="s">
        <v>130</v>
      </c>
      <c r="H216" s="215">
        <v>713</v>
      </c>
      <c r="I216" s="216">
        <v>71.299999999999997</v>
      </c>
      <c r="J216" s="216">
        <f>ROUND(I216*H216,2)</f>
        <v>50836.900000000001</v>
      </c>
      <c r="K216" s="217"/>
      <c r="L216" s="38"/>
      <c r="M216" s="218" t="s">
        <v>1</v>
      </c>
      <c r="N216" s="219" t="s">
        <v>39</v>
      </c>
      <c r="O216" s="220">
        <v>0.104</v>
      </c>
      <c r="P216" s="220">
        <f>O216*H216</f>
        <v>74.152000000000001</v>
      </c>
      <c r="Q216" s="220">
        <v>0.00025999999999999998</v>
      </c>
      <c r="R216" s="220">
        <f>Q216*H216</f>
        <v>0.18537999999999999</v>
      </c>
      <c r="S216" s="220">
        <v>0</v>
      </c>
      <c r="T216" s="221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222" t="s">
        <v>228</v>
      </c>
      <c r="AT216" s="222" t="s">
        <v>127</v>
      </c>
      <c r="AU216" s="222" t="s">
        <v>132</v>
      </c>
      <c r="AY216" s="17" t="s">
        <v>124</v>
      </c>
      <c r="BE216" s="223">
        <f>IF(N216="základní",J216,0)</f>
        <v>0</v>
      </c>
      <c r="BF216" s="223">
        <f>IF(N216="snížená",J216,0)</f>
        <v>50836.900000000001</v>
      </c>
      <c r="BG216" s="223">
        <f>IF(N216="zákl. přenesená",J216,0)</f>
        <v>0</v>
      </c>
      <c r="BH216" s="223">
        <f>IF(N216="sníž. přenesená",J216,0)</f>
        <v>0</v>
      </c>
      <c r="BI216" s="223">
        <f>IF(N216="nulová",J216,0)</f>
        <v>0</v>
      </c>
      <c r="BJ216" s="17" t="s">
        <v>132</v>
      </c>
      <c r="BK216" s="223">
        <f>ROUND(I216*H216,2)</f>
        <v>50836.900000000001</v>
      </c>
      <c r="BL216" s="17" t="s">
        <v>228</v>
      </c>
      <c r="BM216" s="222" t="s">
        <v>413</v>
      </c>
    </row>
    <row r="217" s="12" customFormat="1" ht="25.92" customHeight="1">
      <c r="A217" s="12"/>
      <c r="B217" s="196"/>
      <c r="C217" s="197"/>
      <c r="D217" s="198" t="s">
        <v>72</v>
      </c>
      <c r="E217" s="199" t="s">
        <v>414</v>
      </c>
      <c r="F217" s="199" t="s">
        <v>415</v>
      </c>
      <c r="G217" s="197"/>
      <c r="H217" s="197"/>
      <c r="I217" s="197"/>
      <c r="J217" s="200">
        <f>BK217</f>
        <v>13000</v>
      </c>
      <c r="K217" s="197"/>
      <c r="L217" s="201"/>
      <c r="M217" s="202"/>
      <c r="N217" s="203"/>
      <c r="O217" s="203"/>
      <c r="P217" s="204">
        <f>SUM(P218:P220)</f>
        <v>0</v>
      </c>
      <c r="Q217" s="203"/>
      <c r="R217" s="204">
        <f>SUM(R218:R220)</f>
        <v>0</v>
      </c>
      <c r="S217" s="203"/>
      <c r="T217" s="205">
        <f>SUM(T218:T220)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6" t="s">
        <v>161</v>
      </c>
      <c r="AT217" s="207" t="s">
        <v>72</v>
      </c>
      <c r="AU217" s="207" t="s">
        <v>73</v>
      </c>
      <c r="AY217" s="206" t="s">
        <v>124</v>
      </c>
      <c r="BK217" s="208">
        <f>SUM(BK218:BK220)</f>
        <v>13000</v>
      </c>
    </row>
    <row r="218" s="2" customFormat="1" ht="16.5" customHeight="1">
      <c r="A218" s="32"/>
      <c r="B218" s="33"/>
      <c r="C218" s="211" t="s">
        <v>335</v>
      </c>
      <c r="D218" s="211" t="s">
        <v>127</v>
      </c>
      <c r="E218" s="212" t="s">
        <v>417</v>
      </c>
      <c r="F218" s="213" t="s">
        <v>418</v>
      </c>
      <c r="G218" s="214" t="s">
        <v>400</v>
      </c>
      <c r="H218" s="215">
        <v>1</v>
      </c>
      <c r="I218" s="216">
        <v>5000</v>
      </c>
      <c r="J218" s="216">
        <f>ROUND(I218*H218,2)</f>
        <v>5000</v>
      </c>
      <c r="K218" s="217"/>
      <c r="L218" s="38"/>
      <c r="M218" s="218" t="s">
        <v>1</v>
      </c>
      <c r="N218" s="219" t="s">
        <v>39</v>
      </c>
      <c r="O218" s="220">
        <v>0</v>
      </c>
      <c r="P218" s="220">
        <f>O218*H218</f>
        <v>0</v>
      </c>
      <c r="Q218" s="220">
        <v>0</v>
      </c>
      <c r="R218" s="220">
        <f>Q218*H218</f>
        <v>0</v>
      </c>
      <c r="S218" s="220">
        <v>0</v>
      </c>
      <c r="T218" s="221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222" t="s">
        <v>131</v>
      </c>
      <c r="AT218" s="222" t="s">
        <v>127</v>
      </c>
      <c r="AU218" s="222" t="s">
        <v>81</v>
      </c>
      <c r="AY218" s="17" t="s">
        <v>124</v>
      </c>
      <c r="BE218" s="223">
        <f>IF(N218="základní",J218,0)</f>
        <v>0</v>
      </c>
      <c r="BF218" s="223">
        <f>IF(N218="snížená",J218,0)</f>
        <v>5000</v>
      </c>
      <c r="BG218" s="223">
        <f>IF(N218="zákl. přenesená",J218,0)</f>
        <v>0</v>
      </c>
      <c r="BH218" s="223">
        <f>IF(N218="sníž. přenesená",J218,0)</f>
        <v>0</v>
      </c>
      <c r="BI218" s="223">
        <f>IF(N218="nulová",J218,0)</f>
        <v>0</v>
      </c>
      <c r="BJ218" s="17" t="s">
        <v>132</v>
      </c>
      <c r="BK218" s="223">
        <f>ROUND(I218*H218,2)</f>
        <v>5000</v>
      </c>
      <c r="BL218" s="17" t="s">
        <v>131</v>
      </c>
      <c r="BM218" s="222" t="s">
        <v>419</v>
      </c>
    </row>
    <row r="219" s="2" customFormat="1" ht="16.5" customHeight="1">
      <c r="A219" s="32"/>
      <c r="B219" s="33"/>
      <c r="C219" s="211" t="s">
        <v>341</v>
      </c>
      <c r="D219" s="211" t="s">
        <v>127</v>
      </c>
      <c r="E219" s="212" t="s">
        <v>421</v>
      </c>
      <c r="F219" s="213" t="s">
        <v>422</v>
      </c>
      <c r="G219" s="214" t="s">
        <v>400</v>
      </c>
      <c r="H219" s="215">
        <v>1</v>
      </c>
      <c r="I219" s="216">
        <v>5000</v>
      </c>
      <c r="J219" s="216">
        <f>ROUND(I219*H219,2)</f>
        <v>5000</v>
      </c>
      <c r="K219" s="217"/>
      <c r="L219" s="38"/>
      <c r="M219" s="218" t="s">
        <v>1</v>
      </c>
      <c r="N219" s="219" t="s">
        <v>39</v>
      </c>
      <c r="O219" s="220">
        <v>0</v>
      </c>
      <c r="P219" s="220">
        <f>O219*H219</f>
        <v>0</v>
      </c>
      <c r="Q219" s="220">
        <v>0</v>
      </c>
      <c r="R219" s="220">
        <f>Q219*H219</f>
        <v>0</v>
      </c>
      <c r="S219" s="220">
        <v>0</v>
      </c>
      <c r="T219" s="221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222" t="s">
        <v>131</v>
      </c>
      <c r="AT219" s="222" t="s">
        <v>127</v>
      </c>
      <c r="AU219" s="222" t="s">
        <v>81</v>
      </c>
      <c r="AY219" s="17" t="s">
        <v>124</v>
      </c>
      <c r="BE219" s="223">
        <f>IF(N219="základní",J219,0)</f>
        <v>0</v>
      </c>
      <c r="BF219" s="223">
        <f>IF(N219="snížená",J219,0)</f>
        <v>5000</v>
      </c>
      <c r="BG219" s="223">
        <f>IF(N219="zákl. přenesená",J219,0)</f>
        <v>0</v>
      </c>
      <c r="BH219" s="223">
        <f>IF(N219="sníž. přenesená",J219,0)</f>
        <v>0</v>
      </c>
      <c r="BI219" s="223">
        <f>IF(N219="nulová",J219,0)</f>
        <v>0</v>
      </c>
      <c r="BJ219" s="17" t="s">
        <v>132</v>
      </c>
      <c r="BK219" s="223">
        <f>ROUND(I219*H219,2)</f>
        <v>5000</v>
      </c>
      <c r="BL219" s="17" t="s">
        <v>131</v>
      </c>
      <c r="BM219" s="222" t="s">
        <v>423</v>
      </c>
    </row>
    <row r="220" s="2" customFormat="1" ht="16.5" customHeight="1">
      <c r="A220" s="32"/>
      <c r="B220" s="33"/>
      <c r="C220" s="211" t="s">
        <v>345</v>
      </c>
      <c r="D220" s="211" t="s">
        <v>127</v>
      </c>
      <c r="E220" s="212" t="s">
        <v>425</v>
      </c>
      <c r="F220" s="213" t="s">
        <v>426</v>
      </c>
      <c r="G220" s="214" t="s">
        <v>400</v>
      </c>
      <c r="H220" s="215">
        <v>1</v>
      </c>
      <c r="I220" s="216">
        <v>3000</v>
      </c>
      <c r="J220" s="216">
        <f>ROUND(I220*H220,2)</f>
        <v>3000</v>
      </c>
      <c r="K220" s="217"/>
      <c r="L220" s="38"/>
      <c r="M220" s="264" t="s">
        <v>1</v>
      </c>
      <c r="N220" s="265" t="s">
        <v>39</v>
      </c>
      <c r="O220" s="266">
        <v>0</v>
      </c>
      <c r="P220" s="266">
        <f>O220*H220</f>
        <v>0</v>
      </c>
      <c r="Q220" s="266">
        <v>0</v>
      </c>
      <c r="R220" s="266">
        <f>Q220*H220</f>
        <v>0</v>
      </c>
      <c r="S220" s="266">
        <v>0</v>
      </c>
      <c r="T220" s="267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22" t="s">
        <v>131</v>
      </c>
      <c r="AT220" s="222" t="s">
        <v>127</v>
      </c>
      <c r="AU220" s="222" t="s">
        <v>81</v>
      </c>
      <c r="AY220" s="17" t="s">
        <v>124</v>
      </c>
      <c r="BE220" s="223">
        <f>IF(N220="základní",J220,0)</f>
        <v>0</v>
      </c>
      <c r="BF220" s="223">
        <f>IF(N220="snížená",J220,0)</f>
        <v>3000</v>
      </c>
      <c r="BG220" s="223">
        <f>IF(N220="zákl. přenesená",J220,0)</f>
        <v>0</v>
      </c>
      <c r="BH220" s="223">
        <f>IF(N220="sníž. přenesená",J220,0)</f>
        <v>0</v>
      </c>
      <c r="BI220" s="223">
        <f>IF(N220="nulová",J220,0)</f>
        <v>0</v>
      </c>
      <c r="BJ220" s="17" t="s">
        <v>132</v>
      </c>
      <c r="BK220" s="223">
        <f>ROUND(I220*H220,2)</f>
        <v>3000</v>
      </c>
      <c r="BL220" s="17" t="s">
        <v>131</v>
      </c>
      <c r="BM220" s="222" t="s">
        <v>427</v>
      </c>
    </row>
    <row r="221" s="2" customFormat="1" ht="6.96" customHeight="1">
      <c r="A221" s="32"/>
      <c r="B221" s="59"/>
      <c r="C221" s="60"/>
      <c r="D221" s="60"/>
      <c r="E221" s="60"/>
      <c r="F221" s="60"/>
      <c r="G221" s="60"/>
      <c r="H221" s="60"/>
      <c r="I221" s="60"/>
      <c r="J221" s="60"/>
      <c r="K221" s="60"/>
      <c r="L221" s="38"/>
      <c r="M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</row>
  </sheetData>
  <sheetProtection sheet="1" autoFilter="0" formatColumns="0" formatRows="0" objects="1" scenarios="1" spinCount="100000" saltValue="x1gnLALKOzbw8SCPiow71MRbXf57+GewkAk3gUumzDF6sLHeWLlh3fJYdA6pe0pObrviZBsjiMgRwEEQxl7yuQ==" hashValue="iHqn/QgOJzWBsuxwQ/9wkh6WqV7DlF4mGBQayaLWiOu4rw6ZXf8sbZUlj1diUjLnAhfNKcz785akwPCQjiuN3g==" algorithmName="SHA-512" password="CC35"/>
  <autoFilter ref="C127:K220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pc\počítač</dc:creator>
  <cp:lastModifiedBy>pc\počítač</cp:lastModifiedBy>
  <dcterms:created xsi:type="dcterms:W3CDTF">2021-08-24T06:43:10Z</dcterms:created>
  <dcterms:modified xsi:type="dcterms:W3CDTF">2021-08-24T06:43:16Z</dcterms:modified>
</cp:coreProperties>
</file>