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 tabRatio="923"/>
  </bookViews>
  <sheets>
    <sheet name="Rekapitulace stavby" sheetId="1" r:id="rId1"/>
    <sheet name="D.0 - Vedlejší rozpočtové..." sheetId="2" r:id="rId2"/>
    <sheet name="D.1 - Chodník v ulici Za ..." sheetId="3" r:id="rId3"/>
    <sheet name="D.2 - Chodník u II. inter..." sheetId="4" r:id="rId4"/>
    <sheet name="D.3 - Chodník pod budovou Y" sheetId="5" r:id="rId5"/>
    <sheet name="D.4 - Chodník u budovy WD" sheetId="6" r:id="rId6"/>
    <sheet name="D.5 - Rozšíření VO" sheetId="7" r:id="rId7"/>
    <sheet name="D.6.1 - Chladící stanice" sheetId="8" r:id="rId8"/>
    <sheet name="D.6.2 - Pro objekty YG, W..." sheetId="9" r:id="rId9"/>
    <sheet name="Pokyny pro vyplnění" sheetId="10" r:id="rId10"/>
  </sheets>
  <definedNames>
    <definedName name="_xlnm._FilterDatabase" localSheetId="1" hidden="1">'D.0 - Vedlejší rozpočtové...'!$C$83:$K$97</definedName>
    <definedName name="_xlnm._FilterDatabase" localSheetId="2" hidden="1">'D.1 - Chodník v ulici Za ...'!$C$88:$K$292</definedName>
    <definedName name="_xlnm._FilterDatabase" localSheetId="3" hidden="1">'D.2 - Chodník u II. inter...'!$C$87:$K$226</definedName>
    <definedName name="_xlnm._FilterDatabase" localSheetId="4" hidden="1">'D.3 - Chodník pod budovou Y'!$C$86:$K$142</definedName>
    <definedName name="_xlnm._FilterDatabase" localSheetId="5" hidden="1">'D.4 - Chodník u budovy WD'!$C$87:$K$177</definedName>
    <definedName name="_xlnm._FilterDatabase" localSheetId="6" hidden="1">'D.5 - Rozšíření VO'!$C$89:$K$281</definedName>
    <definedName name="_xlnm._FilterDatabase" localSheetId="7" hidden="1">'D.6.1 - Chladící stanice'!$C$89:$K$136</definedName>
    <definedName name="_xlnm._FilterDatabase" localSheetId="8" hidden="1">'D.6.2 - Pro objekty YG, W...'!$C$90:$K$142</definedName>
    <definedName name="_xlnm.Print_Titles" localSheetId="1">'D.0 - Vedlejší rozpočtové...'!$83:$83</definedName>
    <definedName name="_xlnm.Print_Titles" localSheetId="2">'D.1 - Chodník v ulici Za ...'!$88:$88</definedName>
    <definedName name="_xlnm.Print_Titles" localSheetId="3">'D.2 - Chodník u II. inter...'!$87:$87</definedName>
    <definedName name="_xlnm.Print_Titles" localSheetId="4">'D.3 - Chodník pod budovou Y'!$86:$86</definedName>
    <definedName name="_xlnm.Print_Titles" localSheetId="5">'D.4 - Chodník u budovy WD'!$87:$87</definedName>
    <definedName name="_xlnm.Print_Titles" localSheetId="6">'D.5 - Rozšíření VO'!$89:$89</definedName>
    <definedName name="_xlnm.Print_Titles" localSheetId="7">'D.6.1 - Chladící stanice'!$89:$89</definedName>
    <definedName name="_xlnm.Print_Titles" localSheetId="8">'D.6.2 - Pro objekty YG, W...'!$90:$90</definedName>
    <definedName name="_xlnm.Print_Titles" localSheetId="0">'Rekapitulace stavby'!$52:$52</definedName>
    <definedName name="_xlnm.Print_Area" localSheetId="1">'D.0 - Vedlejší rozpočtové...'!$C$4:$J$39,'D.0 - Vedlejší rozpočtové...'!$C$45:$J$65,'D.0 - Vedlejší rozpočtové...'!$C$71:$K$97</definedName>
    <definedName name="_xlnm.Print_Area" localSheetId="2">'D.1 - Chodník v ulici Za ...'!$C$4:$J$39,'D.1 - Chodník v ulici Za ...'!$C$45:$J$70,'D.1 - Chodník v ulici Za ...'!$C$76:$K$292</definedName>
    <definedName name="_xlnm.Print_Area" localSheetId="3">'D.2 - Chodník u II. inter...'!$C$4:$J$39,'D.2 - Chodník u II. inter...'!$C$45:$J$69,'D.2 - Chodník u II. inter...'!$C$75:$K$226</definedName>
    <definedName name="_xlnm.Print_Area" localSheetId="4">'D.3 - Chodník pod budovou Y'!$C$4:$J$39,'D.3 - Chodník pod budovou Y'!$C$45:$J$68,'D.3 - Chodník pod budovou Y'!$C$74:$K$142</definedName>
    <definedName name="_xlnm.Print_Area" localSheetId="5">'D.4 - Chodník u budovy WD'!$C$4:$J$39,'D.4 - Chodník u budovy WD'!$C$45:$J$69,'D.4 - Chodník u budovy WD'!$C$75:$K$177</definedName>
    <definedName name="_xlnm.Print_Area" localSheetId="6">'D.5 - Rozšíření VO'!$C$4:$J$39,'D.5 - Rozšíření VO'!$C$45:$J$71,'D.5 - Rozšíření VO'!$C$77:$K$281</definedName>
    <definedName name="_xlnm.Print_Area" localSheetId="7">'D.6.1 - Chladící stanice'!$C$4:$J$41,'D.6.1 - Chladící stanice'!$C$47:$J$69,'D.6.1 - Chladící stanice'!$C$75:$K$136</definedName>
    <definedName name="_xlnm.Print_Area" localSheetId="8">'D.6.2 - Pro objekty YG, W...'!$C$4:$J$41,'D.6.2 - Pro objekty YG, W...'!$C$47:$J$70,'D.6.2 - Pro objekty YG, W...'!$C$76:$K$142</definedName>
    <definedName name="_xlnm.Print_Area" localSheetId="9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stavby'!$C$42:$AQ$64</definedName>
  </definedNames>
  <calcPr calcId="125725"/>
</workbook>
</file>

<file path=xl/calcChain.xml><?xml version="1.0" encoding="utf-8"?>
<calcChain xmlns="http://schemas.openxmlformats.org/spreadsheetml/2006/main">
  <c r="J39" i="9"/>
  <c r="J38"/>
  <c r="AY63" i="1" s="1"/>
  <c r="J37" i="9"/>
  <c r="AX63" i="1"/>
  <c r="BI142" i="9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 s="1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 s="1"/>
  <c r="J25"/>
  <c r="J23"/>
  <c r="E23"/>
  <c r="J87" s="1"/>
  <c r="J22"/>
  <c r="J20"/>
  <c r="E20"/>
  <c r="F59" s="1"/>
  <c r="J19"/>
  <c r="J17"/>
  <c r="E17"/>
  <c r="F87" s="1"/>
  <c r="J16"/>
  <c r="J14"/>
  <c r="J85" s="1"/>
  <c r="E7"/>
  <c r="E79"/>
  <c r="J39" i="8"/>
  <c r="J38"/>
  <c r="AY62" i="1" s="1"/>
  <c r="J37" i="8"/>
  <c r="AX62" i="1"/>
  <c r="BI136" i="8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 s="1"/>
  <c r="J25"/>
  <c r="J23"/>
  <c r="E23"/>
  <c r="J86" s="1"/>
  <c r="J22"/>
  <c r="J20"/>
  <c r="E20"/>
  <c r="F87" s="1"/>
  <c r="J19"/>
  <c r="J17"/>
  <c r="E17"/>
  <c r="F58" s="1"/>
  <c r="J16"/>
  <c r="J14"/>
  <c r="J84"/>
  <c r="E7"/>
  <c r="E78"/>
  <c r="J37" i="7"/>
  <c r="J36"/>
  <c r="AY60" i="1" s="1"/>
  <c r="J35" i="7"/>
  <c r="AX60" i="1" s="1"/>
  <c r="BI281" i="7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T277" s="1"/>
  <c r="T276" s="1"/>
  <c r="R278"/>
  <c r="R277"/>
  <c r="R276"/>
  <c r="P278"/>
  <c r="P277" s="1"/>
  <c r="P276" s="1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2"/>
  <c r="E50"/>
  <c r="J24"/>
  <c r="E24"/>
  <c r="J87" s="1"/>
  <c r="J23"/>
  <c r="J21"/>
  <c r="E21"/>
  <c r="J86" s="1"/>
  <c r="J20"/>
  <c r="J18"/>
  <c r="E18"/>
  <c r="F87" s="1"/>
  <c r="J17"/>
  <c r="J15"/>
  <c r="E15"/>
  <c r="F86" s="1"/>
  <c r="J14"/>
  <c r="J12"/>
  <c r="J84"/>
  <c r="E7"/>
  <c r="E80"/>
  <c r="J37" i="6"/>
  <c r="J36"/>
  <c r="AY59" i="1" s="1"/>
  <c r="J35" i="6"/>
  <c r="AX59" i="1" s="1"/>
  <c r="BI176" i="6"/>
  <c r="BH176"/>
  <c r="BG176"/>
  <c r="BF176"/>
  <c r="T176"/>
  <c r="R176"/>
  <c r="P176"/>
  <c r="BI175"/>
  <c r="BH175"/>
  <c r="BG175"/>
  <c r="BF175"/>
  <c r="T175"/>
  <c r="R175"/>
  <c r="P175"/>
  <c r="BI171"/>
  <c r="BH171"/>
  <c r="BG171"/>
  <c r="BF171"/>
  <c r="T171"/>
  <c r="T170"/>
  <c r="T169"/>
  <c r="R171"/>
  <c r="R170"/>
  <c r="R169" s="1"/>
  <c r="P171"/>
  <c r="P170" s="1"/>
  <c r="P169" s="1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F82"/>
  <c r="E80"/>
  <c r="F52"/>
  <c r="E50"/>
  <c r="J24"/>
  <c r="E24"/>
  <c r="J55" s="1"/>
  <c r="J23"/>
  <c r="J21"/>
  <c r="E21"/>
  <c r="J84" s="1"/>
  <c r="J20"/>
  <c r="J18"/>
  <c r="E18"/>
  <c r="F85" s="1"/>
  <c r="J17"/>
  <c r="J15"/>
  <c r="E15"/>
  <c r="F84" s="1"/>
  <c r="J14"/>
  <c r="J12"/>
  <c r="J82" s="1"/>
  <c r="E7"/>
  <c r="E78"/>
  <c r="J37" i="5"/>
  <c r="J36"/>
  <c r="AY58" i="1" s="1"/>
  <c r="J35" i="5"/>
  <c r="AX58" i="1"/>
  <c r="BI142" i="5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T137"/>
  <c r="R138"/>
  <c r="R137" s="1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1"/>
  <c r="BH91"/>
  <c r="BG91"/>
  <c r="BF91"/>
  <c r="T91"/>
  <c r="R91"/>
  <c r="P91"/>
  <c r="BI90"/>
  <c r="BH90"/>
  <c r="BG90"/>
  <c r="BF90"/>
  <c r="T90"/>
  <c r="R90"/>
  <c r="P90"/>
  <c r="F81"/>
  <c r="E79"/>
  <c r="F52"/>
  <c r="E50"/>
  <c r="J24"/>
  <c r="E24"/>
  <c r="J55" s="1"/>
  <c r="J23"/>
  <c r="J21"/>
  <c r="E21"/>
  <c r="J83" s="1"/>
  <c r="J20"/>
  <c r="J18"/>
  <c r="E18"/>
  <c r="F84" s="1"/>
  <c r="J17"/>
  <c r="J15"/>
  <c r="E15"/>
  <c r="F54" s="1"/>
  <c r="J14"/>
  <c r="J12"/>
  <c r="J81"/>
  <c r="E7"/>
  <c r="E77"/>
  <c r="J37" i="4"/>
  <c r="J36"/>
  <c r="AY57" i="1" s="1"/>
  <c r="J35" i="4"/>
  <c r="AX57" i="1" s="1"/>
  <c r="BI226" i="4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2"/>
  <c r="E80"/>
  <c r="F52"/>
  <c r="E50"/>
  <c r="J24"/>
  <c r="E24"/>
  <c r="J85" s="1"/>
  <c r="J23"/>
  <c r="J21"/>
  <c r="E21"/>
  <c r="J54" s="1"/>
  <c r="J20"/>
  <c r="J18"/>
  <c r="E18"/>
  <c r="F85" s="1"/>
  <c r="J17"/>
  <c r="J15"/>
  <c r="E15"/>
  <c r="F84" s="1"/>
  <c r="J14"/>
  <c r="J12"/>
  <c r="J82"/>
  <c r="E7"/>
  <c r="E78"/>
  <c r="J37" i="3"/>
  <c r="J36"/>
  <c r="AY56" i="1" s="1"/>
  <c r="J35" i="3"/>
  <c r="AX56" i="1" s="1"/>
  <c r="BI291" i="3"/>
  <c r="BH291"/>
  <c r="BG291"/>
  <c r="BF291"/>
  <c r="T291"/>
  <c r="R291"/>
  <c r="P291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T275" s="1"/>
  <c r="R276"/>
  <c r="R275" s="1"/>
  <c r="P276"/>
  <c r="P275" s="1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92"/>
  <c r="BH92"/>
  <c r="BG92"/>
  <c r="BF92"/>
  <c r="T92"/>
  <c r="R92"/>
  <c r="P92"/>
  <c r="F83"/>
  <c r="E81"/>
  <c r="F52"/>
  <c r="E50"/>
  <c r="J24"/>
  <c r="E24"/>
  <c r="J86" s="1"/>
  <c r="J23"/>
  <c r="J21"/>
  <c r="E21"/>
  <c r="J85" s="1"/>
  <c r="J20"/>
  <c r="J18"/>
  <c r="E18"/>
  <c r="F86" s="1"/>
  <c r="J17"/>
  <c r="J15"/>
  <c r="E15"/>
  <c r="F85" s="1"/>
  <c r="J14"/>
  <c r="J12"/>
  <c r="J83"/>
  <c r="E7"/>
  <c r="E79"/>
  <c r="J37" i="2"/>
  <c r="J36"/>
  <c r="AY55" i="1" s="1"/>
  <c r="J35" i="2"/>
  <c r="AX55" i="1" s="1"/>
  <c r="BI97" i="2"/>
  <c r="BH97"/>
  <c r="BG97"/>
  <c r="BF97"/>
  <c r="T97"/>
  <c r="T96" s="1"/>
  <c r="R97"/>
  <c r="R96" s="1"/>
  <c r="P97"/>
  <c r="P96" s="1"/>
  <c r="BI95"/>
  <c r="BH95"/>
  <c r="BG95"/>
  <c r="BF95"/>
  <c r="T95"/>
  <c r="T94" s="1"/>
  <c r="R95"/>
  <c r="R94" s="1"/>
  <c r="P95"/>
  <c r="P94" s="1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55" s="1"/>
  <c r="J23"/>
  <c r="J21"/>
  <c r="E21"/>
  <c r="J80" s="1"/>
  <c r="J20"/>
  <c r="J18"/>
  <c r="E18"/>
  <c r="F81" s="1"/>
  <c r="J17"/>
  <c r="J15"/>
  <c r="E15"/>
  <c r="F80" s="1"/>
  <c r="J14"/>
  <c r="J12"/>
  <c r="J78" s="1"/>
  <c r="E7"/>
  <c r="E74"/>
  <c r="L50" i="1"/>
  <c r="AM50"/>
  <c r="AM49"/>
  <c r="L49"/>
  <c r="AM47"/>
  <c r="L47"/>
  <c r="L45"/>
  <c r="L44"/>
  <c r="BK139" i="9"/>
  <c r="J131"/>
  <c r="BK128"/>
  <c r="J125"/>
  <c r="J120"/>
  <c r="J116"/>
  <c r="J107"/>
  <c r="J99"/>
  <c r="J123" i="8"/>
  <c r="BK114"/>
  <c r="J110"/>
  <c r="J108"/>
  <c r="J92"/>
  <c r="J280" i="7"/>
  <c r="J272"/>
  <c r="BK260"/>
  <c r="J257"/>
  <c r="J253"/>
  <c r="BK243"/>
  <c r="J239"/>
  <c r="J236"/>
  <c r="J233"/>
  <c r="BK231"/>
  <c r="J228"/>
  <c r="J221"/>
  <c r="BK217"/>
  <c r="BK214"/>
  <c r="J212"/>
  <c r="J210"/>
  <c r="BK208"/>
  <c r="BK203"/>
  <c r="J198"/>
  <c r="J196"/>
  <c r="J193"/>
  <c r="BK189"/>
  <c r="BK187"/>
  <c r="BK183"/>
  <c r="J178"/>
  <c r="BK173"/>
  <c r="BK171"/>
  <c r="J168"/>
  <c r="J164"/>
  <c r="BK160"/>
  <c r="BK157"/>
  <c r="BK152"/>
  <c r="J148"/>
  <c r="J143"/>
  <c r="BK140"/>
  <c r="BK102"/>
  <c r="J100"/>
  <c r="BK98"/>
  <c r="BK92"/>
  <c r="J171" i="6"/>
  <c r="J161"/>
  <c r="BK153"/>
  <c r="J147"/>
  <c r="J135"/>
  <c r="BK127"/>
  <c r="J110"/>
  <c r="J102"/>
  <c r="BK95"/>
  <c r="J90"/>
  <c r="J135" i="5"/>
  <c r="BK122"/>
  <c r="J114"/>
  <c r="J104"/>
  <c r="BK226" i="4"/>
  <c r="J223"/>
  <c r="BK213"/>
  <c r="BK205"/>
  <c r="J197"/>
  <c r="BK189"/>
  <c r="BK177"/>
  <c r="J172"/>
  <c r="BK166"/>
  <c r="J126"/>
  <c r="BK120"/>
  <c r="BK115"/>
  <c r="J110"/>
  <c r="BK95"/>
  <c r="J291" i="3"/>
  <c r="BK279"/>
  <c r="J261"/>
  <c r="J254"/>
  <c r="BK230"/>
  <c r="J220"/>
  <c r="BK198"/>
  <c r="J167"/>
  <c r="BK153"/>
  <c r="BK141"/>
  <c r="J115"/>
  <c r="J98"/>
  <c r="BK93" i="2"/>
  <c r="J88"/>
  <c r="BK141" i="9"/>
  <c r="J137"/>
  <c r="J132"/>
  <c r="BK126"/>
  <c r="J115"/>
  <c r="BK106"/>
  <c r="BK99"/>
  <c r="J93"/>
  <c r="J128" i="8"/>
  <c r="J111"/>
  <c r="J105"/>
  <c r="J100"/>
  <c r="J271" i="7"/>
  <c r="J264"/>
  <c r="BK259"/>
  <c r="J254"/>
  <c r="J252"/>
  <c r="BK249"/>
  <c r="BK245"/>
  <c r="J242"/>
  <c r="BK239"/>
  <c r="J237"/>
  <c r="BK233"/>
  <c r="J230"/>
  <c r="BK226"/>
  <c r="J225"/>
  <c r="BK223"/>
  <c r="J222"/>
  <c r="J220"/>
  <c r="J217"/>
  <c r="J214"/>
  <c r="J211"/>
  <c r="J208"/>
  <c r="BK205"/>
  <c r="J203"/>
  <c r="BK201"/>
  <c r="BK198"/>
  <c r="J195"/>
  <c r="J192"/>
  <c r="J191"/>
  <c r="J189"/>
  <c r="J186"/>
  <c r="J183"/>
  <c r="J179"/>
  <c r="BK176"/>
  <c r="BK174"/>
  <c r="BK172"/>
  <c r="BK169"/>
  <c r="BK165"/>
  <c r="BK162"/>
  <c r="J160"/>
  <c r="BK156"/>
  <c r="J154"/>
  <c r="J152"/>
  <c r="BK146"/>
  <c r="BK143"/>
  <c r="BK139"/>
  <c r="BK136"/>
  <c r="BK134"/>
  <c r="BK132"/>
  <c r="J130"/>
  <c r="J127"/>
  <c r="J125"/>
  <c r="BK122"/>
  <c r="BK120"/>
  <c r="BK118"/>
  <c r="BK116"/>
  <c r="BK114"/>
  <c r="BK112"/>
  <c r="BK110"/>
  <c r="J109"/>
  <c r="J107"/>
  <c r="J104"/>
  <c r="BK100"/>
  <c r="BK95"/>
  <c r="J93"/>
  <c r="BK175" i="6"/>
  <c r="BK157"/>
  <c r="J145"/>
  <c r="BK138"/>
  <c r="BK125"/>
  <c r="BK112"/>
  <c r="J109"/>
  <c r="BK102"/>
  <c r="BK97"/>
  <c r="J132" i="5"/>
  <c r="J118"/>
  <c r="BK102"/>
  <c r="J91"/>
  <c r="BK214" i="4"/>
  <c r="BK203"/>
  <c r="J196"/>
  <c r="J175"/>
  <c r="BK171"/>
  <c r="BK168"/>
  <c r="J162"/>
  <c r="BK154"/>
  <c r="BK144"/>
  <c r="BK140"/>
  <c r="BK138"/>
  <c r="BK133"/>
  <c r="BK122"/>
  <c r="J118"/>
  <c r="BK110"/>
  <c r="BK92"/>
  <c r="J283" i="3"/>
  <c r="J273"/>
  <c r="J256"/>
  <c r="J250"/>
  <c r="J244"/>
  <c r="BK238"/>
  <c r="J215"/>
  <c r="BK194"/>
  <c r="BK180"/>
  <c r="J161"/>
  <c r="J143"/>
  <c r="BK113"/>
  <c r="J92"/>
  <c r="BK89" i="2"/>
  <c r="BK125" i="9"/>
  <c r="BK119"/>
  <c r="BK116"/>
  <c r="J110"/>
  <c r="J100"/>
  <c r="BK97"/>
  <c r="J133" i="8"/>
  <c r="BK127"/>
  <c r="BK117"/>
  <c r="J114"/>
  <c r="BK101"/>
  <c r="J275" i="7"/>
  <c r="J267"/>
  <c r="BK264"/>
  <c r="J261"/>
  <c r="BK256"/>
  <c r="BK159" i="6"/>
  <c r="BK150"/>
  <c r="BK147"/>
  <c r="BK140"/>
  <c r="BK129"/>
  <c r="J114"/>
  <c r="J95"/>
  <c r="BK142" i="5"/>
  <c r="BK131"/>
  <c r="BK120"/>
  <c r="J111"/>
  <c r="J102"/>
  <c r="J95"/>
  <c r="BK225" i="4"/>
  <c r="J216"/>
  <c r="BK207"/>
  <c r="J201"/>
  <c r="BK195"/>
  <c r="BK182"/>
  <c r="BK175"/>
  <c r="BK162"/>
  <c r="J147"/>
  <c r="J132"/>
  <c r="J122"/>
  <c r="BK108"/>
  <c r="BK276" i="3"/>
  <c r="J263"/>
  <c r="J255"/>
  <c r="J246"/>
  <c r="BK228"/>
  <c r="BK219"/>
  <c r="BK186"/>
  <c r="BK167"/>
  <c r="J153"/>
  <c r="BK138"/>
  <c r="BK129"/>
  <c r="BK100"/>
  <c r="J93" i="2"/>
  <c r="J122" i="9"/>
  <c r="J109"/>
  <c r="J97"/>
  <c r="BK133" i="8"/>
  <c r="J127"/>
  <c r="BK121"/>
  <c r="BK108"/>
  <c r="BK98"/>
  <c r="J274" i="7"/>
  <c r="BK271"/>
  <c r="BK263"/>
  <c r="J138" i="9"/>
  <c r="BK132"/>
  <c r="J129"/>
  <c r="J126"/>
  <c r="J123"/>
  <c r="J113"/>
  <c r="BK109"/>
  <c r="BK100"/>
  <c r="BK125" i="8"/>
  <c r="J119"/>
  <c r="BK111"/>
  <c r="BK100"/>
  <c r="BK93"/>
  <c r="BK280" i="7"/>
  <c r="BK273"/>
  <c r="J262"/>
  <c r="J259"/>
  <c r="BK254"/>
  <c r="J247"/>
  <c r="BK246"/>
  <c r="J245"/>
  <c r="BK242"/>
  <c r="BK240"/>
  <c r="J238"/>
  <c r="J235"/>
  <c r="BK232"/>
  <c r="J229"/>
  <c r="BK227"/>
  <c r="J218"/>
  <c r="J216"/>
  <c r="BK211"/>
  <c r="J205"/>
  <c r="J201"/>
  <c r="BK199"/>
  <c r="BK197"/>
  <c r="BK194"/>
  <c r="J190"/>
  <c r="BK186"/>
  <c r="BK182"/>
  <c r="BK179"/>
  <c r="BK175"/>
  <c r="J172"/>
  <c r="J169"/>
  <c r="J165"/>
  <c r="J161"/>
  <c r="BK158"/>
  <c r="J155"/>
  <c r="BK149"/>
  <c r="BK144"/>
  <c r="J141"/>
  <c r="BK138"/>
  <c r="J137"/>
  <c r="J101"/>
  <c r="J95"/>
  <c r="J175" i="6"/>
  <c r="BK165"/>
  <c r="J159"/>
  <c r="J152"/>
  <c r="BK149"/>
  <c r="BK139"/>
  <c r="BK121"/>
  <c r="BK108"/>
  <c r="BK101"/>
  <c r="BK92"/>
  <c r="J138" i="5"/>
  <c r="J133"/>
  <c r="J120"/>
  <c r="BK107"/>
  <c r="J100"/>
  <c r="J225" i="4"/>
  <c r="BK222"/>
  <c r="J212"/>
  <c r="J198"/>
  <c r="J191"/>
  <c r="BK184"/>
  <c r="J176"/>
  <c r="BK170"/>
  <c r="J137"/>
  <c r="BK121"/>
  <c r="J116"/>
  <c r="J101"/>
  <c r="J92"/>
  <c r="J287" i="3"/>
  <c r="BK273"/>
  <c r="BK259"/>
  <c r="J242"/>
  <c r="BK222"/>
  <c r="BK212"/>
  <c r="J184"/>
  <c r="BK145"/>
  <c r="J129"/>
  <c r="BK107"/>
  <c r="J93"/>
  <c r="BK91" i="2"/>
  <c r="J141" i="9"/>
  <c r="BK136"/>
  <c r="J130"/>
  <c r="J119"/>
  <c r="BK108"/>
  <c r="BK103"/>
  <c r="BK95"/>
  <c r="J135" i="8"/>
  <c r="J122"/>
  <c r="BK107"/>
  <c r="J102"/>
  <c r="BK275" i="7"/>
  <c r="BK268"/>
  <c r="BK261"/>
  <c r="J258"/>
  <c r="BK253"/>
  <c r="BK250"/>
  <c r="BK247"/>
  <c r="BK244"/>
  <c r="J241"/>
  <c r="BK238"/>
  <c r="BK235"/>
  <c r="J232"/>
  <c r="BK229"/>
  <c r="J227"/>
  <c r="BK225"/>
  <c r="J224"/>
  <c r="BK222"/>
  <c r="BK221"/>
  <c r="J219"/>
  <c r="BK216"/>
  <c r="BK213"/>
  <c r="BK210"/>
  <c r="BK204"/>
  <c r="BK202"/>
  <c r="J199"/>
  <c r="J197"/>
  <c r="J194"/>
  <c r="BK191"/>
  <c r="J188"/>
  <c r="J185"/>
  <c r="J182"/>
  <c r="BK178"/>
  <c r="J176"/>
  <c r="J171"/>
  <c r="BK168"/>
  <c r="BK164"/>
  <c r="BK161"/>
  <c r="J158"/>
  <c r="BK154"/>
  <c r="BK151"/>
  <c r="J149"/>
  <c r="J146"/>
  <c r="J140"/>
  <c r="BK135"/>
  <c r="BK133"/>
  <c r="J132"/>
  <c r="J128"/>
  <c r="J126"/>
  <c r="J122"/>
  <c r="J121"/>
  <c r="J119"/>
  <c r="BK117"/>
  <c r="BK115"/>
  <c r="J114"/>
  <c r="J112"/>
  <c r="J110"/>
  <c r="BK107"/>
  <c r="BK104"/>
  <c r="J102"/>
  <c r="J98"/>
  <c r="J96"/>
  <c r="BK93"/>
  <c r="BK171" i="6"/>
  <c r="J155"/>
  <c r="J140"/>
  <c r="J129"/>
  <c r="BK119"/>
  <c r="BK109"/>
  <c r="J106"/>
  <c r="J99"/>
  <c r="BK141" i="5"/>
  <c r="J128"/>
  <c r="BK114"/>
  <c r="BK99"/>
  <c r="BK90"/>
  <c r="J219" i="4"/>
  <c r="BK197"/>
  <c r="BK183"/>
  <c r="J173"/>
  <c r="J169"/>
  <c r="J160"/>
  <c r="J145"/>
  <c r="BK142"/>
  <c r="J139"/>
  <c r="BK135"/>
  <c r="BK127"/>
  <c r="BK116"/>
  <c r="J108"/>
  <c r="BK96"/>
  <c r="BK94"/>
  <c r="J286" i="3"/>
  <c r="J279"/>
  <c r="BK263"/>
  <c r="J252"/>
  <c r="BK240"/>
  <c r="J226"/>
  <c r="BK218"/>
  <c r="J198"/>
  <c r="J182"/>
  <c r="BK162"/>
  <c r="J138"/>
  <c r="BK133"/>
  <c r="J109"/>
  <c r="BK92" i="2"/>
  <c r="J124" i="9"/>
  <c r="BK118"/>
  <c r="J114"/>
  <c r="J108"/>
  <c r="J104"/>
  <c r="BK135" i="8"/>
  <c r="J132"/>
  <c r="J126"/>
  <c r="J116"/>
  <c r="BK103"/>
  <c r="BK99"/>
  <c r="BK274" i="7"/>
  <c r="BK266"/>
  <c r="BK257"/>
  <c r="BK161" i="6"/>
  <c r="BK152"/>
  <c r="BK148"/>
  <c r="J141"/>
  <c r="BK135"/>
  <c r="J119"/>
  <c r="BK106"/>
  <c r="BK90"/>
  <c r="BK133" i="5"/>
  <c r="BK127"/>
  <c r="BK118"/>
  <c r="BK105"/>
  <c r="J99"/>
  <c r="J90"/>
  <c r="J222" i="4"/>
  <c r="J213"/>
  <c r="BK209"/>
  <c r="J203"/>
  <c r="BK196"/>
  <c r="BK191"/>
  <c r="J180"/>
  <c r="J171"/>
  <c r="BK160"/>
  <c r="BK153"/>
  <c r="J133"/>
  <c r="BK126"/>
  <c r="J119"/>
  <c r="BK101"/>
  <c r="J94"/>
  <c r="J281" i="3"/>
  <c r="BK267"/>
  <c r="J259"/>
  <c r="BK252"/>
  <c r="BK247"/>
  <c r="J238"/>
  <c r="BK220"/>
  <c r="J212"/>
  <c r="BK185"/>
  <c r="BK161"/>
  <c r="J145"/>
  <c r="BK136"/>
  <c r="BK115"/>
  <c r="BK93"/>
  <c r="J95" i="2"/>
  <c r="BK124" i="9"/>
  <c r="J112"/>
  <c r="J95"/>
  <c r="J136" i="8"/>
  <c r="BK128"/>
  <c r="J124"/>
  <c r="BK119"/>
  <c r="BK112"/>
  <c r="J104"/>
  <c r="J93"/>
  <c r="J266" i="7"/>
  <c r="BK137" i="9"/>
  <c r="J134"/>
  <c r="BK130"/>
  <c r="J118"/>
  <c r="BK115"/>
  <c r="BK110"/>
  <c r="BK104"/>
  <c r="J96"/>
  <c r="J121" i="8"/>
  <c r="BK109"/>
  <c r="BK106"/>
  <c r="J103"/>
  <c r="J94"/>
  <c r="J281" i="7"/>
  <c r="BK278"/>
  <c r="J256"/>
  <c r="BK252"/>
  <c r="J251"/>
  <c r="J249"/>
  <c r="BK180" i="4"/>
  <c r="BK124"/>
  <c r="J112"/>
  <c r="BK99"/>
  <c r="J91"/>
  <c r="BK286" i="3"/>
  <c r="BK269"/>
  <c r="BK246"/>
  <c r="BK226"/>
  <c r="J219"/>
  <c r="J194"/>
  <c r="J180"/>
  <c r="BK164"/>
  <c r="BK130"/>
  <c r="J100"/>
  <c r="J92" i="2"/>
  <c r="J87"/>
  <c r="J139" i="9"/>
  <c r="BK134"/>
  <c r="J127"/>
  <c r="BK117"/>
  <c r="BK107"/>
  <c r="J102"/>
  <c r="BK94"/>
  <c r="BK130" i="8"/>
  <c r="BK113"/>
  <c r="J106"/>
  <c r="BK94"/>
  <c r="BK269" i="7"/>
  <c r="BK262"/>
  <c r="J157"/>
  <c r="BK153"/>
  <c r="BK148"/>
  <c r="BK142"/>
  <c r="BK137"/>
  <c r="J134"/>
  <c r="BK128"/>
  <c r="BK126"/>
  <c r="BK123"/>
  <c r="J120"/>
  <c r="J117"/>
  <c r="J115"/>
  <c r="BK113"/>
  <c r="J111"/>
  <c r="BK108"/>
  <c r="BK106"/>
  <c r="BK103"/>
  <c r="BK101"/>
  <c r="BK97"/>
  <c r="BK94"/>
  <c r="J92"/>
  <c r="BK168" i="6"/>
  <c r="J153"/>
  <c r="J143"/>
  <c r="J139"/>
  <c r="J127"/>
  <c r="J116"/>
  <c r="BK104"/>
  <c r="J142" i="5"/>
  <c r="J131"/>
  <c r="J125"/>
  <c r="J107"/>
  <c r="BK95"/>
  <c r="BK224" i="4"/>
  <c r="J211"/>
  <c r="J199"/>
  <c r="J190"/>
  <c r="BK176"/>
  <c r="J170"/>
  <c r="J166"/>
  <c r="J153"/>
  <c r="J144"/>
  <c r="J140"/>
  <c r="J138"/>
  <c r="BK132"/>
  <c r="J121"/>
  <c r="J115"/>
  <c r="J99"/>
  <c r="J95"/>
  <c r="BK287" i="3"/>
  <c r="BK281"/>
  <c r="J264"/>
  <c r="BK255"/>
  <c r="J248"/>
  <c r="BK242"/>
  <c r="J230"/>
  <c r="J225"/>
  <c r="BK206"/>
  <c r="J186"/>
  <c r="J164"/>
  <c r="J147"/>
  <c r="J136"/>
  <c r="J132"/>
  <c r="J111"/>
  <c r="BK98"/>
  <c r="J91" i="2"/>
  <c r="AS61" i="1"/>
  <c r="J125" i="8"/>
  <c r="BK115"/>
  <c r="BK110"/>
  <c r="J95"/>
  <c r="J268" i="7"/>
  <c r="J265"/>
  <c r="BK258"/>
  <c r="J165" i="6"/>
  <c r="J157"/>
  <c r="J149"/>
  <c r="BK143"/>
  <c r="J133"/>
  <c r="BK128"/>
  <c r="BK114"/>
  <c r="J97"/>
  <c r="J92"/>
  <c r="BK132" i="5"/>
  <c r="J122"/>
  <c r="BK116"/>
  <c r="BK100"/>
  <c r="J226" i="4"/>
  <c r="BK219"/>
  <c r="BK212"/>
  <c r="J205"/>
  <c r="BK199"/>
  <c r="J184"/>
  <c r="J177"/>
  <c r="J164"/>
  <c r="J154"/>
  <c r="BK145"/>
  <c r="J127"/>
  <c r="J120"/>
  <c r="BK107"/>
  <c r="J96"/>
  <c r="BK91"/>
  <c r="BK264" i="3"/>
  <c r="BK256"/>
  <c r="BK248"/>
  <c r="BK244"/>
  <c r="J224"/>
  <c r="BK203"/>
  <c r="BK182"/>
  <c r="J159"/>
  <c r="J141"/>
  <c r="J135"/>
  <c r="J113"/>
  <c r="J97" i="2"/>
  <c r="BK123" i="9"/>
  <c r="J111"/>
  <c r="BK101"/>
  <c r="BK93"/>
  <c r="J130" i="8"/>
  <c r="BK122"/>
  <c r="J117"/>
  <c r="J109"/>
  <c r="J101"/>
  <c r="BK95"/>
  <c r="J273" i="7"/>
  <c r="BK265"/>
  <c r="BK142" i="9"/>
  <c r="J136"/>
  <c r="BK129"/>
  <c r="BK127"/>
  <c r="BK114"/>
  <c r="BK112"/>
  <c r="BK102"/>
  <c r="BK131" i="8"/>
  <c r="BK124"/>
  <c r="J112"/>
  <c r="BK105"/>
  <c r="BK97"/>
  <c r="BK281" i="7"/>
  <c r="J278"/>
  <c r="J263"/>
  <c r="J260"/>
  <c r="BK255"/>
  <c r="J250"/>
  <c r="J248"/>
  <c r="J244"/>
  <c r="BK241"/>
  <c r="BK237"/>
  <c r="J234"/>
  <c r="BK230"/>
  <c r="BK219"/>
  <c r="J215"/>
  <c r="J213"/>
  <c r="J209"/>
  <c r="BK207"/>
  <c r="J202"/>
  <c r="J200"/>
  <c r="BK195"/>
  <c r="BK192"/>
  <c r="BK188"/>
  <c r="BK184"/>
  <c r="BK180"/>
  <c r="J177"/>
  <c r="J174"/>
  <c r="BK170"/>
  <c r="J166"/>
  <c r="BK163"/>
  <c r="J159"/>
  <c r="J156"/>
  <c r="J151"/>
  <c r="BK150"/>
  <c r="BK147"/>
  <c r="J142"/>
  <c r="J139"/>
  <c r="J136"/>
  <c r="BK99"/>
  <c r="J97"/>
  <c r="J176" i="6"/>
  <c r="J168"/>
  <c r="J163"/>
  <c r="BK155"/>
  <c r="J150"/>
  <c r="BK145"/>
  <c r="J128"/>
  <c r="J112"/>
  <c r="J104"/>
  <c r="BK99"/>
  <c r="BK94"/>
  <c r="J141" i="5"/>
  <c r="BK128"/>
  <c r="J116"/>
  <c r="J105"/>
  <c r="J97"/>
  <c r="J224" i="4"/>
  <c r="BK216"/>
  <c r="J209"/>
  <c r="BK201"/>
  <c r="J195"/>
  <c r="BK190"/>
  <c r="J179"/>
  <c r="BK173"/>
  <c r="J168"/>
  <c r="BK131"/>
  <c r="BK118"/>
  <c r="BK113"/>
  <c r="J107"/>
  <c r="BK93"/>
  <c r="BK283" i="3"/>
  <c r="J267"/>
  <c r="BK257"/>
  <c r="J240"/>
  <c r="BK224"/>
  <c r="BK215"/>
  <c r="J185"/>
  <c r="J177"/>
  <c r="BK147"/>
  <c r="J133"/>
  <c r="BK111"/>
  <c r="BK97" i="2"/>
  <c r="J89"/>
  <c r="J142" i="9"/>
  <c r="BK138"/>
  <c r="BK131"/>
  <c r="J128"/>
  <c r="BK113"/>
  <c r="BK105"/>
  <c r="J101"/>
  <c r="BK136" i="8"/>
  <c r="BK126"/>
  <c r="J115"/>
  <c r="BK104"/>
  <c r="J99"/>
  <c r="BK272" i="7"/>
  <c r="BK267"/>
  <c r="J255"/>
  <c r="BK251"/>
  <c r="BK248"/>
  <c r="J246"/>
  <c r="J243"/>
  <c r="J240"/>
  <c r="BK236"/>
  <c r="BK234"/>
  <c r="J231"/>
  <c r="BK228"/>
  <c r="J226"/>
  <c r="BK224"/>
  <c r="J223"/>
  <c r="BK220"/>
  <c r="BK218"/>
  <c r="BK215"/>
  <c r="BK212"/>
  <c r="BK209"/>
  <c r="J207"/>
  <c r="J204"/>
  <c r="BK200"/>
  <c r="BK196"/>
  <c r="BK193"/>
  <c r="BK190"/>
  <c r="J187"/>
  <c r="BK185"/>
  <c r="J184"/>
  <c r="J180"/>
  <c r="BK177"/>
  <c r="J175"/>
  <c r="J173"/>
  <c r="J170"/>
  <c r="BK166"/>
  <c r="J163"/>
  <c r="J162"/>
  <c r="BK159"/>
  <c r="BK155"/>
  <c r="J153"/>
  <c r="J150"/>
  <c r="J147"/>
  <c r="J144"/>
  <c r="BK141"/>
  <c r="J138"/>
  <c r="J135"/>
  <c r="J133"/>
  <c r="BK130"/>
  <c r="BK127"/>
  <c r="BK125"/>
  <c r="J123"/>
  <c r="BK121"/>
  <c r="BK119"/>
  <c r="J118"/>
  <c r="J116"/>
  <c r="J113"/>
  <c r="BK111"/>
  <c r="BK109"/>
  <c r="J108"/>
  <c r="J106"/>
  <c r="J103"/>
  <c r="J99"/>
  <c r="BK96"/>
  <c r="J94"/>
  <c r="BK176" i="6"/>
  <c r="BK163"/>
  <c r="J148"/>
  <c r="BK141"/>
  <c r="BK133"/>
  <c r="J121"/>
  <c r="BK110"/>
  <c r="J108"/>
  <c r="J101"/>
  <c r="BK138" i="5"/>
  <c r="J127"/>
  <c r="BK111"/>
  <c r="BK97"/>
  <c r="BK223" i="4"/>
  <c r="J207"/>
  <c r="J189"/>
  <c r="J182"/>
  <c r="BK172"/>
  <c r="BK164"/>
  <c r="BK158"/>
  <c r="BK147"/>
  <c r="J142"/>
  <c r="BK139"/>
  <c r="BK137"/>
  <c r="J131"/>
  <c r="BK119"/>
  <c r="J113"/>
  <c r="J97"/>
  <c r="BK291" i="3"/>
  <c r="J276"/>
  <c r="J257"/>
  <c r="BK254"/>
  <c r="J247"/>
  <c r="J228"/>
  <c r="J222"/>
  <c r="J203"/>
  <c r="BK177"/>
  <c r="BK159"/>
  <c r="BK135"/>
  <c r="J130"/>
  <c r="J107"/>
  <c r="BK95" i="2"/>
  <c r="BK87"/>
  <c r="BK122" i="9"/>
  <c r="J117"/>
  <c r="BK111"/>
  <c r="J105"/>
  <c r="J103"/>
  <c r="BK96"/>
  <c r="J131" i="8"/>
  <c r="BK120"/>
  <c r="J113"/>
  <c r="BK102"/>
  <c r="J98"/>
  <c r="J138" i="6"/>
  <c r="J125"/>
  <c r="BK116"/>
  <c r="J94"/>
  <c r="BK135" i="5"/>
  <c r="BK125"/>
  <c r="BK104"/>
  <c r="BK91"/>
  <c r="J214" i="4"/>
  <c r="BK211"/>
  <c r="BK198"/>
  <c r="J183"/>
  <c r="BK179"/>
  <c r="BK169"/>
  <c r="J158"/>
  <c r="J135"/>
  <c r="J124"/>
  <c r="BK112"/>
  <c r="BK97"/>
  <c r="J93"/>
  <c r="J269" i="3"/>
  <c r="BK261"/>
  <c r="BK250"/>
  <c r="BK225"/>
  <c r="J218"/>
  <c r="J206"/>
  <c r="BK184"/>
  <c r="J162"/>
  <c r="BK143"/>
  <c r="BK132"/>
  <c r="BK109"/>
  <c r="BK92"/>
  <c r="BK88" i="2"/>
  <c r="BK120" i="9"/>
  <c r="J106"/>
  <c r="J94"/>
  <c r="BK132" i="8"/>
  <c r="BK123"/>
  <c r="J120"/>
  <c r="BK116"/>
  <c r="J107"/>
  <c r="J97"/>
  <c r="BK92"/>
  <c r="J269" i="7"/>
  <c r="T91" l="1"/>
  <c r="R105"/>
  <c r="R131"/>
  <c r="R145"/>
  <c r="P167"/>
  <c r="P181"/>
  <c r="P206"/>
  <c r="T270"/>
  <c r="T279"/>
  <c r="BK96" i="8"/>
  <c r="J96" s="1"/>
  <c r="J65" s="1"/>
  <c r="R118"/>
  <c r="R129"/>
  <c r="P134"/>
  <c r="P86" i="2"/>
  <c r="BK90"/>
  <c r="J90" s="1"/>
  <c r="J62" s="1"/>
  <c r="P90"/>
  <c r="P91" i="3"/>
  <c r="BK163"/>
  <c r="J163" s="1"/>
  <c r="J62" s="1"/>
  <c r="T163"/>
  <c r="P221"/>
  <c r="BK260"/>
  <c r="J260"/>
  <c r="J64"/>
  <c r="P260"/>
  <c r="P278"/>
  <c r="P277" s="1"/>
  <c r="P285"/>
  <c r="P284" s="1"/>
  <c r="R90" i="4"/>
  <c r="P143"/>
  <c r="T143"/>
  <c r="BK165"/>
  <c r="J165" s="1"/>
  <c r="J64" s="1"/>
  <c r="T165"/>
  <c r="T200"/>
  <c r="P221"/>
  <c r="P220" s="1"/>
  <c r="BK89" i="5"/>
  <c r="J89" s="1"/>
  <c r="J61" s="1"/>
  <c r="R89"/>
  <c r="P115"/>
  <c r="BK124"/>
  <c r="J124" s="1"/>
  <c r="J63" s="1"/>
  <c r="T124"/>
  <c r="T130"/>
  <c r="T140"/>
  <c r="T139" s="1"/>
  <c r="P89" i="6"/>
  <c r="BK118"/>
  <c r="J118" s="1"/>
  <c r="J61" s="1"/>
  <c r="R118"/>
  <c r="R137"/>
  <c r="P156"/>
  <c r="P174"/>
  <c r="P173"/>
  <c r="R91" i="7"/>
  <c r="T105"/>
  <c r="T131"/>
  <c r="P145"/>
  <c r="BK181"/>
  <c r="J181" s="1"/>
  <c r="J65" s="1"/>
  <c r="BK206"/>
  <c r="J206" s="1"/>
  <c r="J66" s="1"/>
  <c r="BK270"/>
  <c r="J270"/>
  <c r="J67" s="1"/>
  <c r="P279"/>
  <c r="BK91" i="8"/>
  <c r="J91"/>
  <c r="J64" s="1"/>
  <c r="R91"/>
  <c r="T96"/>
  <c r="T118"/>
  <c r="BK134"/>
  <c r="J134" s="1"/>
  <c r="J68" s="1"/>
  <c r="BK86" i="2"/>
  <c r="J86" s="1"/>
  <c r="J61" s="1"/>
  <c r="T86"/>
  <c r="T90"/>
  <c r="BK91" i="3"/>
  <c r="T91"/>
  <c r="R163"/>
  <c r="T221"/>
  <c r="T260"/>
  <c r="BK278"/>
  <c r="J278" s="1"/>
  <c r="J67" s="1"/>
  <c r="R278"/>
  <c r="R277" s="1"/>
  <c r="BK285"/>
  <c r="J285"/>
  <c r="J69" s="1"/>
  <c r="R285"/>
  <c r="R284" s="1"/>
  <c r="BK90" i="4"/>
  <c r="P90"/>
  <c r="BK143"/>
  <c r="J143" s="1"/>
  <c r="J62" s="1"/>
  <c r="R143"/>
  <c r="P146"/>
  <c r="T146"/>
  <c r="P165"/>
  <c r="BK200"/>
  <c r="J200" s="1"/>
  <c r="J65" s="1"/>
  <c r="P200"/>
  <c r="BK221"/>
  <c r="BK220" s="1"/>
  <c r="J220" s="1"/>
  <c r="J67" s="1"/>
  <c r="T221"/>
  <c r="T220" s="1"/>
  <c r="T89" i="5"/>
  <c r="T88"/>
  <c r="T87" s="1"/>
  <c r="T115"/>
  <c r="R124"/>
  <c r="P130"/>
  <c r="P140"/>
  <c r="P139" s="1"/>
  <c r="BK89" i="6"/>
  <c r="J89"/>
  <c r="J60" s="1"/>
  <c r="T89"/>
  <c r="T118"/>
  <c r="P137"/>
  <c r="BK156"/>
  <c r="J156" s="1"/>
  <c r="J63" s="1"/>
  <c r="R156"/>
  <c r="T174"/>
  <c r="T173" s="1"/>
  <c r="BK91" i="7"/>
  <c r="BK105"/>
  <c r="J105" s="1"/>
  <c r="J61" s="1"/>
  <c r="BK131"/>
  <c r="J131"/>
  <c r="J62" s="1"/>
  <c r="BK145"/>
  <c r="J145"/>
  <c r="J63"/>
  <c r="BK167"/>
  <c r="J167" s="1"/>
  <c r="J64" s="1"/>
  <c r="T167"/>
  <c r="T181"/>
  <c r="T206"/>
  <c r="P270"/>
  <c r="R279"/>
  <c r="P91" i="8"/>
  <c r="P96"/>
  <c r="BK118"/>
  <c r="J118"/>
  <c r="J66" s="1"/>
  <c r="BK129"/>
  <c r="J129"/>
  <c r="J67"/>
  <c r="T129"/>
  <c r="R134"/>
  <c r="BK92" i="9"/>
  <c r="J92"/>
  <c r="J64" s="1"/>
  <c r="R92"/>
  <c r="BK98"/>
  <c r="J98"/>
  <c r="J65" s="1"/>
  <c r="P98"/>
  <c r="R98"/>
  <c r="T98"/>
  <c r="BK121"/>
  <c r="J121" s="1"/>
  <c r="J66" s="1"/>
  <c r="P121"/>
  <c r="R121"/>
  <c r="T121"/>
  <c r="BK135"/>
  <c r="J135"/>
  <c r="J68" s="1"/>
  <c r="P135"/>
  <c r="R135"/>
  <c r="T135"/>
  <c r="BK140"/>
  <c r="J140" s="1"/>
  <c r="J69" s="1"/>
  <c r="P140"/>
  <c r="R140"/>
  <c r="R86" i="2"/>
  <c r="R90"/>
  <c r="R91" i="3"/>
  <c r="P163"/>
  <c r="BK221"/>
  <c r="J221"/>
  <c r="J63"/>
  <c r="R221"/>
  <c r="R260"/>
  <c r="T278"/>
  <c r="T277"/>
  <c r="T285"/>
  <c r="T284" s="1"/>
  <c r="T90" i="4"/>
  <c r="T89"/>
  <c r="T88" s="1"/>
  <c r="BK146"/>
  <c r="J146"/>
  <c r="J63"/>
  <c r="R146"/>
  <c r="R165"/>
  <c r="R200"/>
  <c r="R221"/>
  <c r="R220" s="1"/>
  <c r="P89" i="5"/>
  <c r="BK115"/>
  <c r="J115"/>
  <c r="J62" s="1"/>
  <c r="R115"/>
  <c r="P124"/>
  <c r="BK130"/>
  <c r="J130" s="1"/>
  <c r="J64" s="1"/>
  <c r="R130"/>
  <c r="BK140"/>
  <c r="J140" s="1"/>
  <c r="J67" s="1"/>
  <c r="R140"/>
  <c r="R139"/>
  <c r="R89" i="6"/>
  <c r="P118"/>
  <c r="BK137"/>
  <c r="J137"/>
  <c r="J62" s="1"/>
  <c r="T137"/>
  <c r="T156"/>
  <c r="BK174"/>
  <c r="BK173" s="1"/>
  <c r="J173" s="1"/>
  <c r="J67" s="1"/>
  <c r="R174"/>
  <c r="R173" s="1"/>
  <c r="P91" i="7"/>
  <c r="P105"/>
  <c r="P131"/>
  <c r="T145"/>
  <c r="R167"/>
  <c r="R181"/>
  <c r="R206"/>
  <c r="R270"/>
  <c r="BK279"/>
  <c r="J279" s="1"/>
  <c r="J70" s="1"/>
  <c r="T91" i="8"/>
  <c r="R96"/>
  <c r="P118"/>
  <c r="P129"/>
  <c r="T134"/>
  <c r="P92" i="9"/>
  <c r="P91" s="1"/>
  <c r="AU63" i="1" s="1"/>
  <c r="T92" i="9"/>
  <c r="T140"/>
  <c r="BE266" i="7"/>
  <c r="BE268"/>
  <c r="BE274"/>
  <c r="BK277"/>
  <c r="BK276"/>
  <c r="J276"/>
  <c r="J68" s="1"/>
  <c r="F59" i="8"/>
  <c r="BE94"/>
  <c r="BE95"/>
  <c r="BE105"/>
  <c r="BE106"/>
  <c r="BE109"/>
  <c r="BE110"/>
  <c r="BE113"/>
  <c r="BE114"/>
  <c r="BE115"/>
  <c r="BE126"/>
  <c r="BE135"/>
  <c r="E50" i="9"/>
  <c r="F58"/>
  <c r="F88"/>
  <c r="BE99"/>
  <c r="BE100"/>
  <c r="BE102"/>
  <c r="BE104"/>
  <c r="BE108"/>
  <c r="BE110"/>
  <c r="BE113"/>
  <c r="BE114"/>
  <c r="BE115"/>
  <c r="BE116"/>
  <c r="BE118"/>
  <c r="E48" i="2"/>
  <c r="J52"/>
  <c r="J54"/>
  <c r="J81"/>
  <c r="BE87"/>
  <c r="BK94"/>
  <c r="J94" s="1"/>
  <c r="J63" s="1"/>
  <c r="E48" i="3"/>
  <c r="J54"/>
  <c r="F55"/>
  <c r="BE98"/>
  <c r="BE115"/>
  <c r="BE129"/>
  <c r="BE130"/>
  <c r="BE135"/>
  <c r="BE136"/>
  <c r="BE141"/>
  <c r="BE145"/>
  <c r="BE147"/>
  <c r="BE159"/>
  <c r="BE162"/>
  <c r="BE164"/>
  <c r="BE198"/>
  <c r="BE212"/>
  <c r="BE215"/>
  <c r="BE222"/>
  <c r="BE224"/>
  <c r="BE242"/>
  <c r="BE247"/>
  <c r="BE254"/>
  <c r="BE259"/>
  <c r="BE263"/>
  <c r="BE267"/>
  <c r="BE273"/>
  <c r="BE276"/>
  <c r="BE279"/>
  <c r="BE281"/>
  <c r="BE283"/>
  <c r="BK275"/>
  <c r="J275"/>
  <c r="J65" s="1"/>
  <c r="J52" i="4"/>
  <c r="J55"/>
  <c r="J84"/>
  <c r="BE91"/>
  <c r="BE93"/>
  <c r="BE96"/>
  <c r="BE99"/>
  <c r="BE107"/>
  <c r="BE110"/>
  <c r="BE113"/>
  <c r="BE115"/>
  <c r="BE119"/>
  <c r="BE132"/>
  <c r="BE133"/>
  <c r="BE138"/>
  <c r="BE145"/>
  <c r="BE158"/>
  <c r="BE162"/>
  <c r="BE166"/>
  <c r="BE173"/>
  <c r="BE175"/>
  <c r="BE176"/>
  <c r="BE177"/>
  <c r="BE180"/>
  <c r="BE189"/>
  <c r="BE190"/>
  <c r="BE191"/>
  <c r="BE195"/>
  <c r="BE197"/>
  <c r="BE199"/>
  <c r="BE205"/>
  <c r="BE207"/>
  <c r="BE209"/>
  <c r="BE211"/>
  <c r="BE214"/>
  <c r="BE216"/>
  <c r="BE222"/>
  <c r="BE224"/>
  <c r="BE225"/>
  <c r="E48" i="5"/>
  <c r="J52"/>
  <c r="F55"/>
  <c r="F83"/>
  <c r="J84"/>
  <c r="BE118"/>
  <c r="BE120"/>
  <c r="BE133"/>
  <c r="BE141"/>
  <c r="F54" i="6"/>
  <c r="J85"/>
  <c r="BE92"/>
  <c r="BE102"/>
  <c r="BE106"/>
  <c r="BE110"/>
  <c r="BE121"/>
  <c r="BE127"/>
  <c r="BE133"/>
  <c r="BE135"/>
  <c r="BE139"/>
  <c r="BE145"/>
  <c r="BE149"/>
  <c r="BE153"/>
  <c r="BE155"/>
  <c r="BE157"/>
  <c r="BE165"/>
  <c r="BK167"/>
  <c r="J167"/>
  <c r="J64" s="1"/>
  <c r="BE255" i="7"/>
  <c r="BE262"/>
  <c r="BE271"/>
  <c r="BE272"/>
  <c r="BE273"/>
  <c r="J58" i="8"/>
  <c r="BE92"/>
  <c r="BE98"/>
  <c r="BE101"/>
  <c r="BE104"/>
  <c r="BE107"/>
  <c r="BE108"/>
  <c r="BE111"/>
  <c r="BE122"/>
  <c r="BE125"/>
  <c r="BE128"/>
  <c r="BE130"/>
  <c r="J56" i="9"/>
  <c r="J88"/>
  <c r="BE94"/>
  <c r="BE106"/>
  <c r="BE109"/>
  <c r="BE112"/>
  <c r="F54" i="2"/>
  <c r="BE88"/>
  <c r="BE89"/>
  <c r="BE91"/>
  <c r="BE93"/>
  <c r="BE95"/>
  <c r="BK96"/>
  <c r="J96" s="1"/>
  <c r="J64" s="1"/>
  <c r="F54" i="3"/>
  <c r="J55"/>
  <c r="BE93"/>
  <c r="BE100"/>
  <c r="BE111"/>
  <c r="BE113"/>
  <c r="BE132"/>
  <c r="BE153"/>
  <c r="BE161"/>
  <c r="BE167"/>
  <c r="BE177"/>
  <c r="BE184"/>
  <c r="BE185"/>
  <c r="BE186"/>
  <c r="BE203"/>
  <c r="BE220"/>
  <c r="BE226"/>
  <c r="BE230"/>
  <c r="BE238"/>
  <c r="BE240"/>
  <c r="BE246"/>
  <c r="BE248"/>
  <c r="BE250"/>
  <c r="BE252"/>
  <c r="BE255"/>
  <c r="BE257"/>
  <c r="BE261"/>
  <c r="BE286"/>
  <c r="BE291"/>
  <c r="E48" i="4"/>
  <c r="F54"/>
  <c r="F55"/>
  <c r="BE95"/>
  <c r="BE101"/>
  <c r="BE108"/>
  <c r="BE118"/>
  <c r="BE120"/>
  <c r="BE121"/>
  <c r="BE124"/>
  <c r="BE126"/>
  <c r="BE131"/>
  <c r="BE137"/>
  <c r="BE139"/>
  <c r="BE140"/>
  <c r="BE142"/>
  <c r="BE144"/>
  <c r="BE147"/>
  <c r="BE153"/>
  <c r="BE154"/>
  <c r="BE160"/>
  <c r="BE164"/>
  <c r="BE168"/>
  <c r="BE170"/>
  <c r="BE172"/>
  <c r="BE182"/>
  <c r="BE184"/>
  <c r="BE196"/>
  <c r="BE198"/>
  <c r="BE201"/>
  <c r="BE213"/>
  <c r="BE95" i="5"/>
  <c r="BE97"/>
  <c r="BE104"/>
  <c r="BE107"/>
  <c r="BE111"/>
  <c r="BE116"/>
  <c r="BE125"/>
  <c r="BE128"/>
  <c r="BE131"/>
  <c r="BE135"/>
  <c r="BE138"/>
  <c r="BK137"/>
  <c r="J137" s="1"/>
  <c r="J65" s="1"/>
  <c r="J52" i="6"/>
  <c r="J54"/>
  <c r="BE94"/>
  <c r="BE95"/>
  <c r="BE97"/>
  <c r="BE101"/>
  <c r="BE108"/>
  <c r="BE112"/>
  <c r="BE119"/>
  <c r="BE125"/>
  <c r="BE129"/>
  <c r="BE138"/>
  <c r="BE141"/>
  <c r="BE147"/>
  <c r="BE152"/>
  <c r="BE161"/>
  <c r="BE175"/>
  <c r="BE176"/>
  <c r="J52" i="7"/>
  <c r="J54"/>
  <c r="J55"/>
  <c r="BE93"/>
  <c r="BE94"/>
  <c r="BE95"/>
  <c r="BE96"/>
  <c r="BE97"/>
  <c r="BE99"/>
  <c r="BE100"/>
  <c r="BE101"/>
  <c r="BE102"/>
  <c r="BE103"/>
  <c r="BE104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5"/>
  <c r="BE126"/>
  <c r="BE127"/>
  <c r="BE128"/>
  <c r="BE130"/>
  <c r="BE132"/>
  <c r="BE133"/>
  <c r="BE134"/>
  <c r="BE136"/>
  <c r="BE138"/>
  <c r="BE139"/>
  <c r="BE140"/>
  <c r="BE141"/>
  <c r="BE142"/>
  <c r="BE144"/>
  <c r="BE147"/>
  <c r="BE148"/>
  <c r="BE150"/>
  <c r="BE151"/>
  <c r="BE152"/>
  <c r="BE153"/>
  <c r="BE154"/>
  <c r="BE155"/>
  <c r="BE156"/>
  <c r="BE158"/>
  <c r="BE159"/>
  <c r="BE160"/>
  <c r="BE162"/>
  <c r="BE163"/>
  <c r="BE164"/>
  <c r="BE165"/>
  <c r="BE166"/>
  <c r="BE170"/>
  <c r="BE172"/>
  <c r="BE173"/>
  <c r="BE176"/>
  <c r="BE177"/>
  <c r="BE179"/>
  <c r="BE182"/>
  <c r="BE186"/>
  <c r="BE187"/>
  <c r="BE188"/>
  <c r="BE191"/>
  <c r="BE192"/>
  <c r="BE194"/>
  <c r="BE195"/>
  <c r="BE197"/>
  <c r="BE198"/>
  <c r="BE199"/>
  <c r="BE201"/>
  <c r="BE202"/>
  <c r="BE203"/>
  <c r="BE204"/>
  <c r="BE205"/>
  <c r="BE208"/>
  <c r="BE209"/>
  <c r="BE210"/>
  <c r="BE214"/>
  <c r="BE215"/>
  <c r="BE217"/>
  <c r="BE218"/>
  <c r="BE221"/>
  <c r="BE222"/>
  <c r="BE223"/>
  <c r="BE224"/>
  <c r="BE225"/>
  <c r="BE226"/>
  <c r="BE228"/>
  <c r="BE233"/>
  <c r="BE235"/>
  <c r="BE238"/>
  <c r="BE242"/>
  <c r="BE244"/>
  <c r="BE245"/>
  <c r="BE246"/>
  <c r="BE249"/>
  <c r="BE252"/>
  <c r="BE256"/>
  <c r="BE257"/>
  <c r="BE260"/>
  <c r="BE263"/>
  <c r="BE264"/>
  <c r="E50" i="8"/>
  <c r="J56"/>
  <c r="J59"/>
  <c r="F86"/>
  <c r="BE93"/>
  <c r="BE97"/>
  <c r="BE100"/>
  <c r="BE102"/>
  <c r="BE112"/>
  <c r="BE116"/>
  <c r="BE117"/>
  <c r="BE120"/>
  <c r="BE121"/>
  <c r="BE123"/>
  <c r="BE124"/>
  <c r="BE131"/>
  <c r="BE132"/>
  <c r="BE133"/>
  <c r="BE96" i="9"/>
  <c r="BE97"/>
  <c r="BE101"/>
  <c r="BE117"/>
  <c r="BE119"/>
  <c r="BE122"/>
  <c r="BE127"/>
  <c r="BE128"/>
  <c r="BE130"/>
  <c r="BE137"/>
  <c r="BE138"/>
  <c r="BE142"/>
  <c r="BK133"/>
  <c r="J133"/>
  <c r="J67"/>
  <c r="F55" i="2"/>
  <c r="BE92"/>
  <c r="BE97"/>
  <c r="J52" i="3"/>
  <c r="BE92"/>
  <c r="BE107"/>
  <c r="BE109"/>
  <c r="BE133"/>
  <c r="BE138"/>
  <c r="BE143"/>
  <c r="BE180"/>
  <c r="BE182"/>
  <c r="BE194"/>
  <c r="BE206"/>
  <c r="BE218"/>
  <c r="BE219"/>
  <c r="BE225"/>
  <c r="BE228"/>
  <c r="BE244"/>
  <c r="BE256"/>
  <c r="BE264"/>
  <c r="BE269"/>
  <c r="BE287"/>
  <c r="BE92" i="4"/>
  <c r="BE94"/>
  <c r="BE97"/>
  <c r="BE112"/>
  <c r="BE116"/>
  <c r="BE122"/>
  <c r="BE127"/>
  <c r="BE135"/>
  <c r="BE169"/>
  <c r="BE171"/>
  <c r="BE179"/>
  <c r="BE183"/>
  <c r="BE203"/>
  <c r="BE212"/>
  <c r="BE219"/>
  <c r="BE223"/>
  <c r="BE226"/>
  <c r="BK218"/>
  <c r="J218" s="1"/>
  <c r="J66" s="1"/>
  <c r="J54" i="5"/>
  <c r="BE90"/>
  <c r="BE91"/>
  <c r="BE99"/>
  <c r="BE100"/>
  <c r="BE102"/>
  <c r="BE105"/>
  <c r="BE114"/>
  <c r="BE122"/>
  <c r="BE127"/>
  <c r="BE132"/>
  <c r="BE142"/>
  <c r="E48" i="6"/>
  <c r="F55"/>
  <c r="BE90"/>
  <c r="BE99"/>
  <c r="BE104"/>
  <c r="BE109"/>
  <c r="BE114"/>
  <c r="BE116"/>
  <c r="BE128"/>
  <c r="BE140"/>
  <c r="BE143"/>
  <c r="BE148"/>
  <c r="BE150"/>
  <c r="BE159"/>
  <c r="BE163"/>
  <c r="BE168"/>
  <c r="BE171"/>
  <c r="BK170"/>
  <c r="J170" s="1"/>
  <c r="J66" s="1"/>
  <c r="E48" i="7"/>
  <c r="F54"/>
  <c r="F55"/>
  <c r="BE92"/>
  <c r="BE98"/>
  <c r="BE135"/>
  <c r="BE137"/>
  <c r="BE143"/>
  <c r="BE146"/>
  <c r="BE149"/>
  <c r="BE157"/>
  <c r="BE161"/>
  <c r="BE168"/>
  <c r="BE169"/>
  <c r="BE171"/>
  <c r="BE174"/>
  <c r="BE175"/>
  <c r="BE178"/>
  <c r="BE180"/>
  <c r="BE183"/>
  <c r="BE184"/>
  <c r="BE185"/>
  <c r="BE189"/>
  <c r="BE190"/>
  <c r="BE193"/>
  <c r="BE196"/>
  <c r="BE200"/>
  <c r="BE207"/>
  <c r="BE211"/>
  <c r="BE212"/>
  <c r="BE213"/>
  <c r="BE216"/>
  <c r="BE219"/>
  <c r="BE220"/>
  <c r="BE227"/>
  <c r="BE229"/>
  <c r="BE230"/>
  <c r="BE231"/>
  <c r="BE232"/>
  <c r="BE234"/>
  <c r="BE236"/>
  <c r="BE237"/>
  <c r="BE239"/>
  <c r="BE240"/>
  <c r="BE241"/>
  <c r="BE243"/>
  <c r="BE247"/>
  <c r="BE248"/>
  <c r="BE250"/>
  <c r="BE251"/>
  <c r="BE253"/>
  <c r="BE254"/>
  <c r="BE258"/>
  <c r="BE259"/>
  <c r="BE261"/>
  <c r="BE265"/>
  <c r="BE267"/>
  <c r="BE269"/>
  <c r="BE275"/>
  <c r="BE278"/>
  <c r="BE280"/>
  <c r="BE281"/>
  <c r="BE99" i="8"/>
  <c r="BE103"/>
  <c r="BE119"/>
  <c r="BE127"/>
  <c r="BE136"/>
  <c r="J58" i="9"/>
  <c r="BE93"/>
  <c r="BE95"/>
  <c r="BE103"/>
  <c r="BE105"/>
  <c r="BE107"/>
  <c r="BE111"/>
  <c r="BE120"/>
  <c r="BE123"/>
  <c r="BE124"/>
  <c r="BE125"/>
  <c r="BE126"/>
  <c r="BE129"/>
  <c r="BE131"/>
  <c r="BE132"/>
  <c r="BE134"/>
  <c r="BE136"/>
  <c r="BE139"/>
  <c r="BE141"/>
  <c r="J34" i="7"/>
  <c r="AW60" i="1"/>
  <c r="F35" i="3"/>
  <c r="BB56" i="1" s="1"/>
  <c r="F36" i="2"/>
  <c r="BC55" i="1" s="1"/>
  <c r="F35" i="6"/>
  <c r="BB59" i="1" s="1"/>
  <c r="F36" i="6"/>
  <c r="BC59" i="1"/>
  <c r="F37" i="4"/>
  <c r="BD57" i="1" s="1"/>
  <c r="F34" i="2"/>
  <c r="BA55" i="1"/>
  <c r="F38" i="9"/>
  <c r="BC63" i="1" s="1"/>
  <c r="F34" i="6"/>
  <c r="BA59" i="1"/>
  <c r="F35" i="4"/>
  <c r="BB57" i="1" s="1"/>
  <c r="F36" i="8"/>
  <c r="BA62" i="1"/>
  <c r="AS54"/>
  <c r="F36" i="3"/>
  <c r="BC56" i="1"/>
  <c r="F37" i="8"/>
  <c r="BB62" i="1"/>
  <c r="F36" i="9"/>
  <c r="BA63" i="1"/>
  <c r="F38" i="8"/>
  <c r="BC62" i="1"/>
  <c r="F37" i="5"/>
  <c r="BD58" i="1" s="1"/>
  <c r="J34" i="3"/>
  <c r="AW56" i="1"/>
  <c r="F35" i="5"/>
  <c r="BB58" i="1" s="1"/>
  <c r="F36" i="4"/>
  <c r="BC57" i="1" s="1"/>
  <c r="F39" i="8"/>
  <c r="BD62" i="1" s="1"/>
  <c r="F37" i="7"/>
  <c r="BD60" i="1" s="1"/>
  <c r="F34" i="4"/>
  <c r="BA57" i="1" s="1"/>
  <c r="F36" i="5"/>
  <c r="BC58" i="1" s="1"/>
  <c r="F36" i="7"/>
  <c r="BC60" i="1" s="1"/>
  <c r="F34" i="3"/>
  <c r="BA56" i="1" s="1"/>
  <c r="F39" i="9"/>
  <c r="BD63" i="1" s="1"/>
  <c r="F35" i="7"/>
  <c r="BB60" i="1" s="1"/>
  <c r="J34" i="2"/>
  <c r="AW55" i="1" s="1"/>
  <c r="F35" i="2"/>
  <c r="BB55" i="1" s="1"/>
  <c r="J34" i="5"/>
  <c r="AW58" i="1" s="1"/>
  <c r="J34" i="6"/>
  <c r="AW59" i="1" s="1"/>
  <c r="F34" i="5"/>
  <c r="BA58" i="1" s="1"/>
  <c r="F34" i="7"/>
  <c r="BA60" i="1" s="1"/>
  <c r="F37" i="2"/>
  <c r="BD55" i="1" s="1"/>
  <c r="J34" i="4"/>
  <c r="AW57" i="1" s="1"/>
  <c r="F37" i="9"/>
  <c r="BB63" i="1" s="1"/>
  <c r="J36" i="9"/>
  <c r="AW63" i="1" s="1"/>
  <c r="J36" i="8"/>
  <c r="AW62" i="1" s="1"/>
  <c r="F37" i="6"/>
  <c r="BD59" i="1" s="1"/>
  <c r="F37" i="3"/>
  <c r="BD56" i="1" s="1"/>
  <c r="R85" i="2" l="1"/>
  <c r="R84" s="1"/>
  <c r="P88" i="5"/>
  <c r="P87"/>
  <c r="AU58" i="1" s="1"/>
  <c r="T90" i="8"/>
  <c r="P90"/>
  <c r="AU62" i="1"/>
  <c r="T85" i="2"/>
  <c r="T84" s="1"/>
  <c r="R88" i="5"/>
  <c r="R87"/>
  <c r="P90" i="7"/>
  <c r="AU60" i="1" s="1"/>
  <c r="R91" i="9"/>
  <c r="BK89" i="4"/>
  <c r="BK88" s="1"/>
  <c r="J88" s="1"/>
  <c r="J59" s="1"/>
  <c r="R90" i="8"/>
  <c r="R90" i="7"/>
  <c r="P88" i="6"/>
  <c r="AU59" i="1" s="1"/>
  <c r="P90" i="3"/>
  <c r="P89" s="1"/>
  <c r="AU56" i="1" s="1"/>
  <c r="P85" i="2"/>
  <c r="P84"/>
  <c r="AU55" i="1" s="1"/>
  <c r="R90" i="3"/>
  <c r="R89" s="1"/>
  <c r="P89" i="4"/>
  <c r="P88" s="1"/>
  <c r="AU57" i="1" s="1"/>
  <c r="T90" i="3"/>
  <c r="T89"/>
  <c r="R89" i="4"/>
  <c r="R88" s="1"/>
  <c r="T90" i="7"/>
  <c r="T91" i="9"/>
  <c r="R88" i="6"/>
  <c r="BK90" i="7"/>
  <c r="J90" s="1"/>
  <c r="J59" s="1"/>
  <c r="T88" i="6"/>
  <c r="BK90" i="3"/>
  <c r="J90" s="1"/>
  <c r="J60" s="1"/>
  <c r="J91" i="7"/>
  <c r="J60" s="1"/>
  <c r="BK90" i="8"/>
  <c r="J90"/>
  <c r="J32" s="1"/>
  <c r="AG62" i="1" s="1"/>
  <c r="BK277" i="3"/>
  <c r="J277" s="1"/>
  <c r="J66" s="1"/>
  <c r="BK284"/>
  <c r="J284" s="1"/>
  <c r="J68" s="1"/>
  <c r="J90" i="4"/>
  <c r="J61"/>
  <c r="J277" i="7"/>
  <c r="J69" s="1"/>
  <c r="BK85" i="2"/>
  <c r="BK84"/>
  <c r="J84" s="1"/>
  <c r="J59" s="1"/>
  <c r="J91" i="3"/>
  <c r="J61"/>
  <c r="J221" i="4"/>
  <c r="J68" s="1"/>
  <c r="BK88" i="5"/>
  <c r="J88"/>
  <c r="J60" s="1"/>
  <c r="BK139"/>
  <c r="J139" s="1"/>
  <c r="J66" s="1"/>
  <c r="BK169" i="6"/>
  <c r="J169" s="1"/>
  <c r="J65" s="1"/>
  <c r="J174"/>
  <c r="J68" s="1"/>
  <c r="BK91" i="9"/>
  <c r="J91" s="1"/>
  <c r="J32" s="1"/>
  <c r="AG63" i="1" s="1"/>
  <c r="J33" i="3"/>
  <c r="AV56" i="1" s="1"/>
  <c r="AT56" s="1"/>
  <c r="J33" i="6"/>
  <c r="AV59" i="1"/>
  <c r="AT59" s="1"/>
  <c r="F33" i="4"/>
  <c r="AZ57" i="1" s="1"/>
  <c r="J33" i="4"/>
  <c r="AV57" i="1" s="1"/>
  <c r="AT57" s="1"/>
  <c r="BB61"/>
  <c r="AX61"/>
  <c r="F33" i="5"/>
  <c r="AZ58" i="1" s="1"/>
  <c r="F33" i="6"/>
  <c r="AZ59" i="1" s="1"/>
  <c r="BA61"/>
  <c r="AW61"/>
  <c r="BD61"/>
  <c r="J35" i="8"/>
  <c r="AV62" i="1" s="1"/>
  <c r="AT62" s="1"/>
  <c r="AU61"/>
  <c r="BC61"/>
  <c r="AY61" s="1"/>
  <c r="J33" i="2"/>
  <c r="AV55" i="1" s="1"/>
  <c r="AT55" s="1"/>
  <c r="F33" i="2"/>
  <c r="AZ55" i="1" s="1"/>
  <c r="F33" i="7"/>
  <c r="AZ60" i="1"/>
  <c r="F35" i="8"/>
  <c r="AZ62" i="1" s="1"/>
  <c r="F35" i="9"/>
  <c r="AZ63" i="1"/>
  <c r="F33" i="3"/>
  <c r="AZ56" i="1" s="1"/>
  <c r="J33" i="5"/>
  <c r="AV58" i="1"/>
  <c r="AT58" s="1"/>
  <c r="J35" i="9"/>
  <c r="AV63" i="1" s="1"/>
  <c r="AT63" s="1"/>
  <c r="J33" i="7"/>
  <c r="AV60" i="1" s="1"/>
  <c r="AT60" s="1"/>
  <c r="J41" i="8" l="1"/>
  <c r="J41" i="9"/>
  <c r="BK88" i="6"/>
  <c r="J88"/>
  <c r="J59"/>
  <c r="J63" i="8"/>
  <c r="J85" i="2"/>
  <c r="J60" s="1"/>
  <c r="BK89" i="3"/>
  <c r="J89" s="1"/>
  <c r="J30" s="1"/>
  <c r="AG56" i="1" s="1"/>
  <c r="AN56" s="1"/>
  <c r="J89" i="4"/>
  <c r="J60"/>
  <c r="J63" i="9"/>
  <c r="BK87" i="5"/>
  <c r="J87" s="1"/>
  <c r="J30" s="1"/>
  <c r="AG58" i="1" s="1"/>
  <c r="AN58" s="1"/>
  <c r="AN63"/>
  <c r="AN62"/>
  <c r="BD54"/>
  <c r="W33" s="1"/>
  <c r="AU54"/>
  <c r="J30" i="2"/>
  <c r="AG55" i="1" s="1"/>
  <c r="BB54"/>
  <c r="W31" s="1"/>
  <c r="AZ61"/>
  <c r="AV61" s="1"/>
  <c r="AT61" s="1"/>
  <c r="AN61" s="1"/>
  <c r="BC54"/>
  <c r="W32" s="1"/>
  <c r="BA54"/>
  <c r="AW54" s="1"/>
  <c r="AK30" s="1"/>
  <c r="J30" i="4"/>
  <c r="AG57" i="1"/>
  <c r="AN57" s="1"/>
  <c r="AG61"/>
  <c r="J30" i="7"/>
  <c r="AG60" i="1"/>
  <c r="AN60" s="1"/>
  <c r="J59" i="3" l="1"/>
  <c r="J59" i="5"/>
  <c r="J39" i="2"/>
  <c r="J39" i="5"/>
  <c r="J39" i="7"/>
  <c r="AN55" i="1"/>
  <c r="J39" i="3"/>
  <c r="J39" i="4"/>
  <c r="AZ54" i="1"/>
  <c r="AV54" s="1"/>
  <c r="AK29" s="1"/>
  <c r="AY54"/>
  <c r="AX54"/>
  <c r="W30"/>
  <c r="J30" i="6"/>
  <c r="AG59" i="1"/>
  <c r="AN59" s="1"/>
  <c r="J39" i="6" l="1"/>
  <c r="W29" i="1"/>
  <c r="AT54"/>
  <c r="AG54"/>
  <c r="AN54" l="1"/>
  <c r="AK26"/>
  <c r="AK35" s="1"/>
</calcChain>
</file>

<file path=xl/sharedStrings.xml><?xml version="1.0" encoding="utf-8"?>
<sst xmlns="http://schemas.openxmlformats.org/spreadsheetml/2006/main" count="11402" uniqueCount="1636">
  <si>
    <t>Export Komplet</t>
  </si>
  <si>
    <t>VZ</t>
  </si>
  <si>
    <t>2.0</t>
  </si>
  <si>
    <t>ZAMOK</t>
  </si>
  <si>
    <t>False</t>
  </si>
  <si>
    <t>{5834423f-909b-4cec-a9ce-8dc4be604eca}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</si>
  <si>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</si>
  <si>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</si>
  <si>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</si>
  <si>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</si>
  <si>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</si>
  <si>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</si>
  <si>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</si>
  <si>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</si>
  <si>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2019_12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</si>
  <si>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</si>
  <si>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</si>
  <si>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Výstavba chodníků v areálu FNOL</t>
  </si>
  <si>
    <t>KSO:</t>
  </si>
  <si>
    <t/>
  </si>
  <si>
    <t>CC-CZ:</t>
  </si>
  <si>
    <t>Místo:</t>
  </si>
  <si>
    <t xml:space="preserve"> </t>
  </si>
  <si>
    <t>Datum:</t>
  </si>
  <si>
    <t>20. 12. 2019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</si>
  <si>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</si>
  <si>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</si>
  <si>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</si>
  <si>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</si>
  <si>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</si>
  <si>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</si>
  <si>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</si>
  <si>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</si>
  <si>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</si>
  <si>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</si>
  <si>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</si>
  <si>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</si>
  <si>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</si>
  <si>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</si>
  <si>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</si>
  <si>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</si>
  <si>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</si>
  <si>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</si>
  <si>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</si>
  <si>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</si>
  <si>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</si>
  <si>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</si>
  <si>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</si>
  <si>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</si>
  <si>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</si>
  <si>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</si>
  <si>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</si>
  <si>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</si>
  <si>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</si>
  <si>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</si>
  <si>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</si>
  <si>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</si>
  <si>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</si>
  <si>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</si>
  <si>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</si>
  <si>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</si>
  <si>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</si>
  <si>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</si>
  <si>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</si>
  <si>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</si>
  <si>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</si>
  <si>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</si>
  <si>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</si>
  <si>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</si>
  <si>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</si>
  <si>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</si>
  <si>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</si>
  <si>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</si>
  <si>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</si>
  <si>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</si>
  <si>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D.0</t>
  </si>
  <si>
    <t>Vedlejší rozpočtové náklady</t>
  </si>
  <si>
    <t>STA</t>
  </si>
  <si>
    <t>1</t>
  </si>
  <si>
    <t>{c339a6db-d2eb-497d-957c-2e21271bc2bb}</t>
  </si>
  <si>
    <t>2</t>
  </si>
  <si>
    <t>D.1</t>
  </si>
  <si>
    <t>{c7b33a86-e17c-4bde-a3b4-170d227f26ca}</t>
  </si>
  <si>
    <t>D.2</t>
  </si>
  <si>
    <t>Chodník u II. interní kliniky</t>
  </si>
  <si>
    <t>{045cfb55-0204-4b04-b67f-8cf28a88942d}</t>
  </si>
  <si>
    <t>D.3</t>
  </si>
  <si>
    <t>Chodník pod budovou Y</t>
  </si>
  <si>
    <t>{c97c398a-45d7-4d4c-a4b2-4fadbed72c42}</t>
  </si>
  <si>
    <t>D.4</t>
  </si>
  <si>
    <t>Chodník u budovy WD</t>
  </si>
  <si>
    <t>{7938c049-d83f-4969-8fc5-8167b997bd8f}</t>
  </si>
  <si>
    <t>D.5</t>
  </si>
  <si>
    <t>Rozšíření VO</t>
  </si>
  <si>
    <t>{1ac27afc-d072-4733-bfc7-04d7c08cde01}</t>
  </si>
  <si>
    <t>D.6</t>
  </si>
  <si>
    <t>Rozšíření NN</t>
  </si>
  <si>
    <t>{a7aa3c9f-e52d-4e68-98c7-46ac8d785802}</t>
  </si>
  <si>
    <t>D.6.1</t>
  </si>
  <si>
    <t>Chladící stanice</t>
  </si>
  <si>
    <t>Soupis</t>
  </si>
  <si>
    <t>{5d9ddbde-1522-4321-8b59-b3ffc34e442c}</t>
  </si>
  <si>
    <t>D.6.2</t>
  </si>
  <si>
    <t>Pro objekty YG, WN, WV, YF</t>
  </si>
  <si>
    <t>{4108f62f-6539-44e6-8117-7d392e16af9b}</t>
  </si>
  <si>
    <t>KRYCÍ LIST SOUPISU PRACÍ</t>
  </si>
  <si>
    <t>Objekt:</t>
  </si>
  <si>
    <t>D.0 -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</si>
  <si>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</si>
  <si>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</si>
  <si>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</si>
  <si>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</si>
  <si>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</si>
  <si>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</si>
  <si>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</si>
  <si>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</si>
  <si>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</si>
  <si>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</si>
  <si>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</si>
  <si>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</si>
  <si>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</si>
  <si>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</si>
  <si>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</si>
  <si>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</si>
  <si>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</si>
  <si>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</si>
  <si>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</si>
  <si>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</si>
  <si>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</si>
  <si>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</si>
  <si>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</si>
  <si>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</si>
  <si>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</si>
  <si>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</si>
  <si>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</si>
  <si>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</si>
  <si>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</si>
  <si>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</si>
  <si>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soubor</t>
  </si>
  <si>
    <t>CS ÚRS 2019 02</t>
  </si>
  <si>
    <t>1024</t>
  </si>
  <si>
    <t>860162722</t>
  </si>
  <si>
    <t>012303000</t>
  </si>
  <si>
    <t>Geodetické práce po výstavbě</t>
  </si>
  <si>
    <t>255303933</t>
  </si>
  <si>
    <t>3</t>
  </si>
  <si>
    <t>013254000</t>
  </si>
  <si>
    <t>Dokumentace skutečného provedení stavby</t>
  </si>
  <si>
    <t>2058261467</t>
  </si>
  <si>
    <t>VRN3</t>
  </si>
  <si>
    <t>Zařízení staveniště</t>
  </si>
  <si>
    <t>4</t>
  </si>
  <si>
    <t>030001000</t>
  </si>
  <si>
    <t>-406702143</t>
  </si>
  <si>
    <t>034103000</t>
  </si>
  <si>
    <t>Oplocení staveniště</t>
  </si>
  <si>
    <t>-762397753</t>
  </si>
  <si>
    <t>6</t>
  </si>
  <si>
    <t>034303000</t>
  </si>
  <si>
    <t>Dopravní značení přechodné</t>
  </si>
  <si>
    <t>-239547507</t>
  </si>
  <si>
    <t>VRN4</t>
  </si>
  <si>
    <t>Inženýrská činnost</t>
  </si>
  <si>
    <t>7</t>
  </si>
  <si>
    <t>043002000</t>
  </si>
  <si>
    <t>Zkoušky a ostatní měření</t>
  </si>
  <si>
    <t>-1686426572</t>
  </si>
  <si>
    <t>VRN5</t>
  </si>
  <si>
    <t>Finanční náklady</t>
  </si>
  <si>
    <t>8</t>
  </si>
  <si>
    <t>052103000</t>
  </si>
  <si>
    <t>-1637646823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</si>
  <si>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</si>
  <si>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</si>
  <si>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</si>
  <si>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</si>
  <si>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</si>
  <si>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</si>
  <si>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</si>
  <si>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</si>
  <si>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</si>
  <si>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</si>
  <si>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HSV</t>
  </si>
  <si>
    <t>Práce a dodávky HSV</t>
  </si>
  <si>
    <t>Zemní práce</t>
  </si>
  <si>
    <t>112201117</t>
  </si>
  <si>
    <t>Odstranění pařezu v rovině nebo na svahu do 1:5 o průměru pařezu na řezné ploše přes 700 do 800 mm</t>
  </si>
  <si>
    <t>kus</t>
  </si>
  <si>
    <t>1724385708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</si>
  <si>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</si>
  <si>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</si>
  <si>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</si>
  <si>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-2071804783</t>
  </si>
  <si>
    <t>VV</t>
  </si>
  <si>
    <t>"stávající chodník k IP pavlova" 77,3</t>
  </si>
  <si>
    <t>"v místě rampy pro pěší" 42,5+13,8</t>
  </si>
  <si>
    <t>"Stávající chodník" 3,35</t>
  </si>
  <si>
    <t>Součet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</si>
  <si>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</si>
  <si>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</si>
  <si>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-298995006</t>
  </si>
  <si>
    <t>"IP Pavlova" 4,2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</si>
  <si>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</si>
  <si>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</si>
  <si>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-1841710277</t>
  </si>
  <si>
    <t>řez 1015-1016</t>
  </si>
  <si>
    <t>9,5</t>
  </si>
  <si>
    <t>řez 1017-1019</t>
  </si>
  <si>
    <t>30,55</t>
  </si>
  <si>
    <t>"IP pavlova" 77,5+1,7+1,6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</si>
  <si>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</si>
  <si>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</si>
  <si>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</si>
  <si>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695015277</t>
  </si>
  <si>
    <t>18,4+5,4+4,5+26,2</t>
  </si>
  <si>
    <t>113202111</t>
  </si>
  <si>
    <t>Vytrhání obrub s vybouráním lože, s přemístěním hmot na skládku na vzdálenost do 3 m nebo s naložením na dopravní prostředek z krajníků nebo obrubníků stojatých</t>
  </si>
  <si>
    <t>1732590308</t>
  </si>
  <si>
    <t>"stávající obruby komunikace" 2+6,4+2,71+5,1+3,3+7,85+2,45+2,6+33,75+3+2,4+4+1</t>
  </si>
  <si>
    <t>120001101</t>
  </si>
  <si>
    <t>Příplatek k cenám vykopávek za ztížení vykopávky v blízkosti inženýrských sítí nebo výbušnin v horninách jakékoliv třídy</t>
  </si>
  <si>
    <t>m3</t>
  </si>
  <si>
    <t>-682498907</t>
  </si>
  <si>
    <t>130*1*0,4</t>
  </si>
  <si>
    <t>121101101</t>
  </si>
  <si>
    <t>Sejmutí ornice nebo lesní půdy s vodorovným přemístěním na hromady v místě upotřebení nebo na dočasné či trvalé skládky se složením, na vzdálenost do 50 m</t>
  </si>
  <si>
    <t>546106198</t>
  </si>
  <si>
    <t>(111,7+78,75+22,5+15,85+40*0,5)*0,1</t>
  </si>
  <si>
    <t>9</t>
  </si>
  <si>
    <t>122201101</t>
  </si>
  <si>
    <t>Odkopávky a prokopávky nezapažené s přehozením výkopku na vzdálenost do 3 m nebo s naložením na dopravní prostředek v hornině tř. 3 do 100 m3</t>
  </si>
  <si>
    <t>557471777</t>
  </si>
  <si>
    <t>řez 1001-1006</t>
  </si>
  <si>
    <t>(22,5)*2,5</t>
  </si>
  <si>
    <t>řez 1006-1008</t>
  </si>
  <si>
    <t>7*2,5</t>
  </si>
  <si>
    <t>řez 1009-1015</t>
  </si>
  <si>
    <t>17,04*2,5</t>
  </si>
  <si>
    <t>řez 1016-1017</t>
  </si>
  <si>
    <t>3,32*2,5</t>
  </si>
  <si>
    <t>řez 1019-1020</t>
  </si>
  <si>
    <t>1,74*2,5</t>
  </si>
  <si>
    <t>odpočet ornice</t>
  </si>
  <si>
    <t>-24,88</t>
  </si>
  <si>
    <t>10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</si>
  <si>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</si>
  <si>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</si>
  <si>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2122293849</t>
  </si>
  <si>
    <t>11</t>
  </si>
  <si>
    <t>132201101</t>
  </si>
  <si>
    <t>Hloubení zapažených i nezapažených rýh šířky do 600 mm s urovnáním dna do předepsaného profilu a spádu v hornině tř. 3 do 100 m3</t>
  </si>
  <si>
    <t>-1180539188</t>
  </si>
  <si>
    <t>"silniční obruba" 32,8*0,4*0,15</t>
  </si>
  <si>
    <t>12</t>
  </si>
  <si>
    <t>162201408</t>
  </si>
  <si>
    <t>Vodorovné přemístění větví, kmenů nebo pařezů s naložením, složením a dopravou do 1000 m větví stromů jehličnatých, průměru kmene přes 700 do 900 mm</t>
  </si>
  <si>
    <t>-1926006245</t>
  </si>
  <si>
    <t>13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</si>
  <si>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</si>
  <si>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</si>
  <si>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-68492447</t>
  </si>
  <si>
    <t>"dosypy za obruby"33,615*2</t>
  </si>
  <si>
    <t>14</t>
  </si>
  <si>
    <t>162301424</t>
  </si>
  <si>
    <t>Vodorovné přemístění větví, kmenů nebo pařezů s naložením, složením a dopravou do 5000 m pařezů kmenů, průměru přes 700 do 900 mm</t>
  </si>
  <si>
    <t>1262870248</t>
  </si>
  <si>
    <t>162301914</t>
  </si>
  <si>
    <t>Vodorovné přemístění větví, kmenů nebo pařezů s naložením, složením a dopravou Příplatek k cenám za každých dalších i započatých 5000 m přes 5000 m kmenů stromů listnatých, o průměru přes 700 do 900 mm</t>
  </si>
  <si>
    <t>1546898495</t>
  </si>
  <si>
    <t>3*2</t>
  </si>
  <si>
    <t>16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</si>
  <si>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</si>
  <si>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</si>
  <si>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-47415556</t>
  </si>
  <si>
    <t>104,12+1,968+24,88-33,615</t>
  </si>
  <si>
    <t>17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</si>
  <si>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</si>
  <si>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</si>
  <si>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-1094513624</t>
  </si>
  <si>
    <t>97,353*5</t>
  </si>
  <si>
    <t>18</t>
  </si>
  <si>
    <t>167101101</t>
  </si>
  <si>
    <t>Nakládání, skládání a překládání neulehlého výkopku nebo sypaniny nakládání, množství do 100 m3, z hornin tř. 1 až 4</t>
  </si>
  <si>
    <t>-500791581</t>
  </si>
  <si>
    <t>97,353+24,88+33,615</t>
  </si>
  <si>
    <t>19</t>
  </si>
  <si>
    <t>171201201</t>
  </si>
  <si>
    <t>Uložení sypaniny na skládky</t>
  </si>
  <si>
    <t>1375065619</t>
  </si>
  <si>
    <t>97,353</t>
  </si>
  <si>
    <t>20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</si>
  <si>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</si>
  <si>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</si>
  <si>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-1796311974</t>
  </si>
  <si>
    <t>silniční obruba</t>
  </si>
  <si>
    <t>32,8*1*0,3+3*0,3</t>
  </si>
  <si>
    <t>Chodníková obruba</t>
  </si>
  <si>
    <t>(40*1+54*0,5+10*0,5+8,5*0,5)*0,3</t>
  </si>
  <si>
    <t>181451131</t>
  </si>
  <si>
    <t>Založení trávníku na půdě předem připravené plochy přes 1000 m2 výsevem včetně utažení parkového v rovině nebo na svahu do 1:5</t>
  </si>
  <si>
    <t>-1193773140</t>
  </si>
  <si>
    <t>32,8*1+5*1</t>
  </si>
  <si>
    <t>(40*1+54*0,5+10*0,5+8,5*0,5)</t>
  </si>
  <si>
    <t>22</t>
  </si>
  <si>
    <t>M</t>
  </si>
  <si>
    <t>00572410</t>
  </si>
  <si>
    <t>osivo směs travní parková</t>
  </si>
  <si>
    <t>kg</t>
  </si>
  <si>
    <t>812201850</t>
  </si>
  <si>
    <t>114,050*0,03</t>
  </si>
  <si>
    <t>23</t>
  </si>
  <si>
    <t>181951102</t>
  </si>
  <si>
    <t>Úprava pláně vyrovnáním výškových rozdílů v hornině tř. 1 až 4 se zhutněním</t>
  </si>
  <si>
    <t>-1193071658</t>
  </si>
  <si>
    <t>24</t>
  </si>
  <si>
    <t>R1890001</t>
  </si>
  <si>
    <t>Přesazení květin a drobných křovin v místě nového chodníku</t>
  </si>
  <si>
    <t>-844712325</t>
  </si>
  <si>
    <t>Komunikace pozemní</t>
  </si>
  <si>
    <t>25</t>
  </si>
  <si>
    <t>564831111</t>
  </si>
  <si>
    <t>Podklad ze štěrkodrti ŠD s rozprostřením a zhutněním, po zhutnění tl. 100 mm</t>
  </si>
  <si>
    <t>1856728941</t>
  </si>
  <si>
    <t>pod obrubníky</t>
  </si>
  <si>
    <t>(180,25+181,7)*0,15*2</t>
  </si>
  <si>
    <t>26</t>
  </si>
  <si>
    <t>564871111</t>
  </si>
  <si>
    <t>Podklad ze štěrkodrti ŠD s rozprostřením a zhutněním, po zhutnění tl. 250 mm</t>
  </si>
  <si>
    <t>-205159725</t>
  </si>
  <si>
    <t>dlažba reliéfní/hmatová</t>
  </si>
  <si>
    <t>0,5+0,6+0,4+0,4+1,44+1,04+1,29+0,8+1,6+0,61+0,8+0,67</t>
  </si>
  <si>
    <t>dlažba hladká</t>
  </si>
  <si>
    <t>(126,48+93,87+77,5+40*0,5)*1,01</t>
  </si>
  <si>
    <t>vodící linie</t>
  </si>
  <si>
    <t>3,81</t>
  </si>
  <si>
    <t>odpočet pojízdné plochy</t>
  </si>
  <si>
    <t>-(31,2)</t>
  </si>
  <si>
    <t>27</t>
  </si>
  <si>
    <t>564871114</t>
  </si>
  <si>
    <t>Podklad ze štěrkodrti ŠD s rozprostřením a zhutněním, po zhutnění tl. 280 mm</t>
  </si>
  <si>
    <t>1798047832</t>
  </si>
  <si>
    <t>pojízdné plochy</t>
  </si>
  <si>
    <t>(21,7+9,5)</t>
  </si>
  <si>
    <t>28</t>
  </si>
  <si>
    <t>565125111</t>
  </si>
  <si>
    <t>Asfaltový beton vrstva podkladní ACP 16 (obalované kamenivo střednězrnné - OKS) s rozprostřením a zhutněním v pruhu šířky do 3 m, po zhutnění tl. 40 mm</t>
  </si>
  <si>
    <t>292004057</t>
  </si>
  <si>
    <t>132,5*0,15</t>
  </si>
  <si>
    <t>29</t>
  </si>
  <si>
    <t>572141112</t>
  </si>
  <si>
    <t>Vyrovnání povrchu dosavadních krytů s rozprostřením hmot a zhutněním asfaltovým betonem ACO (AB) tl. přes 40 do 60 mm</t>
  </si>
  <si>
    <t>-1581884457</t>
  </si>
  <si>
    <t>(55+98)*0,3</t>
  </si>
  <si>
    <t>30</t>
  </si>
  <si>
    <t>573191111</t>
  </si>
  <si>
    <t>Postřik infiltrační kationaktivní emulzí v množství 1,00 kg/m2</t>
  </si>
  <si>
    <t>2097729150</t>
  </si>
  <si>
    <t>31</t>
  </si>
  <si>
    <t>577144131</t>
  </si>
  <si>
    <t>Asfaltový beton vrstva obrusná ACO 11 (ABS) s rozprostřením a se zhutněním z modifikovaného asfaltu v pruhu šířky do 3 m, po zhutnění tl. 50 mm</t>
  </si>
  <si>
    <t>-111356097</t>
  </si>
  <si>
    <t>32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</si>
  <si>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</si>
  <si>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</si>
  <si>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-1284185437</t>
  </si>
  <si>
    <t>6cm přírodní</t>
  </si>
  <si>
    <t>126,48+93,87-17,34+77,5+40*0,5</t>
  </si>
  <si>
    <t>6cm reiléfní hmatová červená</t>
  </si>
  <si>
    <t>0,5+0,6+0,4+0,4+1,44+1,04+1,29+0,8+1,6+0,61+0,8+0,67+2,61+1,45+2,15-9,77+0,5*0,4</t>
  </si>
  <si>
    <t>vodící linie 200x200x6cm</t>
  </si>
  <si>
    <t>33</t>
  </si>
  <si>
    <t>59245018</t>
  </si>
  <si>
    <t>dlažba tvar obdélník betonová 200x100x60mm přírodní</t>
  </si>
  <si>
    <t>-2094288341</t>
  </si>
  <si>
    <t>126,48+93,87+77,5+40*0,5</t>
  </si>
  <si>
    <t>-17,34</t>
  </si>
  <si>
    <t>34</t>
  </si>
  <si>
    <t>59245006</t>
  </si>
  <si>
    <t>dlažba tvar obdélník betonová pro nevidomé 200x100x60mm barevná</t>
  </si>
  <si>
    <t>1392278844</t>
  </si>
  <si>
    <t>0,5+0,6+0,4+0,4+1,44+1,04+1,29+0,8+1,6+0,61+0,8+0,67+2,61+1,45+2,15+0,5*0,4</t>
  </si>
  <si>
    <t>-9,77</t>
  </si>
  <si>
    <t>6,79*1,02 'Přepočtené koeficientem množství</t>
  </si>
  <si>
    <t>35</t>
  </si>
  <si>
    <t>R5924001</t>
  </si>
  <si>
    <t>dlažba pro nevidomé s vodící linií 200x200x60mm</t>
  </si>
  <si>
    <t>2103969754</t>
  </si>
  <si>
    <t>3,81*1,02 'Přepočtené koeficientem množství</t>
  </si>
  <si>
    <t>36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</si>
  <si>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</si>
  <si>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</si>
  <si>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1324578477</t>
  </si>
  <si>
    <t>8cm přírodní</t>
  </si>
  <si>
    <t>6,8+10,54</t>
  </si>
  <si>
    <t>8cm reliéfní hmatová červená</t>
  </si>
  <si>
    <t>7,75+2,02</t>
  </si>
  <si>
    <t>37</t>
  </si>
  <si>
    <t>59245020</t>
  </si>
  <si>
    <t>dlažba tvar obdélník betonová 200x100x80mm přírodní</t>
  </si>
  <si>
    <t>-1027009426</t>
  </si>
  <si>
    <t>17,34</t>
  </si>
  <si>
    <t>17,34*1,02 'Přepočtené koeficientem množství</t>
  </si>
  <si>
    <t>38</t>
  </si>
  <si>
    <t>59245226</t>
  </si>
  <si>
    <t>dlažba tvar obdélník betonová pro nevidomé 200x100x80mm barevná</t>
  </si>
  <si>
    <t>-518578743</t>
  </si>
  <si>
    <t>9,77*1,02 'Přepočtené koeficientem množství</t>
  </si>
  <si>
    <t>39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</si>
  <si>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</si>
  <si>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</si>
  <si>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1435511572</t>
  </si>
  <si>
    <t>40</t>
  </si>
  <si>
    <t>59248005</t>
  </si>
  <si>
    <t>dlažba plošná betonová chodníková 300x300x50mm přírodní</t>
  </si>
  <si>
    <t>-1393478634</t>
  </si>
  <si>
    <t>41</t>
  </si>
  <si>
    <t>R592459111</t>
  </si>
  <si>
    <t xml:space="preserve">Lokální vyspravení povrchu vjezdu v ploše 15m2 (mezi 1008až1009) </t>
  </si>
  <si>
    <t>1668808442</t>
  </si>
  <si>
    <t>Ostatní konstrukce a práce, bourání</t>
  </si>
  <si>
    <t>42</t>
  </si>
  <si>
    <t>914111111</t>
  </si>
  <si>
    <t>Montáž svislé dopravní značky základní velikosti do 1 m2 objímkami na sloupky nebo konzoly</t>
  </si>
  <si>
    <t>-925453085</t>
  </si>
  <si>
    <t>"demontované" 4</t>
  </si>
  <si>
    <t>43</t>
  </si>
  <si>
    <t>914511112</t>
  </si>
  <si>
    <t>Montáž sloupku dopravních značek délky do 3,5 m do hliníkové patky</t>
  </si>
  <si>
    <t>-767645765</t>
  </si>
  <si>
    <t>44</t>
  </si>
  <si>
    <t>40445225</t>
  </si>
  <si>
    <t>sloupek pro dopravní značku Zn D 60mm v 3,5m</t>
  </si>
  <si>
    <t>-1980405238</t>
  </si>
  <si>
    <t>45</t>
  </si>
  <si>
    <t>915321115</t>
  </si>
  <si>
    <t>Vodorovné značení předformovaným termoplastem vodící pás pro slabozraké z 6 proužků</t>
  </si>
  <si>
    <t>-1904943378</t>
  </si>
  <si>
    <t>5,15+5,95+6,8</t>
  </si>
  <si>
    <t>46</t>
  </si>
  <si>
    <t>915611111</t>
  </si>
  <si>
    <t>Předznačení pro vodorovné značení stříkané barvou nebo prováděné z nátěrových hmot liniové dělicí čáry, vodicí proužky</t>
  </si>
  <si>
    <t>-1409063389</t>
  </si>
  <si>
    <t>17,9*6</t>
  </si>
  <si>
    <t>47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</si>
  <si>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</si>
  <si>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</si>
  <si>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1556239837</t>
  </si>
  <si>
    <t>nájezdový</t>
  </si>
  <si>
    <t>2,8+2,35+5,4+18,5+4+1,5+4+3</t>
  </si>
  <si>
    <t>přechodový L/P</t>
  </si>
  <si>
    <t xml:space="preserve">silniční </t>
  </si>
  <si>
    <t>4,3+6,1+31,8+50,5+31</t>
  </si>
  <si>
    <t>48</t>
  </si>
  <si>
    <t>59217025</t>
  </si>
  <si>
    <t>obrubník betonový silniční 250x150x250mm</t>
  </si>
  <si>
    <t>-2049089246</t>
  </si>
  <si>
    <t>49</t>
  </si>
  <si>
    <t>59217029</t>
  </si>
  <si>
    <t>obrubník betonový silniční nájezdový 1000x150x150mm</t>
  </si>
  <si>
    <t>-1345764408</t>
  </si>
  <si>
    <t>50</t>
  </si>
  <si>
    <t>59217030</t>
  </si>
  <si>
    <t>obrubník betonový silniční přechodový 1000x150x150-250mm</t>
  </si>
  <si>
    <t>62162536</t>
  </si>
  <si>
    <t>51</t>
  </si>
  <si>
    <t>916231113</t>
  </si>
  <si>
    <t>Osazení chodníkového obrubníku betonového se zřízením lože, s vyplněním a zatřením spár cementovou maltou ležatého s boční opěrou z betonu prostého, do lože z betonu prostého</t>
  </si>
  <si>
    <t>1110200056</t>
  </si>
  <si>
    <t>5+59,85+37,6+37,1+5,8+35,6+2,95+2,8</t>
  </si>
  <si>
    <t>52</t>
  </si>
  <si>
    <t>59217017</t>
  </si>
  <si>
    <t>obrubník betonový chodníkový 1000x100x250mm</t>
  </si>
  <si>
    <t>37089629</t>
  </si>
  <si>
    <t>53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</si>
  <si>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</si>
  <si>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</si>
  <si>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588397208</t>
  </si>
  <si>
    <t>54</t>
  </si>
  <si>
    <t>919735112</t>
  </si>
  <si>
    <t>Řezání stávajícího živičného krytu nebo podkladu hloubky přes 50 do 100 mm</t>
  </si>
  <si>
    <t>1293640047</t>
  </si>
  <si>
    <t>56,9+75,6</t>
  </si>
  <si>
    <t>55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</si>
  <si>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</si>
  <si>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</si>
  <si>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-1120519663</t>
  </si>
  <si>
    <t>11,1*0,35</t>
  </si>
  <si>
    <t>56</t>
  </si>
  <si>
    <t>961044111</t>
  </si>
  <si>
    <t>Bourání základů z betonu prostého</t>
  </si>
  <si>
    <t>24969487</t>
  </si>
  <si>
    <t>9*1,5*0,2</t>
  </si>
  <si>
    <t>57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</si>
  <si>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</si>
  <si>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</si>
  <si>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-1286931175</t>
  </si>
  <si>
    <t>58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</si>
  <si>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</si>
  <si>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</si>
  <si>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396631571</t>
  </si>
  <si>
    <t>59</t>
  </si>
  <si>
    <t>966006251</t>
  </si>
  <si>
    <t>Odstranění parkovací zábrany s odklizením materiálu na vzdálenost do 20 m nebo s naložením na dopravní prostředek sloupku zabetonovaného</t>
  </si>
  <si>
    <t>-725124344</t>
  </si>
  <si>
    <t>60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</si>
  <si>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</si>
  <si>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</si>
  <si>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-1703766982</t>
  </si>
  <si>
    <t>"u IP Pavlova" 48+14</t>
  </si>
  <si>
    <t>61</t>
  </si>
  <si>
    <t>R19735126</t>
  </si>
  <si>
    <t>Zařezání stávající betonové zídky nebo podkladu šířky přes 250 do 300 mm</t>
  </si>
  <si>
    <t>84556839</t>
  </si>
  <si>
    <t>997</t>
  </si>
  <si>
    <t>Přesun sutě</t>
  </si>
  <si>
    <t>62</t>
  </si>
  <si>
    <t>997002611</t>
  </si>
  <si>
    <t>Nakládání suti a vybouraných hmot na dopravní prostředek pro vodorovné přemístění</t>
  </si>
  <si>
    <t>t</t>
  </si>
  <si>
    <t>-913018319</t>
  </si>
  <si>
    <t>53,174+0,3+19,633+5,4</t>
  </si>
  <si>
    <t>63</t>
  </si>
  <si>
    <t>997006512</t>
  </si>
  <si>
    <t>Vodorovná doprava suti na skládku s naložením na dopravní prostředek a složením přes 100 m do 1 km</t>
  </si>
  <si>
    <t>456156895</t>
  </si>
  <si>
    <t>64</t>
  </si>
  <si>
    <t>997006519</t>
  </si>
  <si>
    <t>Vodorovná doprava suti na skládku s naložením na dopravní prostředek a složením Příplatek k ceně za každý další i započatý 1 km</t>
  </si>
  <si>
    <t>-141552693</t>
  </si>
  <si>
    <t>(78,507)*14</t>
  </si>
  <si>
    <t>65</t>
  </si>
  <si>
    <t>997013811</t>
  </si>
  <si>
    <t>Poplatek za uložení stavebního odpadu na skládce (skládkovné) dřevěného zatříděného do Katalogu odpadů pod kódem 170 201</t>
  </si>
  <si>
    <t>-382947189</t>
  </si>
  <si>
    <t>"pařezy" 3*0,1</t>
  </si>
  <si>
    <t>66</t>
  </si>
  <si>
    <t>997223855</t>
  </si>
  <si>
    <t>Poplatek za uložení stavebního odpadu na skládce (skládkovné) zeminy a kameniva zatříděného do Katalogu odpadů pod kódem 170 504</t>
  </si>
  <si>
    <t>-305163165</t>
  </si>
  <si>
    <t>"zemina" 97,353*1,7</t>
  </si>
  <si>
    <t>"kamenivo" 53,174</t>
  </si>
  <si>
    <t>67</t>
  </si>
  <si>
    <t>997013801</t>
  </si>
  <si>
    <t>Poplatek za uložení stavebního odpadu na skládce (skládkovné) z prostého betonu zatříděného do Katalogu odpadů pod kódem 170 101</t>
  </si>
  <si>
    <t>1919088294</t>
  </si>
  <si>
    <t>15,805+3,828+5,4</t>
  </si>
  <si>
    <t>998</t>
  </si>
  <si>
    <t>Přesun hmot</t>
  </si>
  <si>
    <t>68</t>
  </si>
  <si>
    <t>998223011</t>
  </si>
  <si>
    <t>Přesun hmot pro pozemní komunikace s krytem dlážděným dopravní vzdálenost do 200 m jakékoliv délky objektu</t>
  </si>
  <si>
    <t>1570456207</t>
  </si>
  <si>
    <t>PSV</t>
  </si>
  <si>
    <t>Práce a dodávky PSV</t>
  </si>
  <si>
    <t>711</t>
  </si>
  <si>
    <t>Izolace proti vodě, vlhkosti a plynům</t>
  </si>
  <si>
    <t>69</t>
  </si>
  <si>
    <t>711491273</t>
  </si>
  <si>
    <t>Provedení izolace proti povrchové a podpovrchové tlakové vodě ostatní na ploše svislé S z nopové fólie</t>
  </si>
  <si>
    <t>1621415122</t>
  </si>
  <si>
    <t>"zídka" 24*0,3</t>
  </si>
  <si>
    <t>70</t>
  </si>
  <si>
    <t>28323005</t>
  </si>
  <si>
    <t>fólie profilovaná (nopová) drenážní HDPE s výškou nopů 8mm</t>
  </si>
  <si>
    <t>2015531190</t>
  </si>
  <si>
    <t>7,2*1,2 'Přepočtené koeficientem množství</t>
  </si>
  <si>
    <t>71</t>
  </si>
  <si>
    <t>998711101</t>
  </si>
  <si>
    <t>Přesun hmot pro izolace proti vodě, vlhkosti a plynům stanovený z hmotnosti přesunovaného materiálu vodorovná dopravní vzdálenost do 50 m v objektech výšky do 6 m</t>
  </si>
  <si>
    <t>-1915802210</t>
  </si>
  <si>
    <t>Práce a dodávky M</t>
  </si>
  <si>
    <t>46-M</t>
  </si>
  <si>
    <t>Zemní práce při extr.mont.pracích</t>
  </si>
  <si>
    <t>72</t>
  </si>
  <si>
    <t>460010025</t>
  </si>
  <si>
    <t>Vytyčení trasy inženýrských sítí v zastavěném prostoru</t>
  </si>
  <si>
    <t>972925394</t>
  </si>
  <si>
    <t>73</t>
  </si>
  <si>
    <t>R4600013</t>
  </si>
  <si>
    <t>Ochrana sdělovacích kabelů - dělenou půlenou chráničkou vč. zemních prací</t>
  </si>
  <si>
    <t>-1286702420</t>
  </si>
  <si>
    <t>"CETIN" 31*2+13</t>
  </si>
  <si>
    <t>"VÚUS" 65</t>
  </si>
  <si>
    <t>74</t>
  </si>
  <si>
    <t>R4600014</t>
  </si>
  <si>
    <t>Dodávka a montáž rezervní chráničky - plast korug. trubka DN63 vč. zemních prací, vedená pod novým chodníkem v celé délce</t>
  </si>
  <si>
    <t>-1793679937</t>
  </si>
  <si>
    <t>161</t>
  </si>
  <si>
    <t>D.2 - Chodník u II. interní kliniky</t>
  </si>
  <si>
    <t xml:space="preserve">    3 - Svislé a kompletní konstrukce</t>
  </si>
  <si>
    <t>112201113</t>
  </si>
  <si>
    <t>Odstranění pařezu v rovině nebo na svahu do 1:5 o průměru pařezu na řezné ploše přes 300 do 400 mm</t>
  </si>
  <si>
    <t>18541858</t>
  </si>
  <si>
    <t>112201114</t>
  </si>
  <si>
    <t>Odstranění pařezu v rovině nebo na svahu do 1:5 o průměru pařezu na řezné ploše přes 400 do 500 mm</t>
  </si>
  <si>
    <t>815169478</t>
  </si>
  <si>
    <t>1352532911</t>
  </si>
  <si>
    <t>-1648351355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</si>
  <si>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</si>
  <si>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</si>
  <si>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1747657706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</si>
  <si>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</si>
  <si>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</si>
  <si>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281694175</t>
  </si>
  <si>
    <t>113151111</t>
  </si>
  <si>
    <t>Rozebírání zpevněných ploch s přemístěním na skládku na vzdálenost do 20 m nebo s naložením na dopravní prostředek ze silničních panelů</t>
  </si>
  <si>
    <t>-1797460356</t>
  </si>
  <si>
    <t>8*5</t>
  </si>
  <si>
    <t>-1152663984</t>
  </si>
  <si>
    <t>8+4+5+4+4</t>
  </si>
  <si>
    <t>889385258</t>
  </si>
  <si>
    <t>"čez" (5+5+22*2)*1*0,5</t>
  </si>
  <si>
    <t>"vodovod, sdělovací kabely" 3,5*4*1*0,5</t>
  </si>
  <si>
    <t>"NN vedení" (14+2)*1*0,5</t>
  </si>
  <si>
    <t>"VO" 50*1*0,8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</si>
  <si>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</si>
  <si>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</si>
  <si>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-869734383</t>
  </si>
  <si>
    <t>122101101</t>
  </si>
  <si>
    <t>Odkopávky a prokopávky nezapažené s přehozením výkopku na vzdálenost do 3 m nebo s naložením na dopravní prostředek v horninách tř. 1 a 2 do 100 m3</t>
  </si>
  <si>
    <t>887988277</t>
  </si>
  <si>
    <t>118*0,2</t>
  </si>
  <si>
    <t>175853162</t>
  </si>
  <si>
    <t>118*0,5</t>
  </si>
  <si>
    <t>1967334065</t>
  </si>
  <si>
    <t>122301101</t>
  </si>
  <si>
    <t>Odkopávky a prokopávky nezapažené s přehozením výkopku na vzdálenost do 3 m nebo s naložením na dopravní prostředek v hornině tř. 4 do 100 m3</t>
  </si>
  <si>
    <t>1696954537</t>
  </si>
  <si>
    <t>118*0,3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</si>
  <si>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</si>
  <si>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</si>
  <si>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-20315605</t>
  </si>
  <si>
    <t>-799530592</t>
  </si>
  <si>
    <t>23,6+59+35,4</t>
  </si>
  <si>
    <t>162301422</t>
  </si>
  <si>
    <t>Vodorovné přemístění větví, kmenů nebo pařezů s naložením, složením a dopravou do 5000 m pařezů kmenů, průměru přes 300 do 500 mm</t>
  </si>
  <si>
    <t>-1897497849</t>
  </si>
  <si>
    <t>2093412107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</si>
  <si>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</si>
  <si>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</si>
  <si>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496545887</t>
  </si>
  <si>
    <t>1872093161</t>
  </si>
  <si>
    <t>92234229</t>
  </si>
  <si>
    <t>23,6+59+35,4-11,075-40*0,15</t>
  </si>
  <si>
    <t>96956688</t>
  </si>
  <si>
    <t>100,925*5</t>
  </si>
  <si>
    <t>993830265</t>
  </si>
  <si>
    <t>174101101</t>
  </si>
  <si>
    <t>Zásyp sypaninou z jakékoliv horniny s uložením výkopku ve vrstvách se zhutněním jam, šachet, rýh nebo kolem objektů v těchto vykopávkách</t>
  </si>
  <si>
    <t>-448977679</t>
  </si>
  <si>
    <t>"kolem palisády" 10,3*0,25</t>
  </si>
  <si>
    <t>"kolem obruby" (60+25)*0,5*0,2</t>
  </si>
  <si>
    <t>181301101</t>
  </si>
  <si>
    <t>Rozprostření a urovnání ornice v rovině nebo ve svahu sklonu do 1:5 při souvislé ploše do 500 m2, tl. vrstvy do 100 mm</t>
  </si>
  <si>
    <t>-775235949</t>
  </si>
  <si>
    <t>181411122</t>
  </si>
  <si>
    <t>Založení trávníku na půdě předem připravené plochy do 1000 m2 výsevem včetně utažení lučního na svahu přes 1:5 do 1:2</t>
  </si>
  <si>
    <t>1899843572</t>
  </si>
  <si>
    <t>-547478039</t>
  </si>
  <si>
    <t>140*0,015 'Přepočtené koeficientem množství</t>
  </si>
  <si>
    <t>181951101</t>
  </si>
  <si>
    <t>Úprava pláně vyrovnáním výškových rozdílů v hornině tř. 1 až 4 bez zhutnění</t>
  </si>
  <si>
    <t>-2097723742</t>
  </si>
  <si>
    <t>"podél chodníků" 140</t>
  </si>
  <si>
    <t>-168441982</t>
  </si>
  <si>
    <t>182201101</t>
  </si>
  <si>
    <t>Svahování trvalých svahů do projektovaných profilů s potřebným přemístěním výkopku při svahování násypů v jakékoliv hornině</t>
  </si>
  <si>
    <t>-1171464382</t>
  </si>
  <si>
    <t>182301121</t>
  </si>
  <si>
    <t>Rozprostření a urovnání ornice ve svahu sklonu přes 1:5 při souvislé ploše do 500 m2, tl. vrstvy do 100 mm</t>
  </si>
  <si>
    <t>1236196008</t>
  </si>
  <si>
    <t>10364100</t>
  </si>
  <si>
    <t>zemina pro terénní úpravy - tříděná</t>
  </si>
  <si>
    <t>289127599</t>
  </si>
  <si>
    <t>14*1,7</t>
  </si>
  <si>
    <t>185803112</t>
  </si>
  <si>
    <t>Ošetření trávníku jednorázové na svahu přes 1:5 do 1:2</t>
  </si>
  <si>
    <t>1146221134</t>
  </si>
  <si>
    <t>Svislé a kompletní konstrukce</t>
  </si>
  <si>
    <t>339921112</t>
  </si>
  <si>
    <t>Osazování palisád betonových jednotlivých se zabetonováním výšky palisády přes 500 do 1000 mm</t>
  </si>
  <si>
    <t>59197695</t>
  </si>
  <si>
    <t>R9228417</t>
  </si>
  <si>
    <t>palisáda tyčová hranatá120x180x800mm</t>
  </si>
  <si>
    <t>218920693</t>
  </si>
  <si>
    <t>-1287797543</t>
  </si>
  <si>
    <t>"šedá" 3,25+1,6+3,87+2,98+1,2+69,07+15,22+21,73+2,53+1,13+3,33+3,62+15,68+10,99+14,82+12,4+16</t>
  </si>
  <si>
    <t>"reliéfní" 0,92+1,2+0,79+0,56+0,48+0,62+0,6+0,52+0,46+0,69+1,6+0,85+0,25+0,89+0,8+0,79+0,4+0,8</t>
  </si>
  <si>
    <t>"dl. 30/30" 4,85</t>
  </si>
  <si>
    <t>"obruba" 85*0,3</t>
  </si>
  <si>
    <t>577144211</t>
  </si>
  <si>
    <t>Asfaltový beton vrstva obrusná ACO 11 (ABS) s rozprostřením a se zhutněním z nemodifikovaného asfaltu v pruhu šířky do 3 m tř. II, po zhutnění tl. 50 mm</t>
  </si>
  <si>
    <t>570509200</t>
  </si>
  <si>
    <t>-33132387</t>
  </si>
  <si>
    <t>-422562586</t>
  </si>
  <si>
    <t>-1803666008</t>
  </si>
  <si>
    <t>-578529710</t>
  </si>
  <si>
    <t>3,25+1,6</t>
  </si>
  <si>
    <t>-1738900248</t>
  </si>
  <si>
    <t>186597616</t>
  </si>
  <si>
    <t>7+5</t>
  </si>
  <si>
    <t>R0445608</t>
  </si>
  <si>
    <t>značka svislá dopravní</t>
  </si>
  <si>
    <t>-1653999159</t>
  </si>
  <si>
    <t>R0445609</t>
  </si>
  <si>
    <t>značka svislá, dodatková tabulka</t>
  </si>
  <si>
    <t>-1072364297</t>
  </si>
  <si>
    <t>-471976226</t>
  </si>
  <si>
    <t>219433768</t>
  </si>
  <si>
    <t>40445253</t>
  </si>
  <si>
    <t>víčko plastové na sloupek D 60mm</t>
  </si>
  <si>
    <t>-1471605411</t>
  </si>
  <si>
    <t>-647672137</t>
  </si>
  <si>
    <t>7,2+10,5</t>
  </si>
  <si>
    <t>915491211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</si>
  <si>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</si>
  <si>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-1010526121</t>
  </si>
  <si>
    <t>59218002</t>
  </si>
  <si>
    <t>krajník betonový silniční 500x250x100mm</t>
  </si>
  <si>
    <t>487053000</t>
  </si>
  <si>
    <t>1303236653</t>
  </si>
  <si>
    <t>(7,200+10,5)*6</t>
  </si>
  <si>
    <t>916111112</t>
  </si>
  <si>
    <t>Osazení silniční obruby z dlažebních kostek v jedné řadě s ložem tl. přes 50 do 100 mm, s vyplněním a zatřením spár cementovou maltou z velkých kostek bez boční opěry, do lože z betonu prostého tř. C 12/15</t>
  </si>
  <si>
    <t>-1492323760</t>
  </si>
  <si>
    <t>1502612254</t>
  </si>
  <si>
    <t>16,3+14+11+7*0,8</t>
  </si>
  <si>
    <t>59217031</t>
  </si>
  <si>
    <t>obrubník betonový silniční 1000x150x250mm</t>
  </si>
  <si>
    <t>1821342886</t>
  </si>
  <si>
    <t>-1767826648</t>
  </si>
  <si>
    <t>59217035</t>
  </si>
  <si>
    <t>obrubník betonový obloukový vnější 780x150x250mm</t>
  </si>
  <si>
    <t>191852023</t>
  </si>
  <si>
    <t>"R05" 1*0,8</t>
  </si>
  <si>
    <t>"R1,0" 4*0,8</t>
  </si>
  <si>
    <t>"R2,0" 2*0,8</t>
  </si>
  <si>
    <t>617541302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</si>
  <si>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</si>
  <si>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</si>
  <si>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-747703188</t>
  </si>
  <si>
    <t>-1843645135</t>
  </si>
  <si>
    <t>88,9</t>
  </si>
  <si>
    <t>"Oblouky" 2+2</t>
  </si>
  <si>
    <t>919112111</t>
  </si>
  <si>
    <t>Řezání dilatačních spár v živičném krytu příčných nebo podélných, šířky 4 mm, hloubky do 60 mm</t>
  </si>
  <si>
    <t>-1171943661</t>
  </si>
  <si>
    <t>919112212</t>
  </si>
  <si>
    <t>Řezání dilatačních spár v živičném krytu vytvoření komůrky pro těsnící zálivku šířky 10 mm, hloubky 20 mm</t>
  </si>
  <si>
    <t>-721527619</t>
  </si>
  <si>
    <t>919121212</t>
  </si>
  <si>
    <t>Utěsnění dilatačních spár zálivkou za studena v cementobetonovém nebo živičném krytu včetně adhezního nátěru bez těsnicího profilu pod zálivkou, pro komůrky šířky 10 mm, hloubky 20 mm</t>
  </si>
  <si>
    <t>107408691</t>
  </si>
  <si>
    <t>1906853066</t>
  </si>
  <si>
    <t>1388944762</t>
  </si>
  <si>
    <t>997221551</t>
  </si>
  <si>
    <t>Vodorovná doprava suti bez naložení, ale se složením a s hrubým urovnáním ze sypkých materiálů, na vzdálenost do 1 km</t>
  </si>
  <si>
    <t>-964661535</t>
  </si>
  <si>
    <t>4,35+1,264</t>
  </si>
  <si>
    <t>997221559</t>
  </si>
  <si>
    <t>Vodorovná doprava suti bez naložení, ale se složením a s hrubým urovnáním Příplatek k ceně za každý další i započatý 1 km přes 1 km</t>
  </si>
  <si>
    <t>-884566783</t>
  </si>
  <si>
    <t>5,614*14</t>
  </si>
  <si>
    <t>997221571</t>
  </si>
  <si>
    <t>Vodorovná doprava vybouraných hmot bez naložení, ale se složením a s hrubým urovnáním na vzdálenost do 1 km</t>
  </si>
  <si>
    <t>877893597</t>
  </si>
  <si>
    <t>5,125+14,2+0,24</t>
  </si>
  <si>
    <t>997221579</t>
  </si>
  <si>
    <t>Vodorovná doprava vybouraných hmot bez naložení, ale se složením a s hrubým urovnáním na vzdálenost Příplatek k ceně za každý další i započatý 1 km přes 1 km</t>
  </si>
  <si>
    <t>-685819964</t>
  </si>
  <si>
    <t>13,885*14</t>
  </si>
  <si>
    <t>997221611</t>
  </si>
  <si>
    <t>Nakládání na dopravní prostředky pro vodorovnou dopravu suti</t>
  </si>
  <si>
    <t>170523537</t>
  </si>
  <si>
    <t>5,614+19,565</t>
  </si>
  <si>
    <t>997221815</t>
  </si>
  <si>
    <t>-386316325</t>
  </si>
  <si>
    <t>997221825</t>
  </si>
  <si>
    <t>Poplatek za uložení stavebního odpadu na skládce (skládkovné) z armovaného betonu zatříděného do Katalogu odpadů pod kódem 170 101</t>
  </si>
  <si>
    <t>-173294675</t>
  </si>
  <si>
    <t>997221845</t>
  </si>
  <si>
    <t>Poplatek za uložení stavebního odpadu na skládce (skládkovné) asfaltového bez obsahu dehtu zatříděného do Katalogu odpadů pod kódem 170 302</t>
  </si>
  <si>
    <t>-742414038</t>
  </si>
  <si>
    <t>997221855</t>
  </si>
  <si>
    <t>-493721092</t>
  </si>
  <si>
    <t>100,925*1,7</t>
  </si>
  <si>
    <t>75</t>
  </si>
  <si>
    <t>1053265258</t>
  </si>
  <si>
    <t>"pařezy" 4*60*0,001</t>
  </si>
  <si>
    <t>76</t>
  </si>
  <si>
    <t>434976934</t>
  </si>
  <si>
    <t>77</t>
  </si>
  <si>
    <t>1955083523</t>
  </si>
  <si>
    <t>78</t>
  </si>
  <si>
    <t>Ochrana sdělovacích kabelů - dělenou půlenou chráničkou</t>
  </si>
  <si>
    <t>429739806</t>
  </si>
  <si>
    <t>79</t>
  </si>
  <si>
    <t>Ochrana sdělovacích kabelů- plast trubkou DN63,rezervní chránička</t>
  </si>
  <si>
    <t>-484920229</t>
  </si>
  <si>
    <t>80</t>
  </si>
  <si>
    <t>R4600015</t>
  </si>
  <si>
    <t>Ochrana sdělovacích kabelů VÚUS</t>
  </si>
  <si>
    <t>-1487374873</t>
  </si>
  <si>
    <t>81</t>
  </si>
  <si>
    <t>R60520111</t>
  </si>
  <si>
    <t xml:space="preserve">Dodávka montáž kabelových žlabů pro ochranu VN (ČEZ), betonové </t>
  </si>
  <si>
    <t>-1040062845</t>
  </si>
  <si>
    <t>D.3 - Chodník pod budovou Y</t>
  </si>
  <si>
    <t>432239703</t>
  </si>
  <si>
    <t>1430446730</t>
  </si>
  <si>
    <t>4*0,5*1</t>
  </si>
  <si>
    <t>3,5*1*0,8</t>
  </si>
  <si>
    <t>117681832</t>
  </si>
  <si>
    <t>(38,74+(20,5+18,5)*0,4)*0,15</t>
  </si>
  <si>
    <t>1833330685</t>
  </si>
  <si>
    <t>(38,74+(20,5+18,5)*0,4)*0,2</t>
  </si>
  <si>
    <t>-113574410</t>
  </si>
  <si>
    <t>-1330739922</t>
  </si>
  <si>
    <t>10,868-2,34</t>
  </si>
  <si>
    <t>-191051822</t>
  </si>
  <si>
    <t>8,528*5</t>
  </si>
  <si>
    <t>1169649875</t>
  </si>
  <si>
    <t>101637471</t>
  </si>
  <si>
    <t>"obsypání obrub" 0,2*(20,5+18,5)*0,3</t>
  </si>
  <si>
    <t>253215687</t>
  </si>
  <si>
    <t>(20,5+18,5)*0,3</t>
  </si>
  <si>
    <t>25*1,5</t>
  </si>
  <si>
    <t>-627799533</t>
  </si>
  <si>
    <t>49,2*0,015</t>
  </si>
  <si>
    <t>0,738*0,015 'Přepočtené koeficientem množství</t>
  </si>
  <si>
    <t>-2144043975</t>
  </si>
  <si>
    <t>-2109712531</t>
  </si>
  <si>
    <t>(38,71+(20,5+18,5)*0,3)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</si>
  <si>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</si>
  <si>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</si>
  <si>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357527667</t>
  </si>
  <si>
    <t>37,87+0,84</t>
  </si>
  <si>
    <t>-1584983891</t>
  </si>
  <si>
    <t>0,85*1,02 'Přepočtené koeficientem množství</t>
  </si>
  <si>
    <t>1795756384</t>
  </si>
  <si>
    <t>37,87*1,02 'Přepočtené koeficientem množství</t>
  </si>
  <si>
    <t>705973393</t>
  </si>
  <si>
    <t>20,5+18,5</t>
  </si>
  <si>
    <t>7313925</t>
  </si>
  <si>
    <t>916991121</t>
  </si>
  <si>
    <t>Lože pod obrubníky, krajníky nebo obruby z dlažebních kostek z betonu prostého tř. C 16/20</t>
  </si>
  <si>
    <t>-1701564862</t>
  </si>
  <si>
    <t>(20,5+18,5)*0,25*0,08</t>
  </si>
  <si>
    <t>-1794748082</t>
  </si>
  <si>
    <t>997221569</t>
  </si>
  <si>
    <t>-238677229</t>
  </si>
  <si>
    <t>-1452740324</t>
  </si>
  <si>
    <t>0,1*15</t>
  </si>
  <si>
    <t>1609840274</t>
  </si>
  <si>
    <t>8,528*1,7</t>
  </si>
  <si>
    <t>1479651366</t>
  </si>
  <si>
    <t>-1261869524</t>
  </si>
  <si>
    <t>R4600021</t>
  </si>
  <si>
    <t>-1348979755</t>
  </si>
  <si>
    <t>D.4 - Chodník u budovy WD</t>
  </si>
  <si>
    <t>1 - Zemní práce</t>
  </si>
  <si>
    <t>5 - Komunikace pozemní</t>
  </si>
  <si>
    <t>9 - Ostatní konstrukce a práce, bourání</t>
  </si>
  <si>
    <t>997 - Přesun sutě</t>
  </si>
  <si>
    <t>998 - Přesun hmot</t>
  </si>
  <si>
    <t xml:space="preserve">    767 - Konstrukce zámečnické</t>
  </si>
  <si>
    <t>-664454797</t>
  </si>
  <si>
    <t>35,63+23,1+5,82</t>
  </si>
  <si>
    <t>113106142</t>
  </si>
  <si>
    <t>Rozebrání dlažeb komunikací pro pěší s přemístěním hmot na skládku na vzdálenost do 3 m nebo s naložením na dopravní prostředek s ložem z kameniva nebo živice a s jakoukoliv výplní spár strojně plochy jednotlivě přes 50 m2 z betonových nebo kameninových dlaždic, desek nebo tvarovek</t>
  </si>
  <si>
    <t>-401910286</t>
  </si>
  <si>
    <t>35,7+23,1+5,82</t>
  </si>
  <si>
    <t>1198911259</t>
  </si>
  <si>
    <t>-844254670</t>
  </si>
  <si>
    <t>22+17,3+3+3,38+2,6+29+3,37</t>
  </si>
  <si>
    <t>-2013471036</t>
  </si>
  <si>
    <t>3*2*1*0,35+27*1*0,35</t>
  </si>
  <si>
    <t>1968269005</t>
  </si>
  <si>
    <t>(60,4+6,5+2,4+3,25)*0,7*0,3</t>
  </si>
  <si>
    <t>282905246</t>
  </si>
  <si>
    <t>1107055220</t>
  </si>
  <si>
    <t>7,255*2</t>
  </si>
  <si>
    <t>1510667696</t>
  </si>
  <si>
    <t>15,236-7,255</t>
  </si>
  <si>
    <t>116206714</t>
  </si>
  <si>
    <t>7,981*5</t>
  </si>
  <si>
    <t>1376072821</t>
  </si>
  <si>
    <t>1282177174</t>
  </si>
  <si>
    <t>268776753</t>
  </si>
  <si>
    <t>(60,4+6,5+2,4+3,25)*0,5*0,2</t>
  </si>
  <si>
    <t>1781450772</t>
  </si>
  <si>
    <t>(60,4+6,5+2,4+3,25)*0,5</t>
  </si>
  <si>
    <t>-2043083498</t>
  </si>
  <si>
    <t>36,275*0,03</t>
  </si>
  <si>
    <t>134040500</t>
  </si>
  <si>
    <t>20,322+89,07</t>
  </si>
  <si>
    <t>-1640089840</t>
  </si>
  <si>
    <t>"pod obrubu" (60,4+6,5+2,46+3,25+29)*0,2</t>
  </si>
  <si>
    <t>305898643</t>
  </si>
  <si>
    <t>"reliéfní/hmatová" 1+1,44+0,28+0,56+0,67</t>
  </si>
  <si>
    <t>"hladká přírodní" 79,3+5,82</t>
  </si>
  <si>
    <t>1504498174</t>
  </si>
  <si>
    <t>32*0,3</t>
  </si>
  <si>
    <t>887256678</t>
  </si>
  <si>
    <t>1167088943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</si>
  <si>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</si>
  <si>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</si>
  <si>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-2045568871</t>
  </si>
  <si>
    <t>"reliéfní/hmatová" 1,28+1,44+0,28+0,56+0,67</t>
  </si>
  <si>
    <t>"hladká přírodní" 47,84+31,1+5,82</t>
  </si>
  <si>
    <t>-600177206</t>
  </si>
  <si>
    <t>572036911</t>
  </si>
  <si>
    <t>707210348</t>
  </si>
  <si>
    <t>-25813774</t>
  </si>
  <si>
    <t>2132680579</t>
  </si>
  <si>
    <t>-414962618</t>
  </si>
  <si>
    <t>18,25+7,5</t>
  </si>
  <si>
    <t>-1978417969</t>
  </si>
  <si>
    <t>25,75*6</t>
  </si>
  <si>
    <t>-916510415</t>
  </si>
  <si>
    <t>3+1+29</t>
  </si>
  <si>
    <t>25059496</t>
  </si>
  <si>
    <t>-365357056</t>
  </si>
  <si>
    <t>1541105826</t>
  </si>
  <si>
    <t>-414526897</t>
  </si>
  <si>
    <t>(60,4+6,5+2,4+3,25)</t>
  </si>
  <si>
    <t>2045221192</t>
  </si>
  <si>
    <t>420808880</t>
  </si>
  <si>
    <t>25,75*0,35</t>
  </si>
  <si>
    <t>-1052253664</t>
  </si>
  <si>
    <t>-1254656211</t>
  </si>
  <si>
    <t>0,082+14,994+5,344+2,115</t>
  </si>
  <si>
    <t>-547797821</t>
  </si>
  <si>
    <t>16,487+5,344+28,402+4,033</t>
  </si>
  <si>
    <t>-1276959984</t>
  </si>
  <si>
    <t>54,216*14</t>
  </si>
  <si>
    <t>1706718596</t>
  </si>
  <si>
    <t>16,478+5,344+4,033</t>
  </si>
  <si>
    <t>994804723</t>
  </si>
  <si>
    <t>28,402+(15,236-7,255)*1,8</t>
  </si>
  <si>
    <t>2061834943</t>
  </si>
  <si>
    <t>767</t>
  </si>
  <si>
    <t>Konstrukce zámečnické</t>
  </si>
  <si>
    <t>R76799829</t>
  </si>
  <si>
    <t>907962342</t>
  </si>
  <si>
    <t>"Přesný rozměr nutno odměřit před objednáním na místě" 1</t>
  </si>
  <si>
    <t>-377794327</t>
  </si>
  <si>
    <t>R46000112</t>
  </si>
  <si>
    <t>Úprava kabelových panelů zakrytím PZD deskami</t>
  </si>
  <si>
    <t>694349960</t>
  </si>
  <si>
    <t>26*0,7</t>
  </si>
  <si>
    <t>D.5 - Rozšíření VO</t>
  </si>
  <si>
    <t>VO1KS - VO1KS - elektromontáže pod budovou Y</t>
  </si>
  <si>
    <t>001 - VO1KS Zemní práce pod budovou Y</t>
  </si>
  <si>
    <t>VO4KS - VO4KS - elektromontáže u II. interní kliniky</t>
  </si>
  <si>
    <t>003 - VO4KS Zemní práce u  II. interní kliniky</t>
  </si>
  <si>
    <t>004 - VO9KS - elektromontáže ulice Za Nemocnicí</t>
  </si>
  <si>
    <t>005 - VO9KS Zemní práce ulice Za Nemocnicí</t>
  </si>
  <si>
    <t>006 - Materiály</t>
  </si>
  <si>
    <t>007 - Práce v HZS</t>
  </si>
  <si>
    <t>OST - Ostatní</t>
  </si>
  <si>
    <t>VO1KS</t>
  </si>
  <si>
    <t>VO1KS - elektromontáže pod budovou Y</t>
  </si>
  <si>
    <t>2101002521</t>
  </si>
  <si>
    <t>ukonč.kab.celoplast.do 5x25 mm2</t>
  </si>
  <si>
    <t>ks</t>
  </si>
  <si>
    <t>210120101</t>
  </si>
  <si>
    <t>pojistka vložka do 60A vč. doteku</t>
  </si>
  <si>
    <t>210202011</t>
  </si>
  <si>
    <t>444 23 15 - S50EXSD</t>
  </si>
  <si>
    <t>210204002</t>
  </si>
  <si>
    <t>stožár sadový ocelový</t>
  </si>
  <si>
    <t>210204103</t>
  </si>
  <si>
    <t>výložník ocel. 1-rám. do hmotnosti 35kg</t>
  </si>
  <si>
    <t>210204201</t>
  </si>
  <si>
    <t>elektrovýzbroj stožáru pro 1 okruh</t>
  </si>
  <si>
    <t>210220021</t>
  </si>
  <si>
    <t>uzem. v zemi FeZn do 120 mm2 vč.svorek;propoj.aj.</t>
  </si>
  <si>
    <t>210220022</t>
  </si>
  <si>
    <t>uzem. v zemi FeZn R=8-10 mm vč.svorek,propoj. aj.</t>
  </si>
  <si>
    <t>210220302</t>
  </si>
  <si>
    <t>svorky hromosv.nad 2 šrouby(ST;SJ;SK;SZ;SR01;02)</t>
  </si>
  <si>
    <t>210810023</t>
  </si>
  <si>
    <t>CYKY-CYKYm 5Cx10 mm2 750V (VU)</t>
  </si>
  <si>
    <t>250020001</t>
  </si>
  <si>
    <t>kartáčování ocelovým kartáčem konstrukce tech.</t>
  </si>
  <si>
    <t>250020201</t>
  </si>
  <si>
    <t>vrchní nátěr jednosložkový</t>
  </si>
  <si>
    <t>250060032</t>
  </si>
  <si>
    <t>nátěr stožáru a výložníku do 6 m</t>
  </si>
  <si>
    <t>001</t>
  </si>
  <si>
    <t>VO1KS Zemní práce pod budovou Y</t>
  </si>
  <si>
    <t>460010024</t>
  </si>
  <si>
    <t>vytyč.trati kab.vedení v zastavěném prostoru</t>
  </si>
  <si>
    <t>km</t>
  </si>
  <si>
    <t>460050602</t>
  </si>
  <si>
    <t>ruční výkop jámy zem.tř.3-4</t>
  </si>
  <si>
    <t>460080001</t>
  </si>
  <si>
    <t>betonový základ do rostlé zeminy bez bednění</t>
  </si>
  <si>
    <t>460100023</t>
  </si>
  <si>
    <t>pouzdrový zákl.pro stožár VO v trase 300x1500mm</t>
  </si>
  <si>
    <t>460200133</t>
  </si>
  <si>
    <t>kabel.rýha 35cm/šíř. 50cm/hl. zem.tř.3</t>
  </si>
  <si>
    <t>460200163</t>
  </si>
  <si>
    <t>kabel.rýha 35cm/šíř. 80cm/hl. zem.tř.3</t>
  </si>
  <si>
    <t>460300006</t>
  </si>
  <si>
    <t>hutnění zeminy vrstvy 20cm</t>
  </si>
  <si>
    <t>460420022</t>
  </si>
  <si>
    <t>kabel.lože z kop.písku rýha 65cm tl.10cm</t>
  </si>
  <si>
    <t>460490012</t>
  </si>
  <si>
    <t>fólie výstražná z PVC šířky 33cm</t>
  </si>
  <si>
    <t>460510021</t>
  </si>
  <si>
    <t>kabel.prostup z PVC roury světl.do 10.5cm</t>
  </si>
  <si>
    <t>460560133</t>
  </si>
  <si>
    <t>ruč.zához.kab.rýhy 35cm šíř.50cm hl.zem.tř.3</t>
  </si>
  <si>
    <t>460560163</t>
  </si>
  <si>
    <t>ruč.zához.kab.rýhy 35cm šíř.80cm hl.zem.tř.3</t>
  </si>
  <si>
    <t>460600001</t>
  </si>
  <si>
    <t>odvoz zeminy do 1km</t>
  </si>
  <si>
    <t>460600002</t>
  </si>
  <si>
    <t>Odvoz zeminy za další km</t>
  </si>
  <si>
    <t>460600003</t>
  </si>
  <si>
    <t>Uskladnění zeminy na skládku vč. poplatku za skládku</t>
  </si>
  <si>
    <t>460620013</t>
  </si>
  <si>
    <t>provizorní úprava terénu zem.tř.3</t>
  </si>
  <si>
    <t>460650014</t>
  </si>
  <si>
    <t>Podkladová vrstva makadam tl.20cm</t>
  </si>
  <si>
    <t>-495771158</t>
  </si>
  <si>
    <t>394575548</t>
  </si>
  <si>
    <t>2*2</t>
  </si>
  <si>
    <t>729741908</t>
  </si>
  <si>
    <t>1289898037</t>
  </si>
  <si>
    <t>-1609507559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</si>
  <si>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</si>
  <si>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</si>
  <si>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221502217</t>
  </si>
  <si>
    <t>-37001800</t>
  </si>
  <si>
    <t>VO4KS</t>
  </si>
  <si>
    <t>VO4KS - elektromontáže u II. interní kliniky</t>
  </si>
  <si>
    <t>82</t>
  </si>
  <si>
    <t>84</t>
  </si>
  <si>
    <t>86</t>
  </si>
  <si>
    <t>88</t>
  </si>
  <si>
    <t>003</t>
  </si>
  <si>
    <t>VO4KS Zemní práce u  II. interní kliniky</t>
  </si>
  <si>
    <t>90</t>
  </si>
  <si>
    <t>98</t>
  </si>
  <si>
    <t>100</t>
  </si>
  <si>
    <t>102</t>
  </si>
  <si>
    <t>104</t>
  </si>
  <si>
    <t>460200304</t>
  </si>
  <si>
    <t>kabel.rýha 50cm/šíř. 120cm/hl. zem.tř.4</t>
  </si>
  <si>
    <t>106</t>
  </si>
  <si>
    <t>108</t>
  </si>
  <si>
    <t>110</t>
  </si>
  <si>
    <t>112</t>
  </si>
  <si>
    <t>114</t>
  </si>
  <si>
    <t>116</t>
  </si>
  <si>
    <t>460560304</t>
  </si>
  <si>
    <t>ruč.zához.kab.rýhy 50cm šíř.120cm hl.zem.tř.4</t>
  </si>
  <si>
    <t>118</t>
  </si>
  <si>
    <t>120</t>
  </si>
  <si>
    <t>122</t>
  </si>
  <si>
    <t>124</t>
  </si>
  <si>
    <t>126</t>
  </si>
  <si>
    <t>128</t>
  </si>
  <si>
    <t>460650022</t>
  </si>
  <si>
    <t>Vozovka z betonu 10 cm</t>
  </si>
  <si>
    <t>1356799258</t>
  </si>
  <si>
    <t>460650152</t>
  </si>
  <si>
    <t>Vozovky a chodníky kladení dlažby včetně spárování, do lože z kameniva těženého z kostek kamenných drobných</t>
  </si>
  <si>
    <t>-1066884640</t>
  </si>
  <si>
    <t>113106061</t>
  </si>
  <si>
    <t>Rozebrání dlažeb a dílců při překopech inženýrských sítí s přemístěním hmot na skládku na vzdálenost do 3 m nebo s naložením na dopravní prostředek ručně vozovek a ploch, s jakoukoliv výplní spár z drobných kostek nebo odseků s ložem z kameniva těženého</t>
  </si>
  <si>
    <t>-1936132142</t>
  </si>
  <si>
    <t>460650062</t>
  </si>
  <si>
    <t>Vozovky a chodníky zřízení podkladní vrstvy včetně rozprostření a úpravy podkladu z kameniva drceného, včetně zhutnění, tloušťky přes 10 do 15 cm</t>
  </si>
  <si>
    <t>1926330618</t>
  </si>
  <si>
    <t>004</t>
  </si>
  <si>
    <t>VO9KS - elektromontáže ulice Za Nemocnicí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</si>
  <si>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</si>
  <si>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</si>
  <si>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</si>
  <si>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</si>
  <si>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</si>
  <si>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</si>
  <si>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</si>
  <si>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</si>
  <si>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</si>
  <si>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>150</t>
  </si>
  <si>
    <t>152</t>
  </si>
  <si>
    <t>154</t>
  </si>
  <si>
    <t>83</t>
  </si>
  <si>
    <t>156</t>
  </si>
  <si>
    <t>005</t>
  </si>
  <si>
    <t>VO9KS Zemní práce ulice Za Nemocnicí</t>
  </si>
  <si>
    <t>158</t>
  </si>
  <si>
    <t>85</t>
  </si>
  <si>
    <t>460030054</t>
  </si>
  <si>
    <t>Ryha beton 40cm x10cm</t>
  </si>
  <si>
    <t>160</t>
  </si>
  <si>
    <t>460030071</t>
  </si>
  <si>
    <t>bourání živičných povrchů do 3-5cm</t>
  </si>
  <si>
    <t>162</t>
  </si>
  <si>
    <t>87</t>
  </si>
  <si>
    <t>460030081</t>
  </si>
  <si>
    <t>řezání spáry v asfaltu nebo betonu</t>
  </si>
  <si>
    <t>164</t>
  </si>
  <si>
    <t>166</t>
  </si>
  <si>
    <t>89</t>
  </si>
  <si>
    <t>168</t>
  </si>
  <si>
    <t>170</t>
  </si>
  <si>
    <t>91</t>
  </si>
  <si>
    <t>172</t>
  </si>
  <si>
    <t>92</t>
  </si>
  <si>
    <t>174</t>
  </si>
  <si>
    <t>93</t>
  </si>
  <si>
    <t>176</t>
  </si>
  <si>
    <t>94</t>
  </si>
  <si>
    <t>178</t>
  </si>
  <si>
    <t>95</t>
  </si>
  <si>
    <t>180</t>
  </si>
  <si>
    <t>96</t>
  </si>
  <si>
    <t>182</t>
  </si>
  <si>
    <t>97</t>
  </si>
  <si>
    <t>184</t>
  </si>
  <si>
    <t>186</t>
  </si>
  <si>
    <t>99</t>
  </si>
  <si>
    <t>188</t>
  </si>
  <si>
    <t>190</t>
  </si>
  <si>
    <t>101</t>
  </si>
  <si>
    <t>192</t>
  </si>
  <si>
    <t>194</t>
  </si>
  <si>
    <t>103</t>
  </si>
  <si>
    <t>196</t>
  </si>
  <si>
    <t>198</t>
  </si>
  <si>
    <t>105</t>
  </si>
  <si>
    <t>200</t>
  </si>
  <si>
    <t>202</t>
  </si>
  <si>
    <t>107</t>
  </si>
  <si>
    <t>460650028u</t>
  </si>
  <si>
    <t>Vozovka z asfaltobetonu včetně pokládky</t>
  </si>
  <si>
    <t>767526821</t>
  </si>
  <si>
    <t>006</t>
  </si>
  <si>
    <t>Materiály</t>
  </si>
  <si>
    <t>010196-U</t>
  </si>
  <si>
    <t>CYKY  5CX10</t>
  </si>
  <si>
    <t>204</t>
  </si>
  <si>
    <t>109</t>
  </si>
  <si>
    <t>206</t>
  </si>
  <si>
    <t>208</t>
  </si>
  <si>
    <t>111</t>
  </si>
  <si>
    <t>050064</t>
  </si>
  <si>
    <t>VYLOZNIK  ZAR.ZINEK</t>
  </si>
  <si>
    <t>KS</t>
  </si>
  <si>
    <t>210</t>
  </si>
  <si>
    <t>212</t>
  </si>
  <si>
    <t>113</t>
  </si>
  <si>
    <t>214</t>
  </si>
  <si>
    <t>050229</t>
  </si>
  <si>
    <t>SV.VYB.- STOŽÍROVÉ - NA KONUS S50EXSD</t>
  </si>
  <si>
    <t>216</t>
  </si>
  <si>
    <t>115</t>
  </si>
  <si>
    <t>218</t>
  </si>
  <si>
    <t>220</t>
  </si>
  <si>
    <t>117</t>
  </si>
  <si>
    <t>050260</t>
  </si>
  <si>
    <t>STOZAR KONUS - 5M  ZAROVY ZINEK</t>
  </si>
  <si>
    <t>222</t>
  </si>
  <si>
    <t>224</t>
  </si>
  <si>
    <t>119</t>
  </si>
  <si>
    <t>226</t>
  </si>
  <si>
    <t>100003</t>
  </si>
  <si>
    <t>ZEM.DRAT FEZN 10 MM</t>
  </si>
  <si>
    <t>Kg</t>
  </si>
  <si>
    <t>228</t>
  </si>
  <si>
    <t>121</t>
  </si>
  <si>
    <t>230</t>
  </si>
  <si>
    <t>232</t>
  </si>
  <si>
    <t>123</t>
  </si>
  <si>
    <t>10001000</t>
  </si>
  <si>
    <t>Betonová směs</t>
  </si>
  <si>
    <t>236</t>
  </si>
  <si>
    <t>238</t>
  </si>
  <si>
    <t>125</t>
  </si>
  <si>
    <t>240</t>
  </si>
  <si>
    <t>242</t>
  </si>
  <si>
    <t>127</t>
  </si>
  <si>
    <t>244</t>
  </si>
  <si>
    <t>10001004</t>
  </si>
  <si>
    <t>Betonová roura 200/1000</t>
  </si>
  <si>
    <t>246</t>
  </si>
  <si>
    <t>129</t>
  </si>
  <si>
    <t>248</t>
  </si>
  <si>
    <t>130</t>
  </si>
  <si>
    <t>250</t>
  </si>
  <si>
    <t>131</t>
  </si>
  <si>
    <t>10001006</t>
  </si>
  <si>
    <t>Makadam</t>
  </si>
  <si>
    <t>252</t>
  </si>
  <si>
    <t>254</t>
  </si>
  <si>
    <t>133</t>
  </si>
  <si>
    <t>256</t>
  </si>
  <si>
    <t>100031</t>
  </si>
  <si>
    <t>ZEM.SVORKA SZ</t>
  </si>
  <si>
    <t>Ks</t>
  </si>
  <si>
    <t>258</t>
  </si>
  <si>
    <t>135</t>
  </si>
  <si>
    <t>260</t>
  </si>
  <si>
    <t>262</t>
  </si>
  <si>
    <t>137</t>
  </si>
  <si>
    <t>100044</t>
  </si>
  <si>
    <t>ZEM.PASEK FEZN 30/4</t>
  </si>
  <si>
    <t>264</t>
  </si>
  <si>
    <t>266</t>
  </si>
  <si>
    <t>139</t>
  </si>
  <si>
    <t>268</t>
  </si>
  <si>
    <t>180029</t>
  </si>
  <si>
    <t>POJ.PATRONA  6A</t>
  </si>
  <si>
    <t>270</t>
  </si>
  <si>
    <t>141</t>
  </si>
  <si>
    <t>272</t>
  </si>
  <si>
    <t>274</t>
  </si>
  <si>
    <t>143</t>
  </si>
  <si>
    <t>200207</t>
  </si>
  <si>
    <t>TR.KOPOFLEX 50</t>
  </si>
  <si>
    <t>276</t>
  </si>
  <si>
    <t>200207.1</t>
  </si>
  <si>
    <t>TR.KOPOFLEX 110</t>
  </si>
  <si>
    <t>278</t>
  </si>
  <si>
    <t>145</t>
  </si>
  <si>
    <t>280</t>
  </si>
  <si>
    <t>90001</t>
  </si>
  <si>
    <t>kopaný písek</t>
  </si>
  <si>
    <t>282</t>
  </si>
  <si>
    <t>147</t>
  </si>
  <si>
    <t>284</t>
  </si>
  <si>
    <t>286</t>
  </si>
  <si>
    <t>149</t>
  </si>
  <si>
    <t>90006</t>
  </si>
  <si>
    <t>fólie z polyetylenu šíře 330mm</t>
  </si>
  <si>
    <t>288</t>
  </si>
  <si>
    <t>290</t>
  </si>
  <si>
    <t>151</t>
  </si>
  <si>
    <t>292</t>
  </si>
  <si>
    <t>90106</t>
  </si>
  <si>
    <t>email konzumní 02130</t>
  </si>
  <si>
    <t>294</t>
  </si>
  <si>
    <t>153</t>
  </si>
  <si>
    <t>296</t>
  </si>
  <si>
    <t>298</t>
  </si>
  <si>
    <t>155</t>
  </si>
  <si>
    <t>300</t>
  </si>
  <si>
    <t>302</t>
  </si>
  <si>
    <t>157</t>
  </si>
  <si>
    <t>304</t>
  </si>
  <si>
    <t>90116</t>
  </si>
  <si>
    <t>barva syntetická základní Primer S2000</t>
  </si>
  <si>
    <t>306</t>
  </si>
  <si>
    <t>159</t>
  </si>
  <si>
    <t>308</t>
  </si>
  <si>
    <t>310</t>
  </si>
  <si>
    <t>90119</t>
  </si>
  <si>
    <t>ředidlo S 6006</t>
  </si>
  <si>
    <t>312</t>
  </si>
  <si>
    <t>314</t>
  </si>
  <si>
    <t>163</t>
  </si>
  <si>
    <t>316</t>
  </si>
  <si>
    <t>318</t>
  </si>
  <si>
    <t>165</t>
  </si>
  <si>
    <t>320</t>
  </si>
  <si>
    <t>322</t>
  </si>
  <si>
    <t>167</t>
  </si>
  <si>
    <t>996008</t>
  </si>
  <si>
    <t>Stožárová výzbroj GURO</t>
  </si>
  <si>
    <t>324</t>
  </si>
  <si>
    <t>326</t>
  </si>
  <si>
    <t>169</t>
  </si>
  <si>
    <t>328</t>
  </si>
  <si>
    <t>996898</t>
  </si>
  <si>
    <t>Prořez materiálů</t>
  </si>
  <si>
    <t>703249187</t>
  </si>
  <si>
    <t>007</t>
  </si>
  <si>
    <t>Práce v HZS</t>
  </si>
  <si>
    <t>171</t>
  </si>
  <si>
    <t>Pol1</t>
  </si>
  <si>
    <t>Revize elektro</t>
  </si>
  <si>
    <t>hod.</t>
  </si>
  <si>
    <t>330</t>
  </si>
  <si>
    <t>Pol2</t>
  </si>
  <si>
    <t>Projekt elektro skutečný stav</t>
  </si>
  <si>
    <t>332</t>
  </si>
  <si>
    <t>173</t>
  </si>
  <si>
    <t>Pol3</t>
  </si>
  <si>
    <t>Geodetické zaměření</t>
  </si>
  <si>
    <t>334</t>
  </si>
  <si>
    <t>Pol4</t>
  </si>
  <si>
    <t>Vytyčení stávajících sítí</t>
  </si>
  <si>
    <t>336</t>
  </si>
  <si>
    <t>175</t>
  </si>
  <si>
    <t>Pol5</t>
  </si>
  <si>
    <t>Plošina</t>
  </si>
  <si>
    <t>338</t>
  </si>
  <si>
    <t>R4600020</t>
  </si>
  <si>
    <t xml:space="preserve">Ochrana vedení plynovodu uložením zemnícího pásku do chráničky </t>
  </si>
  <si>
    <t>-584180175</t>
  </si>
  <si>
    <t>OST</t>
  </si>
  <si>
    <t>Ostatní</t>
  </si>
  <si>
    <t>177</t>
  </si>
  <si>
    <t>OST11256</t>
  </si>
  <si>
    <t>Podružný materiál VO</t>
  </si>
  <si>
    <t>512</t>
  </si>
  <si>
    <t>-281751147</t>
  </si>
  <si>
    <t>OST11257</t>
  </si>
  <si>
    <t>Doprava materiálu</t>
  </si>
  <si>
    <t>516877300</t>
  </si>
  <si>
    <t>D.6 - Rozšíření NN</t>
  </si>
  <si>
    <t>Soupis:</t>
  </si>
  <si>
    <t>D.6.1 - Chladící stanice</t>
  </si>
  <si>
    <t>0011 - C21M - Elektromontáže</t>
  </si>
  <si>
    <t>0012 - Zemní práce</t>
  </si>
  <si>
    <t>0013 - Materiály</t>
  </si>
  <si>
    <t>0014 - Práce v HZS</t>
  </si>
  <si>
    <t>0011</t>
  </si>
  <si>
    <t>C21M - Elektromontáže</t>
  </si>
  <si>
    <t>210100009</t>
  </si>
  <si>
    <t>ukonč.vod.v rozv.vč.zap.a konc.do 120 mm2</t>
  </si>
  <si>
    <t>-1550670537</t>
  </si>
  <si>
    <t>210100012</t>
  </si>
  <si>
    <t>ukonč.vod.v rozv.vč.zap.a konc.do 240 mm2</t>
  </si>
  <si>
    <t>931911531</t>
  </si>
  <si>
    <t>210901078</t>
  </si>
  <si>
    <t>AYKY 3Bx240+120 mm2 1kV (VU)</t>
  </si>
  <si>
    <t>622652200</t>
  </si>
  <si>
    <t>OST11258</t>
  </si>
  <si>
    <t>Podíl přidružených prací z elektromotážních prací</t>
  </si>
  <si>
    <t>613713949</t>
  </si>
  <si>
    <t>0012</t>
  </si>
  <si>
    <t>-337008478</t>
  </si>
  <si>
    <t>344350187</t>
  </si>
  <si>
    <t>-1621851366</t>
  </si>
  <si>
    <t>1363121252</t>
  </si>
  <si>
    <t>-424584373</t>
  </si>
  <si>
    <t>-1442968008</t>
  </si>
  <si>
    <t>-1523116297</t>
  </si>
  <si>
    <t>147436988</t>
  </si>
  <si>
    <t>1458792185</t>
  </si>
  <si>
    <t>-760185481</t>
  </si>
  <si>
    <t>1903339695</t>
  </si>
  <si>
    <t>-379320460</t>
  </si>
  <si>
    <t>791026766</t>
  </si>
  <si>
    <t>-156378344</t>
  </si>
  <si>
    <t>846130053</t>
  </si>
  <si>
    <t>-1631108251</t>
  </si>
  <si>
    <t>Uskladnění zeminy na skládku</t>
  </si>
  <si>
    <t>1838157563</t>
  </si>
  <si>
    <t>1760691264</t>
  </si>
  <si>
    <t>784100797</t>
  </si>
  <si>
    <t>-1385637427</t>
  </si>
  <si>
    <t>-2005532996</t>
  </si>
  <si>
    <t>0013</t>
  </si>
  <si>
    <t>010014-U</t>
  </si>
  <si>
    <t>AYKY 3BX240+120</t>
  </si>
  <si>
    <t>-2111288149</t>
  </si>
  <si>
    <t>628775638</t>
  </si>
  <si>
    <t>1484783047</t>
  </si>
  <si>
    <t>808560860</t>
  </si>
  <si>
    <t>1302019</t>
  </si>
  <si>
    <t>OKO KABELOVE AL 120x10 ALU-F</t>
  </si>
  <si>
    <t>1909383803</t>
  </si>
  <si>
    <t>1302031</t>
  </si>
  <si>
    <t>OKO KABELOVE AL 240x12 ALU-F</t>
  </si>
  <si>
    <t>1327892730</t>
  </si>
  <si>
    <t>-854500054</t>
  </si>
  <si>
    <t>126594452</t>
  </si>
  <si>
    <t>946292273</t>
  </si>
  <si>
    <t>9006989</t>
  </si>
  <si>
    <t>Prořez materiálu</t>
  </si>
  <si>
    <t>-1377348292</t>
  </si>
  <si>
    <t>0014</t>
  </si>
  <si>
    <t>1604726488</t>
  </si>
  <si>
    <t>-902316808</t>
  </si>
  <si>
    <t>1104415996</t>
  </si>
  <si>
    <t>181570492</t>
  </si>
  <si>
    <t xml:space="preserve">Podružný materiál </t>
  </si>
  <si>
    <t>-689688844</t>
  </si>
  <si>
    <t>2004064414</t>
  </si>
  <si>
    <t>D.6.2 - Pro objekty YG, WN, WV, YF</t>
  </si>
  <si>
    <t>0014 - Dodávky zařízení (specifikace)</t>
  </si>
  <si>
    <t>0015 - Práce v HZS</t>
  </si>
  <si>
    <t>441458549</t>
  </si>
  <si>
    <t>1655205253</t>
  </si>
  <si>
    <t>210810112</t>
  </si>
  <si>
    <t>CYKY-CYKYm 3Bx70+50 mm2 1kV (PU)</t>
  </si>
  <si>
    <t>-861873812</t>
  </si>
  <si>
    <t>2137117688</t>
  </si>
  <si>
    <t>-755085118</t>
  </si>
  <si>
    <t>-2049817038</t>
  </si>
  <si>
    <t>220061164</t>
  </si>
  <si>
    <t>Uložení trubky HDPe do výkopu</t>
  </si>
  <si>
    <t>-674270768</t>
  </si>
  <si>
    <t>-2005613934</t>
  </si>
  <si>
    <t>-871803272</t>
  </si>
  <si>
    <t>2095720343</t>
  </si>
  <si>
    <t>1240432073</t>
  </si>
  <si>
    <t>-255889972</t>
  </si>
  <si>
    <t>-887172821</t>
  </si>
  <si>
    <t>1352701698</t>
  </si>
  <si>
    <t>-866360150</t>
  </si>
  <si>
    <t>706290970</t>
  </si>
  <si>
    <t>-1102253653</t>
  </si>
  <si>
    <t>-1692897029</t>
  </si>
  <si>
    <t>1225016564</t>
  </si>
  <si>
    <t>1894061710</t>
  </si>
  <si>
    <t>-299005470</t>
  </si>
  <si>
    <t>-947016003</t>
  </si>
  <si>
    <t>2017314492</t>
  </si>
  <si>
    <t>-855719142</t>
  </si>
  <si>
    <t>1884149859</t>
  </si>
  <si>
    <t>-2018016745</t>
  </si>
  <si>
    <t>-824323710</t>
  </si>
  <si>
    <t>575010245</t>
  </si>
  <si>
    <t>010208</t>
  </si>
  <si>
    <t>CYKY  5CX70 ( NAPOJENÍ ROZVADĚČE JÍDELNY )</t>
  </si>
  <si>
    <t>-1058221042</t>
  </si>
  <si>
    <t>-1663016313</t>
  </si>
  <si>
    <t>1371024128</t>
  </si>
  <si>
    <t>-1710528043</t>
  </si>
  <si>
    <t>1652646304</t>
  </si>
  <si>
    <t>1769910</t>
  </si>
  <si>
    <t>TRUBKA HDPE 40/33 06040 pro optiku oranžová</t>
  </si>
  <si>
    <t>317037297</t>
  </si>
  <si>
    <t>-1293298428</t>
  </si>
  <si>
    <t>-1108330035</t>
  </si>
  <si>
    <t>531198747</t>
  </si>
  <si>
    <t>900968</t>
  </si>
  <si>
    <t>283533559</t>
  </si>
  <si>
    <t>Dodávky zařízení (specifikace)</t>
  </si>
  <si>
    <t>090493</t>
  </si>
  <si>
    <t>Rozvaděč PRO JÍDELNU - HDS - PILÍŘ DO 200A</t>
  </si>
  <si>
    <t>-973486946</t>
  </si>
  <si>
    <t>0015</t>
  </si>
  <si>
    <t>-856380264</t>
  </si>
  <si>
    <t>1732885167</t>
  </si>
  <si>
    <t>-38435409</t>
  </si>
  <si>
    <t>878767437</t>
  </si>
  <si>
    <t>Podružný materiál</t>
  </si>
  <si>
    <t>-1778298145</t>
  </si>
  <si>
    <t>246139507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</si>
  <si>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</si>
  <si>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</si>
  <si>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</si>
  <si>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</si>
  <si>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</si>
  <si>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</si>
  <si>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</si>
  <si>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</si>
  <si>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</si>
  <si>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</si>
  <si>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</si>
  <si>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</si>
  <si>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</si>
  <si>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</si>
  <si>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</si>
  <si>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</si>
  <si>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</si>
  <si>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</si>
  <si>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</si>
  <si>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</si>
  <si>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</si>
  <si>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</si>
  <si>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</si>
  <si>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</si>
  <si>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</si>
  <si>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</si>
  <si>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</si>
  <si>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</si>
  <si>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</si>
  <si>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</si>
  <si>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</si>
  <si>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</si>
  <si>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</si>
  <si>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</si>
  <si>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</si>
  <si>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</si>
  <si>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</si>
  <si>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</si>
  <si>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</si>
  <si>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</si>
  <si>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</si>
  <si>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</si>
  <si>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</si>
  <si>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</si>
  <si>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</si>
  <si>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</si>
  <si>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</si>
  <si>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</si>
  <si>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</si>
  <si>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</si>
  <si>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</si>
  <si>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</si>
  <si>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</si>
  <si>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</si>
  <si>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</si>
  <si>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</si>
  <si>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</si>
  <si>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</si>
  <si>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</si>
  <si>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</si>
  <si>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</si>
  <si>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</si>
  <si>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</si>
  <si>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</si>
  <si>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</si>
  <si>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</si>
  <si>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</si>
  <si>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</si>
  <si>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</si>
  <si>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</si>
  <si>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</si>
  <si>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</si>
  <si>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</si>
  <si>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</si>
  <si>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</si>
  <si>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</si>
  <si>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</si>
  <si>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</si>
  <si>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</si>
  <si>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</si>
  <si>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</si>
  <si>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</si>
  <si>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</si>
  <si>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</si>
  <si>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</si>
  <si>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</si>
  <si>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</si>
  <si>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</si>
  <si>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</si>
  <si>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</si>
  <si>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</si>
  <si>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</si>
  <si>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</si>
  <si>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</si>
  <si>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</si>
  <si>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</si>
  <si>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</si>
  <si>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</si>
  <si>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</si>
  <si>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</si>
  <si>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</si>
  <si>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</si>
  <si>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</si>
  <si>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</si>
  <si>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</si>
  <si>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</si>
  <si>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</si>
  <si>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</si>
  <si>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</si>
  <si>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</si>
  <si>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</si>
  <si>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</si>
  <si>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</si>
  <si>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</si>
  <si>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</si>
  <si>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</si>
  <si>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</si>
  <si>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</si>
  <si>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</si>
  <si>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</si>
  <si>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</si>
  <si>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</si>
  <si>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</si>
  <si>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</si>
  <si>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</si>
  <si>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</si>
  <si>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</si>
  <si>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</si>
  <si>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</si>
  <si>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</si>
  <si>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</si>
  <si>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</si>
  <si>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</si>
  <si>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</si>
  <si>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</si>
  <si>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</si>
  <si>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</si>
  <si>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</si>
  <si>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</si>
  <si>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</si>
  <si>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</si>
  <si>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</si>
  <si>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</si>
  <si>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</si>
  <si>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</si>
  <si>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</si>
  <si>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</si>
  <si>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</si>
  <si>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</si>
  <si>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</si>
  <si>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</si>
  <si>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</si>
  <si>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</si>
  <si>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</si>
  <si>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</si>
  <si>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</si>
  <si>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</si>
  <si>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</si>
  <si>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</si>
  <si>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</si>
  <si>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</si>
  <si>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</si>
  <si>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</si>
  <si>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</si>
  <si>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</si>
  <si>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</si>
  <si>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</si>
  <si>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</si>
  <si>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</si>
  <si>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</si>
  <si>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</si>
  <si>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</si>
  <si>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</si>
  <si>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</si>
  <si>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</si>
  <si>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</si>
  <si>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</si>
  <si>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</si>
  <si>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</si>
  <si>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</si>
  <si>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</si>
  <si>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</si>
  <si>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</si>
  <si>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D.1 - Chodník v ulici Za Nemocnicí</t>
  </si>
  <si>
    <t>Chodník v ulici Za Nemocnicí</t>
  </si>
  <si>
    <t>Dodávka a montáž poklopu šachtového na otvor 1250x800mm, ocelový pochozí protiskluzný, vč. demontáže stávajícího poklopu a reprofilace betonového lemu šachty</t>
  </si>
  <si>
    <t>Rezerva investora  - vzhledem k tomu, že během výstavby mohou vzniknou možné vícepráce spojené s odkrytím konstrukcí nebo složitostí provádění,nacení každý účastník výběrového řízení tuto položku ve výši 100 000 Kč bez DPH. Tyto náklady budou čerpány pouze se souhlasem investora.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</si>
</sst>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" fontId="21" fillId="0" borderId="23" xfId="0" applyNumberFormat="1" applyFont="1" applyFill="1" applyBorder="1" applyAlignment="1" applyProtection="1">
      <alignment vertical="center"/>
    </xf>
    <xf numFmtId="0" fontId="46" fillId="0" borderId="23" xfId="0" applyFont="1" applyBorder="1" applyAlignment="1" applyProtection="1">
      <alignment horizontal="left" vertical="center" wrapText="1"/>
    </xf>
    <xf numFmtId="0" fontId="0" fillId="0" borderId="0" xfId="0"/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5"/>
  <sheetViews>
    <sheetView showGridLines="0" tabSelected="1" zoomScale="70" zoomScaleNormal="7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8" t="s">
        <v>14</v>
      </c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23"/>
      <c r="AQ5" s="23"/>
      <c r="AR5" s="21"/>
      <c r="BE5" s="345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0" t="s">
        <v>17</v>
      </c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23"/>
      <c r="AQ6" s="23"/>
      <c r="AR6" s="21"/>
      <c r="BE6" s="346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46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46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46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46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46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46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46"/>
      <c r="BS13" s="18" t="s">
        <v>6</v>
      </c>
    </row>
    <row r="14" spans="1:74" ht="12.75">
      <c r="B14" s="22"/>
      <c r="C14" s="23"/>
      <c r="D14" s="23"/>
      <c r="E14" s="351" t="s">
        <v>30</v>
      </c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46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46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46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46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46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46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46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46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46"/>
    </row>
    <row r="23" spans="1:71" s="1" customFormat="1" ht="47.25" customHeight="1">
      <c r="B23" s="22"/>
      <c r="C23" s="23"/>
      <c r="D23" s="23"/>
      <c r="E23" s="353" t="s">
        <v>35</v>
      </c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53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3"/>
      <c r="AH23" s="353"/>
      <c r="AI23" s="353"/>
      <c r="AJ23" s="353"/>
      <c r="AK23" s="353"/>
      <c r="AL23" s="353"/>
      <c r="AM23" s="353"/>
      <c r="AN23" s="353"/>
      <c r="AO23" s="23"/>
      <c r="AP23" s="23"/>
      <c r="AQ23" s="23"/>
      <c r="AR23" s="21"/>
      <c r="BE23" s="346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46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46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54">
        <f>ROUND(AG54,2)</f>
        <v>100000</v>
      </c>
      <c r="AL26" s="355"/>
      <c r="AM26" s="355"/>
      <c r="AN26" s="355"/>
      <c r="AO26" s="355"/>
      <c r="AP26" s="37"/>
      <c r="AQ26" s="37"/>
      <c r="AR26" s="40"/>
      <c r="BE26" s="346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46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56" t="s">
        <v>37</v>
      </c>
      <c r="M28" s="356"/>
      <c r="N28" s="356"/>
      <c r="O28" s="356"/>
      <c r="P28" s="356"/>
      <c r="Q28" s="37"/>
      <c r="R28" s="37"/>
      <c r="S28" s="37"/>
      <c r="T28" s="37"/>
      <c r="U28" s="37"/>
      <c r="V28" s="37"/>
      <c r="W28" s="356" t="s">
        <v>38</v>
      </c>
      <c r="X28" s="356"/>
      <c r="Y28" s="356"/>
      <c r="Z28" s="356"/>
      <c r="AA28" s="356"/>
      <c r="AB28" s="356"/>
      <c r="AC28" s="356"/>
      <c r="AD28" s="356"/>
      <c r="AE28" s="356"/>
      <c r="AF28" s="37"/>
      <c r="AG28" s="37"/>
      <c r="AH28" s="37"/>
      <c r="AI28" s="37"/>
      <c r="AJ28" s="37"/>
      <c r="AK28" s="356" t="s">
        <v>39</v>
      </c>
      <c r="AL28" s="356"/>
      <c r="AM28" s="356"/>
      <c r="AN28" s="356"/>
      <c r="AO28" s="356"/>
      <c r="AP28" s="37"/>
      <c r="AQ28" s="37"/>
      <c r="AR28" s="40"/>
      <c r="BE28" s="346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40">
        <v>0.21</v>
      </c>
      <c r="M29" s="339"/>
      <c r="N29" s="339"/>
      <c r="O29" s="339"/>
      <c r="P29" s="339"/>
      <c r="Q29" s="42"/>
      <c r="R29" s="42"/>
      <c r="S29" s="42"/>
      <c r="T29" s="42"/>
      <c r="U29" s="42"/>
      <c r="V29" s="42"/>
      <c r="W29" s="338">
        <f>ROUND(AZ54, 2)</f>
        <v>100000</v>
      </c>
      <c r="X29" s="339"/>
      <c r="Y29" s="339"/>
      <c r="Z29" s="339"/>
      <c r="AA29" s="339"/>
      <c r="AB29" s="339"/>
      <c r="AC29" s="339"/>
      <c r="AD29" s="339"/>
      <c r="AE29" s="339"/>
      <c r="AF29" s="42"/>
      <c r="AG29" s="42"/>
      <c r="AH29" s="42"/>
      <c r="AI29" s="42"/>
      <c r="AJ29" s="42"/>
      <c r="AK29" s="338">
        <f>ROUND(AV54, 2)</f>
        <v>21000</v>
      </c>
      <c r="AL29" s="339"/>
      <c r="AM29" s="339"/>
      <c r="AN29" s="339"/>
      <c r="AO29" s="339"/>
      <c r="AP29" s="42"/>
      <c r="AQ29" s="42"/>
      <c r="AR29" s="43"/>
      <c r="BE29" s="347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40">
        <v>0.15</v>
      </c>
      <c r="M30" s="339"/>
      <c r="N30" s="339"/>
      <c r="O30" s="339"/>
      <c r="P30" s="339"/>
      <c r="Q30" s="42"/>
      <c r="R30" s="42"/>
      <c r="S30" s="42"/>
      <c r="T30" s="42"/>
      <c r="U30" s="42"/>
      <c r="V30" s="42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2"/>
      <c r="AG30" s="42"/>
      <c r="AH30" s="42"/>
      <c r="AI30" s="42"/>
      <c r="AJ30" s="42"/>
      <c r="AK30" s="338">
        <f>ROUND(AW54, 2)</f>
        <v>0</v>
      </c>
      <c r="AL30" s="339"/>
      <c r="AM30" s="339"/>
      <c r="AN30" s="339"/>
      <c r="AO30" s="339"/>
      <c r="AP30" s="42"/>
      <c r="AQ30" s="42"/>
      <c r="AR30" s="43"/>
      <c r="BE30" s="347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40">
        <v>0.21</v>
      </c>
      <c r="M31" s="339"/>
      <c r="N31" s="339"/>
      <c r="O31" s="339"/>
      <c r="P31" s="339"/>
      <c r="Q31" s="42"/>
      <c r="R31" s="42"/>
      <c r="S31" s="42"/>
      <c r="T31" s="42"/>
      <c r="U31" s="42"/>
      <c r="V31" s="42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2"/>
      <c r="AG31" s="42"/>
      <c r="AH31" s="42"/>
      <c r="AI31" s="42"/>
      <c r="AJ31" s="42"/>
      <c r="AK31" s="338">
        <v>0</v>
      </c>
      <c r="AL31" s="339"/>
      <c r="AM31" s="339"/>
      <c r="AN31" s="339"/>
      <c r="AO31" s="339"/>
      <c r="AP31" s="42"/>
      <c r="AQ31" s="42"/>
      <c r="AR31" s="43"/>
      <c r="BE31" s="347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40">
        <v>0.15</v>
      </c>
      <c r="M32" s="339"/>
      <c r="N32" s="339"/>
      <c r="O32" s="339"/>
      <c r="P32" s="339"/>
      <c r="Q32" s="42"/>
      <c r="R32" s="42"/>
      <c r="S32" s="42"/>
      <c r="T32" s="42"/>
      <c r="U32" s="42"/>
      <c r="V32" s="42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2"/>
      <c r="AG32" s="42"/>
      <c r="AH32" s="42"/>
      <c r="AI32" s="42"/>
      <c r="AJ32" s="42"/>
      <c r="AK32" s="338">
        <v>0</v>
      </c>
      <c r="AL32" s="339"/>
      <c r="AM32" s="339"/>
      <c r="AN32" s="339"/>
      <c r="AO32" s="339"/>
      <c r="AP32" s="42"/>
      <c r="AQ32" s="42"/>
      <c r="AR32" s="43"/>
      <c r="BE32" s="347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40">
        <v>0</v>
      </c>
      <c r="M33" s="339"/>
      <c r="N33" s="339"/>
      <c r="O33" s="339"/>
      <c r="P33" s="339"/>
      <c r="Q33" s="42"/>
      <c r="R33" s="42"/>
      <c r="S33" s="42"/>
      <c r="T33" s="42"/>
      <c r="U33" s="42"/>
      <c r="V33" s="42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2"/>
      <c r="AG33" s="42"/>
      <c r="AH33" s="42"/>
      <c r="AI33" s="42"/>
      <c r="AJ33" s="42"/>
      <c r="AK33" s="338">
        <v>0</v>
      </c>
      <c r="AL33" s="339"/>
      <c r="AM33" s="339"/>
      <c r="AN33" s="339"/>
      <c r="AO33" s="339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44" t="s">
        <v>48</v>
      </c>
      <c r="Y35" s="342"/>
      <c r="Z35" s="342"/>
      <c r="AA35" s="342"/>
      <c r="AB35" s="342"/>
      <c r="AC35" s="46"/>
      <c r="AD35" s="46"/>
      <c r="AE35" s="46"/>
      <c r="AF35" s="46"/>
      <c r="AG35" s="46"/>
      <c r="AH35" s="46"/>
      <c r="AI35" s="46"/>
      <c r="AJ35" s="46"/>
      <c r="AK35" s="341">
        <f>SUM(AK26:AK33)</f>
        <v>121000</v>
      </c>
      <c r="AL35" s="342"/>
      <c r="AM35" s="342"/>
      <c r="AN35" s="342"/>
      <c r="AO35" s="34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2019_12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62" t="str">
        <f>K6</f>
        <v>Výstavba chodníků v areálu FNOL</v>
      </c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  <c r="AD45" s="363"/>
      <c r="AE45" s="363"/>
      <c r="AF45" s="363"/>
      <c r="AG45" s="363"/>
      <c r="AH45" s="363"/>
      <c r="AI45" s="363"/>
      <c r="AJ45" s="363"/>
      <c r="AK45" s="363"/>
      <c r="AL45" s="363"/>
      <c r="AM45" s="363"/>
      <c r="AN45" s="363"/>
      <c r="AO45" s="36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64" t="str">
        <f>IF(AN8= "","",AN8)</f>
        <v>20. 12. 2019</v>
      </c>
      <c r="AN47" s="36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Fakultní nemocnice Olomouc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65" t="str">
        <f>IF(E17="","",E17)</f>
        <v xml:space="preserve"> </v>
      </c>
      <c r="AN49" s="366"/>
      <c r="AO49" s="366"/>
      <c r="AP49" s="366"/>
      <c r="AQ49" s="37"/>
      <c r="AR49" s="40"/>
      <c r="AS49" s="371" t="s">
        <v>50</v>
      </c>
      <c r="AT49" s="372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65" t="str">
        <f>IF(E20="","",E20)</f>
        <v xml:space="preserve"> </v>
      </c>
      <c r="AN50" s="366"/>
      <c r="AO50" s="366"/>
      <c r="AP50" s="366"/>
      <c r="AQ50" s="37"/>
      <c r="AR50" s="40"/>
      <c r="AS50" s="373"/>
      <c r="AT50" s="374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75"/>
      <c r="AT51" s="376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77" t="s">
        <v>51</v>
      </c>
      <c r="D52" s="378"/>
      <c r="E52" s="378"/>
      <c r="F52" s="378"/>
      <c r="G52" s="378"/>
      <c r="H52" s="67"/>
      <c r="I52" s="380" t="s">
        <v>52</v>
      </c>
      <c r="J52" s="378"/>
      <c r="K52" s="378"/>
      <c r="L52" s="378"/>
      <c r="M52" s="378"/>
      <c r="N52" s="378"/>
      <c r="O52" s="378"/>
      <c r="P52" s="378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9" t="s">
        <v>53</v>
      </c>
      <c r="AH52" s="378"/>
      <c r="AI52" s="378"/>
      <c r="AJ52" s="378"/>
      <c r="AK52" s="378"/>
      <c r="AL52" s="378"/>
      <c r="AM52" s="378"/>
      <c r="AN52" s="380" t="s">
        <v>54</v>
      </c>
      <c r="AO52" s="378"/>
      <c r="AP52" s="378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69">
        <f>ROUND(AG55+SUM(AG56:AG61),2)</f>
        <v>100000</v>
      </c>
      <c r="AH54" s="369"/>
      <c r="AI54" s="369"/>
      <c r="AJ54" s="369"/>
      <c r="AK54" s="369"/>
      <c r="AL54" s="369"/>
      <c r="AM54" s="369"/>
      <c r="AN54" s="370">
        <f t="shared" ref="AN54:AN63" si="0">SUM(AG54,AT54)</f>
        <v>121000</v>
      </c>
      <c r="AO54" s="370"/>
      <c r="AP54" s="370"/>
      <c r="AQ54" s="79" t="s">
        <v>19</v>
      </c>
      <c r="AR54" s="80"/>
      <c r="AS54" s="81">
        <f>ROUND(AS55+SUM(AS56:AS61),2)</f>
        <v>0</v>
      </c>
      <c r="AT54" s="82">
        <f t="shared" ref="AT54:AT63" si="1">ROUND(SUM(AV54:AW54),2)</f>
        <v>21000</v>
      </c>
      <c r="AU54" s="83">
        <f>ROUND(AU55+SUM(AU56:AU61),5)</f>
        <v>0</v>
      </c>
      <c r="AV54" s="82">
        <f>ROUND(AZ54*L29,2)</f>
        <v>21000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ROUND(AZ55+SUM(AZ56:AZ61),2)</f>
        <v>100000</v>
      </c>
      <c r="BA54" s="82">
        <f>ROUND(BA55+SUM(BA56:BA61),2)</f>
        <v>0</v>
      </c>
      <c r="BB54" s="82">
        <f>ROUND(BB55+SUM(BB56:BB61),2)</f>
        <v>0</v>
      </c>
      <c r="BC54" s="82">
        <f>ROUND(BC55+SUM(BC56:BC61),2)</f>
        <v>0</v>
      </c>
      <c r="BD54" s="84">
        <f>ROUND(BD55+SUM(BD56:BD61),2)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16.5" customHeight="1">
      <c r="A55" s="87" t="s">
        <v>74</v>
      </c>
      <c r="B55" s="88"/>
      <c r="C55" s="89"/>
      <c r="D55" s="361" t="s">
        <v>75</v>
      </c>
      <c r="E55" s="361"/>
      <c r="F55" s="361"/>
      <c r="G55" s="361"/>
      <c r="H55" s="361"/>
      <c r="I55" s="90"/>
      <c r="J55" s="361" t="s">
        <v>76</v>
      </c>
      <c r="K55" s="361"/>
      <c r="L55" s="361"/>
      <c r="M55" s="361"/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G55" s="359">
        <f>'D.0 - Vedlejší rozpočtové...'!J30</f>
        <v>100000</v>
      </c>
      <c r="AH55" s="360"/>
      <c r="AI55" s="360"/>
      <c r="AJ55" s="360"/>
      <c r="AK55" s="360"/>
      <c r="AL55" s="360"/>
      <c r="AM55" s="360"/>
      <c r="AN55" s="359">
        <f t="shared" si="0"/>
        <v>121000</v>
      </c>
      <c r="AO55" s="360"/>
      <c r="AP55" s="360"/>
      <c r="AQ55" s="91" t="s">
        <v>77</v>
      </c>
      <c r="AR55" s="92"/>
      <c r="AS55" s="93">
        <v>0</v>
      </c>
      <c r="AT55" s="94">
        <f t="shared" si="1"/>
        <v>21000</v>
      </c>
      <c r="AU55" s="95">
        <f>'D.0 - Vedlejší rozpočtové...'!P84</f>
        <v>0</v>
      </c>
      <c r="AV55" s="94">
        <f>'D.0 - Vedlejší rozpočtové...'!J33</f>
        <v>21000</v>
      </c>
      <c r="AW55" s="94">
        <f>'D.0 - Vedlejší rozpočtové...'!J34</f>
        <v>0</v>
      </c>
      <c r="AX55" s="94">
        <f>'D.0 - Vedlejší rozpočtové...'!J35</f>
        <v>0</v>
      </c>
      <c r="AY55" s="94">
        <f>'D.0 - Vedlejší rozpočtové...'!J36</f>
        <v>0</v>
      </c>
      <c r="AZ55" s="94">
        <f>'D.0 - Vedlejší rozpočtové...'!F33</f>
        <v>100000</v>
      </c>
      <c r="BA55" s="94">
        <f>'D.0 - Vedlejší rozpočtové...'!F34</f>
        <v>0</v>
      </c>
      <c r="BB55" s="94">
        <f>'D.0 - Vedlejší rozpočtové...'!F35</f>
        <v>0</v>
      </c>
      <c r="BC55" s="94">
        <f>'D.0 - Vedlejší rozpočtové...'!F36</f>
        <v>0</v>
      </c>
      <c r="BD55" s="96">
        <f>'D.0 - Vedlejší rozpočtové...'!F37</f>
        <v>0</v>
      </c>
      <c r="BT55" s="97" t="s">
        <v>78</v>
      </c>
      <c r="BV55" s="97" t="s">
        <v>72</v>
      </c>
      <c r="BW55" s="97" t="s">
        <v>79</v>
      </c>
      <c r="BX55" s="97" t="s">
        <v>5</v>
      </c>
      <c r="CL55" s="97" t="s">
        <v>19</v>
      </c>
      <c r="CM55" s="97" t="s">
        <v>80</v>
      </c>
    </row>
    <row r="56" spans="1:91" s="7" customFormat="1" ht="16.5" customHeight="1">
      <c r="A56" s="87" t="s">
        <v>74</v>
      </c>
      <c r="B56" s="88"/>
      <c r="C56" s="89"/>
      <c r="D56" s="361" t="s">
        <v>81</v>
      </c>
      <c r="E56" s="361"/>
      <c r="F56" s="361"/>
      <c r="G56" s="361"/>
      <c r="H56" s="361"/>
      <c r="I56" s="90"/>
      <c r="J56" s="361" t="s">
        <v>1633</v>
      </c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59">
        <f>'D.1 - Chodník v ulici Za ...'!J30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91" t="s">
        <v>77</v>
      </c>
      <c r="AR56" s="92"/>
      <c r="AS56" s="93">
        <v>0</v>
      </c>
      <c r="AT56" s="94">
        <f t="shared" si="1"/>
        <v>0</v>
      </c>
      <c r="AU56" s="95">
        <f>'D.1 - Chodník v ulici Za ...'!P89</f>
        <v>0</v>
      </c>
      <c r="AV56" s="94">
        <f>'D.1 - Chodník v ulici Za ...'!J33</f>
        <v>0</v>
      </c>
      <c r="AW56" s="94">
        <f>'D.1 - Chodník v ulici Za ...'!J34</f>
        <v>0</v>
      </c>
      <c r="AX56" s="94">
        <f>'D.1 - Chodník v ulici Za ...'!J35</f>
        <v>0</v>
      </c>
      <c r="AY56" s="94">
        <f>'D.1 - Chodník v ulici Za ...'!J36</f>
        <v>0</v>
      </c>
      <c r="AZ56" s="94">
        <f>'D.1 - Chodník v ulici Za ...'!F33</f>
        <v>0</v>
      </c>
      <c r="BA56" s="94">
        <f>'D.1 - Chodník v ulici Za ...'!F34</f>
        <v>0</v>
      </c>
      <c r="BB56" s="94">
        <f>'D.1 - Chodník v ulici Za ...'!F35</f>
        <v>0</v>
      </c>
      <c r="BC56" s="94">
        <f>'D.1 - Chodník v ulici Za ...'!F36</f>
        <v>0</v>
      </c>
      <c r="BD56" s="96">
        <f>'D.1 - Chodník v ulici Za ...'!F37</f>
        <v>0</v>
      </c>
      <c r="BT56" s="97" t="s">
        <v>78</v>
      </c>
      <c r="BV56" s="97" t="s">
        <v>72</v>
      </c>
      <c r="BW56" s="97" t="s">
        <v>82</v>
      </c>
      <c r="BX56" s="97" t="s">
        <v>5</v>
      </c>
      <c r="CL56" s="97" t="s">
        <v>19</v>
      </c>
      <c r="CM56" s="97" t="s">
        <v>80</v>
      </c>
    </row>
    <row r="57" spans="1:91" s="7" customFormat="1" ht="16.5" customHeight="1">
      <c r="A57" s="87" t="s">
        <v>74</v>
      </c>
      <c r="B57" s="88"/>
      <c r="C57" s="89"/>
      <c r="D57" s="361" t="s">
        <v>83</v>
      </c>
      <c r="E57" s="361"/>
      <c r="F57" s="361"/>
      <c r="G57" s="361"/>
      <c r="H57" s="361"/>
      <c r="I57" s="90"/>
      <c r="J57" s="361" t="s">
        <v>84</v>
      </c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59">
        <f>'D.2 - Chodník u II. inter...'!J30</f>
        <v>0</v>
      </c>
      <c r="AH57" s="360"/>
      <c r="AI57" s="360"/>
      <c r="AJ57" s="360"/>
      <c r="AK57" s="360"/>
      <c r="AL57" s="360"/>
      <c r="AM57" s="360"/>
      <c r="AN57" s="359">
        <f t="shared" si="0"/>
        <v>0</v>
      </c>
      <c r="AO57" s="360"/>
      <c r="AP57" s="360"/>
      <c r="AQ57" s="91" t="s">
        <v>77</v>
      </c>
      <c r="AR57" s="92"/>
      <c r="AS57" s="93">
        <v>0</v>
      </c>
      <c r="AT57" s="94">
        <f t="shared" si="1"/>
        <v>0</v>
      </c>
      <c r="AU57" s="95">
        <f>'D.2 - Chodník u II. inter...'!P88</f>
        <v>0</v>
      </c>
      <c r="AV57" s="94">
        <f>'D.2 - Chodník u II. inter...'!J33</f>
        <v>0</v>
      </c>
      <c r="AW57" s="94">
        <f>'D.2 - Chodník u II. inter...'!J34</f>
        <v>0</v>
      </c>
      <c r="AX57" s="94">
        <f>'D.2 - Chodník u II. inter...'!J35</f>
        <v>0</v>
      </c>
      <c r="AY57" s="94">
        <f>'D.2 - Chodník u II. inter...'!J36</f>
        <v>0</v>
      </c>
      <c r="AZ57" s="94">
        <f>'D.2 - Chodník u II. inter...'!F33</f>
        <v>0</v>
      </c>
      <c r="BA57" s="94">
        <f>'D.2 - Chodník u II. inter...'!F34</f>
        <v>0</v>
      </c>
      <c r="BB57" s="94">
        <f>'D.2 - Chodník u II. inter...'!F35</f>
        <v>0</v>
      </c>
      <c r="BC57" s="94">
        <f>'D.2 - Chodník u II. inter...'!F36</f>
        <v>0</v>
      </c>
      <c r="BD57" s="96">
        <f>'D.2 - Chodník u II. inter...'!F37</f>
        <v>0</v>
      </c>
      <c r="BT57" s="97" t="s">
        <v>78</v>
      </c>
      <c r="BV57" s="97" t="s">
        <v>72</v>
      </c>
      <c r="BW57" s="97" t="s">
        <v>85</v>
      </c>
      <c r="BX57" s="97" t="s">
        <v>5</v>
      </c>
      <c r="CL57" s="97" t="s">
        <v>19</v>
      </c>
      <c r="CM57" s="97" t="s">
        <v>80</v>
      </c>
    </row>
    <row r="58" spans="1:91" s="7" customFormat="1" ht="16.5" customHeight="1">
      <c r="A58" s="87" t="s">
        <v>74</v>
      </c>
      <c r="B58" s="88"/>
      <c r="C58" s="89"/>
      <c r="D58" s="361" t="s">
        <v>86</v>
      </c>
      <c r="E58" s="361"/>
      <c r="F58" s="361"/>
      <c r="G58" s="361"/>
      <c r="H58" s="361"/>
      <c r="I58" s="90"/>
      <c r="J58" s="361" t="s">
        <v>87</v>
      </c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59">
        <f>'D.3 - Chodník pod budovou Y'!J30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91" t="s">
        <v>77</v>
      </c>
      <c r="AR58" s="92"/>
      <c r="AS58" s="93">
        <v>0</v>
      </c>
      <c r="AT58" s="94">
        <f t="shared" si="1"/>
        <v>0</v>
      </c>
      <c r="AU58" s="95">
        <f>'D.3 - Chodník pod budovou Y'!P87</f>
        <v>0</v>
      </c>
      <c r="AV58" s="94">
        <f>'D.3 - Chodník pod budovou Y'!J33</f>
        <v>0</v>
      </c>
      <c r="AW58" s="94">
        <f>'D.3 - Chodník pod budovou Y'!J34</f>
        <v>0</v>
      </c>
      <c r="AX58" s="94">
        <f>'D.3 - Chodník pod budovou Y'!J35</f>
        <v>0</v>
      </c>
      <c r="AY58" s="94">
        <f>'D.3 - Chodník pod budovou Y'!J36</f>
        <v>0</v>
      </c>
      <c r="AZ58" s="94">
        <f>'D.3 - Chodník pod budovou Y'!F33</f>
        <v>0</v>
      </c>
      <c r="BA58" s="94">
        <f>'D.3 - Chodník pod budovou Y'!F34</f>
        <v>0</v>
      </c>
      <c r="BB58" s="94">
        <f>'D.3 - Chodník pod budovou Y'!F35</f>
        <v>0</v>
      </c>
      <c r="BC58" s="94">
        <f>'D.3 - Chodník pod budovou Y'!F36</f>
        <v>0</v>
      </c>
      <c r="BD58" s="96">
        <f>'D.3 - Chodník pod budovou Y'!F37</f>
        <v>0</v>
      </c>
      <c r="BT58" s="97" t="s">
        <v>78</v>
      </c>
      <c r="BV58" s="97" t="s">
        <v>72</v>
      </c>
      <c r="BW58" s="97" t="s">
        <v>88</v>
      </c>
      <c r="BX58" s="97" t="s">
        <v>5</v>
      </c>
      <c r="CL58" s="97" t="s">
        <v>19</v>
      </c>
      <c r="CM58" s="97" t="s">
        <v>80</v>
      </c>
    </row>
    <row r="59" spans="1:91" s="7" customFormat="1" ht="16.5" customHeight="1">
      <c r="A59" s="87" t="s">
        <v>74</v>
      </c>
      <c r="B59" s="88"/>
      <c r="C59" s="89"/>
      <c r="D59" s="361" t="s">
        <v>89</v>
      </c>
      <c r="E59" s="361"/>
      <c r="F59" s="361"/>
      <c r="G59" s="361"/>
      <c r="H59" s="361"/>
      <c r="I59" s="90"/>
      <c r="J59" s="361" t="s">
        <v>90</v>
      </c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59">
        <f>'D.4 - Chodník u budovy WD'!J30</f>
        <v>0</v>
      </c>
      <c r="AH59" s="360"/>
      <c r="AI59" s="360"/>
      <c r="AJ59" s="360"/>
      <c r="AK59" s="360"/>
      <c r="AL59" s="360"/>
      <c r="AM59" s="360"/>
      <c r="AN59" s="359">
        <f t="shared" si="0"/>
        <v>0</v>
      </c>
      <c r="AO59" s="360"/>
      <c r="AP59" s="360"/>
      <c r="AQ59" s="91" t="s">
        <v>77</v>
      </c>
      <c r="AR59" s="92"/>
      <c r="AS59" s="93">
        <v>0</v>
      </c>
      <c r="AT59" s="94">
        <f t="shared" si="1"/>
        <v>0</v>
      </c>
      <c r="AU59" s="95">
        <f>'D.4 - Chodník u budovy WD'!P88</f>
        <v>0</v>
      </c>
      <c r="AV59" s="94">
        <f>'D.4 - Chodník u budovy WD'!J33</f>
        <v>0</v>
      </c>
      <c r="AW59" s="94">
        <f>'D.4 - Chodník u budovy WD'!J34</f>
        <v>0</v>
      </c>
      <c r="AX59" s="94">
        <f>'D.4 - Chodník u budovy WD'!J35</f>
        <v>0</v>
      </c>
      <c r="AY59" s="94">
        <f>'D.4 - Chodník u budovy WD'!J36</f>
        <v>0</v>
      </c>
      <c r="AZ59" s="94">
        <f>'D.4 - Chodník u budovy WD'!F33</f>
        <v>0</v>
      </c>
      <c r="BA59" s="94">
        <f>'D.4 - Chodník u budovy WD'!F34</f>
        <v>0</v>
      </c>
      <c r="BB59" s="94">
        <f>'D.4 - Chodník u budovy WD'!F35</f>
        <v>0</v>
      </c>
      <c r="BC59" s="94">
        <f>'D.4 - Chodník u budovy WD'!F36</f>
        <v>0</v>
      </c>
      <c r="BD59" s="96">
        <f>'D.4 - Chodník u budovy WD'!F37</f>
        <v>0</v>
      </c>
      <c r="BT59" s="97" t="s">
        <v>78</v>
      </c>
      <c r="BV59" s="97" t="s">
        <v>72</v>
      </c>
      <c r="BW59" s="97" t="s">
        <v>91</v>
      </c>
      <c r="BX59" s="97" t="s">
        <v>5</v>
      </c>
      <c r="CL59" s="97" t="s">
        <v>19</v>
      </c>
      <c r="CM59" s="97" t="s">
        <v>80</v>
      </c>
    </row>
    <row r="60" spans="1:91" s="7" customFormat="1" ht="16.5" customHeight="1">
      <c r="A60" s="87" t="s">
        <v>74</v>
      </c>
      <c r="B60" s="88"/>
      <c r="C60" s="89"/>
      <c r="D60" s="361" t="s">
        <v>92</v>
      </c>
      <c r="E60" s="361"/>
      <c r="F60" s="361"/>
      <c r="G60" s="361"/>
      <c r="H60" s="361"/>
      <c r="I60" s="90"/>
      <c r="J60" s="361" t="s">
        <v>93</v>
      </c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59">
        <f>'D.5 - Rozšíření VO'!J30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91" t="s">
        <v>77</v>
      </c>
      <c r="AR60" s="92"/>
      <c r="AS60" s="93">
        <v>0</v>
      </c>
      <c r="AT60" s="94">
        <f t="shared" si="1"/>
        <v>0</v>
      </c>
      <c r="AU60" s="95">
        <f>'D.5 - Rozšíření VO'!P90</f>
        <v>0</v>
      </c>
      <c r="AV60" s="94">
        <f>'D.5 - Rozšíření VO'!J33</f>
        <v>0</v>
      </c>
      <c r="AW60" s="94">
        <f>'D.5 - Rozšíření VO'!J34</f>
        <v>0</v>
      </c>
      <c r="AX60" s="94">
        <f>'D.5 - Rozšíření VO'!J35</f>
        <v>0</v>
      </c>
      <c r="AY60" s="94">
        <f>'D.5 - Rozšíření VO'!J36</f>
        <v>0</v>
      </c>
      <c r="AZ60" s="94">
        <f>'D.5 - Rozšíření VO'!F33</f>
        <v>0</v>
      </c>
      <c r="BA60" s="94">
        <f>'D.5 - Rozšíření VO'!F34</f>
        <v>0</v>
      </c>
      <c r="BB60" s="94">
        <f>'D.5 - Rozšíření VO'!F35</f>
        <v>0</v>
      </c>
      <c r="BC60" s="94">
        <f>'D.5 - Rozšíření VO'!F36</f>
        <v>0</v>
      </c>
      <c r="BD60" s="96">
        <f>'D.5 - Rozšíření VO'!F37</f>
        <v>0</v>
      </c>
      <c r="BT60" s="97" t="s">
        <v>78</v>
      </c>
      <c r="BV60" s="97" t="s">
        <v>72</v>
      </c>
      <c r="BW60" s="97" t="s">
        <v>94</v>
      </c>
      <c r="BX60" s="97" t="s">
        <v>5</v>
      </c>
      <c r="CL60" s="97" t="s">
        <v>19</v>
      </c>
      <c r="CM60" s="97" t="s">
        <v>80</v>
      </c>
    </row>
    <row r="61" spans="1:91" s="7" customFormat="1" ht="16.5" customHeight="1">
      <c r="B61" s="88"/>
      <c r="C61" s="89"/>
      <c r="D61" s="361" t="s">
        <v>95</v>
      </c>
      <c r="E61" s="361"/>
      <c r="F61" s="361"/>
      <c r="G61" s="361"/>
      <c r="H61" s="361"/>
      <c r="I61" s="90"/>
      <c r="J61" s="361" t="s">
        <v>96</v>
      </c>
      <c r="K61" s="361"/>
      <c r="L61" s="361"/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8">
        <f>ROUND(SUM(AG62:AG63),2)</f>
        <v>0</v>
      </c>
      <c r="AH61" s="360"/>
      <c r="AI61" s="360"/>
      <c r="AJ61" s="360"/>
      <c r="AK61" s="360"/>
      <c r="AL61" s="360"/>
      <c r="AM61" s="360"/>
      <c r="AN61" s="359">
        <f t="shared" si="0"/>
        <v>0</v>
      </c>
      <c r="AO61" s="360"/>
      <c r="AP61" s="360"/>
      <c r="AQ61" s="91" t="s">
        <v>77</v>
      </c>
      <c r="AR61" s="92"/>
      <c r="AS61" s="93">
        <f>ROUND(SUM(AS62:AS63),2)</f>
        <v>0</v>
      </c>
      <c r="AT61" s="94">
        <f t="shared" si="1"/>
        <v>0</v>
      </c>
      <c r="AU61" s="95">
        <f>ROUND(SUM(AU62:AU63),5)</f>
        <v>0</v>
      </c>
      <c r="AV61" s="94">
        <f>ROUND(AZ61*L29,2)</f>
        <v>0</v>
      </c>
      <c r="AW61" s="94">
        <f>ROUND(BA61*L30,2)</f>
        <v>0</v>
      </c>
      <c r="AX61" s="94">
        <f>ROUND(BB61*L29,2)</f>
        <v>0</v>
      </c>
      <c r="AY61" s="94">
        <f>ROUND(BC61*L30,2)</f>
        <v>0</v>
      </c>
      <c r="AZ61" s="94">
        <f>ROUND(SUM(AZ62:AZ63),2)</f>
        <v>0</v>
      </c>
      <c r="BA61" s="94">
        <f>ROUND(SUM(BA62:BA63),2)</f>
        <v>0</v>
      </c>
      <c r="BB61" s="94">
        <f>ROUND(SUM(BB62:BB63),2)</f>
        <v>0</v>
      </c>
      <c r="BC61" s="94">
        <f>ROUND(SUM(BC62:BC63),2)</f>
        <v>0</v>
      </c>
      <c r="BD61" s="96">
        <f>ROUND(SUM(BD62:BD63),2)</f>
        <v>0</v>
      </c>
      <c r="BS61" s="97" t="s">
        <v>69</v>
      </c>
      <c r="BT61" s="97" t="s">
        <v>78</v>
      </c>
      <c r="BU61" s="97" t="s">
        <v>71</v>
      </c>
      <c r="BV61" s="97" t="s">
        <v>72</v>
      </c>
      <c r="BW61" s="97" t="s">
        <v>97</v>
      </c>
      <c r="BX61" s="97" t="s">
        <v>5</v>
      </c>
      <c r="CL61" s="97" t="s">
        <v>19</v>
      </c>
      <c r="CM61" s="97" t="s">
        <v>80</v>
      </c>
    </row>
    <row r="62" spans="1:91" s="4" customFormat="1" ht="16.5" customHeight="1">
      <c r="A62" s="87" t="s">
        <v>74</v>
      </c>
      <c r="B62" s="52"/>
      <c r="C62" s="98"/>
      <c r="D62" s="98"/>
      <c r="E62" s="367" t="s">
        <v>98</v>
      </c>
      <c r="F62" s="367"/>
      <c r="G62" s="367"/>
      <c r="H62" s="367"/>
      <c r="I62" s="367"/>
      <c r="J62" s="98"/>
      <c r="K62" s="367" t="s">
        <v>99</v>
      </c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57">
        <f>'D.6.1 - Chladící stanice'!J32</f>
        <v>0</v>
      </c>
      <c r="AH62" s="358"/>
      <c r="AI62" s="358"/>
      <c r="AJ62" s="358"/>
      <c r="AK62" s="358"/>
      <c r="AL62" s="358"/>
      <c r="AM62" s="358"/>
      <c r="AN62" s="357">
        <f t="shared" si="0"/>
        <v>0</v>
      </c>
      <c r="AO62" s="358"/>
      <c r="AP62" s="358"/>
      <c r="AQ62" s="99" t="s">
        <v>100</v>
      </c>
      <c r="AR62" s="54"/>
      <c r="AS62" s="100">
        <v>0</v>
      </c>
      <c r="AT62" s="101">
        <f t="shared" si="1"/>
        <v>0</v>
      </c>
      <c r="AU62" s="102">
        <f>'D.6.1 - Chladící stanice'!P90</f>
        <v>0</v>
      </c>
      <c r="AV62" s="101">
        <f>'D.6.1 - Chladící stanice'!J35</f>
        <v>0</v>
      </c>
      <c r="AW62" s="101">
        <f>'D.6.1 - Chladící stanice'!J36</f>
        <v>0</v>
      </c>
      <c r="AX62" s="101">
        <f>'D.6.1 - Chladící stanice'!J37</f>
        <v>0</v>
      </c>
      <c r="AY62" s="101">
        <f>'D.6.1 - Chladící stanice'!J38</f>
        <v>0</v>
      </c>
      <c r="AZ62" s="101">
        <f>'D.6.1 - Chladící stanice'!F35</f>
        <v>0</v>
      </c>
      <c r="BA62" s="101">
        <f>'D.6.1 - Chladící stanice'!F36</f>
        <v>0</v>
      </c>
      <c r="BB62" s="101">
        <f>'D.6.1 - Chladící stanice'!F37</f>
        <v>0</v>
      </c>
      <c r="BC62" s="101">
        <f>'D.6.1 - Chladící stanice'!F38</f>
        <v>0</v>
      </c>
      <c r="BD62" s="103">
        <f>'D.6.1 - Chladící stanice'!F39</f>
        <v>0</v>
      </c>
      <c r="BT62" s="104" t="s">
        <v>80</v>
      </c>
      <c r="BV62" s="104" t="s">
        <v>72</v>
      </c>
      <c r="BW62" s="104" t="s">
        <v>101</v>
      </c>
      <c r="BX62" s="104" t="s">
        <v>97</v>
      </c>
      <c r="CL62" s="104" t="s">
        <v>19</v>
      </c>
    </row>
    <row r="63" spans="1:91" s="4" customFormat="1" ht="16.5" customHeight="1">
      <c r="A63" s="87" t="s">
        <v>74</v>
      </c>
      <c r="B63" s="52"/>
      <c r="C63" s="98"/>
      <c r="D63" s="98"/>
      <c r="E63" s="367" t="s">
        <v>102</v>
      </c>
      <c r="F63" s="367"/>
      <c r="G63" s="367"/>
      <c r="H63" s="367"/>
      <c r="I63" s="367"/>
      <c r="J63" s="98"/>
      <c r="K63" s="367" t="s">
        <v>103</v>
      </c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57">
        <f>'D.6.2 - Pro objekty YG, W...'!J32</f>
        <v>0</v>
      </c>
      <c r="AH63" s="358"/>
      <c r="AI63" s="358"/>
      <c r="AJ63" s="358"/>
      <c r="AK63" s="358"/>
      <c r="AL63" s="358"/>
      <c r="AM63" s="358"/>
      <c r="AN63" s="357">
        <f t="shared" si="0"/>
        <v>0</v>
      </c>
      <c r="AO63" s="358"/>
      <c r="AP63" s="358"/>
      <c r="AQ63" s="99" t="s">
        <v>100</v>
      </c>
      <c r="AR63" s="54"/>
      <c r="AS63" s="105">
        <v>0</v>
      </c>
      <c r="AT63" s="106">
        <f t="shared" si="1"/>
        <v>0</v>
      </c>
      <c r="AU63" s="107">
        <f>'D.6.2 - Pro objekty YG, W...'!P91</f>
        <v>0</v>
      </c>
      <c r="AV63" s="106">
        <f>'D.6.2 - Pro objekty YG, W...'!J35</f>
        <v>0</v>
      </c>
      <c r="AW63" s="106">
        <f>'D.6.2 - Pro objekty YG, W...'!J36</f>
        <v>0</v>
      </c>
      <c r="AX63" s="106">
        <f>'D.6.2 - Pro objekty YG, W...'!J37</f>
        <v>0</v>
      </c>
      <c r="AY63" s="106">
        <f>'D.6.2 - Pro objekty YG, W...'!J38</f>
        <v>0</v>
      </c>
      <c r="AZ63" s="106">
        <f>'D.6.2 - Pro objekty YG, W...'!F35</f>
        <v>0</v>
      </c>
      <c r="BA63" s="106">
        <f>'D.6.2 - Pro objekty YG, W...'!F36</f>
        <v>0</v>
      </c>
      <c r="BB63" s="106">
        <f>'D.6.2 - Pro objekty YG, W...'!F37</f>
        <v>0</v>
      </c>
      <c r="BC63" s="106">
        <f>'D.6.2 - Pro objekty YG, W...'!F38</f>
        <v>0</v>
      </c>
      <c r="BD63" s="108">
        <f>'D.6.2 - Pro objekty YG, W...'!F39</f>
        <v>0</v>
      </c>
      <c r="BT63" s="104" t="s">
        <v>80</v>
      </c>
      <c r="BV63" s="104" t="s">
        <v>72</v>
      </c>
      <c r="BW63" s="104" t="s">
        <v>104</v>
      </c>
      <c r="BX63" s="104" t="s">
        <v>97</v>
      </c>
      <c r="CL63" s="104" t="s">
        <v>19</v>
      </c>
    </row>
    <row r="64" spans="1:91" s="2" customFormat="1" ht="30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40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</row>
    <row r="65" spans="1:57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0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</row>
  </sheetData>
  <sheetProtection password="C943" sheet="1" objects="1" scenarios="1" formatColumns="0" formatRows="0"/>
  <mergeCells count="74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D60:H60"/>
    <mergeCell ref="J60:AF60"/>
    <mergeCell ref="AN61:AP61"/>
    <mergeCell ref="AG61:AM61"/>
    <mergeCell ref="D61:H61"/>
    <mergeCell ref="J61:AF61"/>
    <mergeCell ref="E62:I62"/>
    <mergeCell ref="K62:AF62"/>
    <mergeCell ref="AN63:AP63"/>
    <mergeCell ref="AG63:AM63"/>
    <mergeCell ref="E63:I63"/>
    <mergeCell ref="K63:AF63"/>
    <mergeCell ref="AK30:AO30"/>
    <mergeCell ref="L30:P30"/>
    <mergeCell ref="W30:AE30"/>
    <mergeCell ref="L31:P31"/>
    <mergeCell ref="AN62:AP62"/>
    <mergeCell ref="AG62:AM62"/>
    <mergeCell ref="AN60:AP60"/>
    <mergeCell ref="AG60:AM60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D.0 - Vedlejší rozpočtové...'!C2" display="/"/>
    <hyperlink ref="A56" location="'D.1 - Chodník v ulici Za ...'!C2" display="/"/>
    <hyperlink ref="A57" location="'D.2 - Chodník u II. inter...'!C2" display="/"/>
    <hyperlink ref="A58" location="'D.3 - Chodník pod budovou Y'!C2" display="/"/>
    <hyperlink ref="A59" location="'D.4 - Chodník u budovy WD'!C2" display="/"/>
    <hyperlink ref="A60" location="'D.5 - Rozšíření VO'!C2" display="/"/>
    <hyperlink ref="A62" location="'D.6.1 - Chladící stanice'!C2" display="/"/>
    <hyperlink ref="A63" location="'D.6.2 - Pro objekty YG, W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98"/>
  <sheetViews>
    <sheetView showGridLines="0" zoomScale="85" zoomScaleNormal="85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2.5" style="1" customWidth="1"/>
    <col min="7" max="7" width="7" style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79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2" customFormat="1" ht="12" customHeight="1">
      <c r="A8" s="35"/>
      <c r="B8" s="40"/>
      <c r="C8" s="35"/>
      <c r="D8" s="115" t="s">
        <v>106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107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20. 12. 2019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tr">
        <f>IF('Rekapitulace stavby'!AN10="","",'Rekapitulace stavby'!AN10)</f>
        <v/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Fakultní nemocnice Olomouc</v>
      </c>
      <c r="F15" s="35"/>
      <c r="G15" s="35"/>
      <c r="H15" s="35"/>
      <c r="I15" s="118" t="s">
        <v>28</v>
      </c>
      <c r="J15" s="104" t="str">
        <f>IF('Rekapitulace stavby'!AN11="","",'Rekapitulace stavby'!AN11)</f>
        <v/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8" t="str">
        <f>'Rekapitulace stavby'!E14</f>
        <v>Vyplň údaj</v>
      </c>
      <c r="F18" s="389"/>
      <c r="G18" s="389"/>
      <c r="H18" s="38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tr">
        <f>IF('Rekapitulace stavby'!AN16="","",'Rekapitulace stavby'!AN16)</f>
        <v/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8" t="s">
        <v>28</v>
      </c>
      <c r="J21" s="104" t="str">
        <f>IF('Rekapitulace stavby'!AN17="","",'Rekapitulace stavby'!AN17)</f>
        <v/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26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90" t="s">
        <v>19</v>
      </c>
      <c r="F27" s="390"/>
      <c r="G27" s="390"/>
      <c r="H27" s="39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ROUND(J84, 2)</f>
        <v>100000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ROUND((SUM(BE84:BE97)),  2)</f>
        <v>100000</v>
      </c>
      <c r="G33" s="35"/>
      <c r="H33" s="35"/>
      <c r="I33" s="132">
        <v>0.21</v>
      </c>
      <c r="J33" s="131">
        <f>ROUND(((SUM(BE84:BE97))*I33),  2)</f>
        <v>21000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ROUND((SUM(BF84:BF97)),  2)</f>
        <v>0</v>
      </c>
      <c r="G34" s="35"/>
      <c r="H34" s="35"/>
      <c r="I34" s="132">
        <v>0.15</v>
      </c>
      <c r="J34" s="131">
        <f>ROUND(((SUM(BF84:BF97))*I34),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ROUND((SUM(BG84:BG97)),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ROUND((SUM(BH84:BH97)),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ROUND((SUM(BI84:BI97)),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121000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108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Výstavba chodníků v areálu FNOL</v>
      </c>
      <c r="F48" s="383"/>
      <c r="G48" s="383"/>
      <c r="H48" s="383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2" t="str">
        <f>E9</f>
        <v>D.0 - Vedlejší rozpočtové náklady</v>
      </c>
      <c r="F50" s="381"/>
      <c r="G50" s="381"/>
      <c r="H50" s="38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8" t="s">
        <v>23</v>
      </c>
      <c r="J52" s="60" t="str">
        <f>IF(J12="","",J12)</f>
        <v>20. 12. 2019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Fakultní nemocnice Olomouc</v>
      </c>
      <c r="G54" s="37"/>
      <c r="H54" s="37"/>
      <c r="I54" s="118" t="s">
        <v>31</v>
      </c>
      <c r="J54" s="33" t="str">
        <f>E21</f>
        <v xml:space="preserve"> 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33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109</v>
      </c>
      <c r="D57" s="148"/>
      <c r="E57" s="148"/>
      <c r="F57" s="148"/>
      <c r="G57" s="148"/>
      <c r="H57" s="148"/>
      <c r="I57" s="149"/>
      <c r="J57" s="150" t="s">
        <v>110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68</v>
      </c>
      <c r="D59" s="37"/>
      <c r="E59" s="37"/>
      <c r="F59" s="37"/>
      <c r="G59" s="37"/>
      <c r="H59" s="37"/>
      <c r="I59" s="116"/>
      <c r="J59" s="78">
        <f>J84</f>
        <v>100000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111</v>
      </c>
    </row>
    <row r="60" spans="1:47" s="9" customFormat="1" ht="24.95" customHeight="1">
      <c r="B60" s="152"/>
      <c r="C60" s="153"/>
      <c r="D60" s="154" t="s">
        <v>112</v>
      </c>
      <c r="E60" s="155"/>
      <c r="F60" s="155"/>
      <c r="G60" s="155"/>
      <c r="H60" s="155"/>
      <c r="I60" s="156"/>
      <c r="J60" s="157">
        <f>J85</f>
        <v>100000</v>
      </c>
      <c r="K60" s="153"/>
      <c r="L60" s="158"/>
    </row>
    <row r="61" spans="1:47" s="10" customFormat="1" ht="19.899999999999999" customHeight="1">
      <c r="B61" s="159"/>
      <c r="C61" s="98"/>
      <c r="D61" s="160" t="s">
        <v>113</v>
      </c>
      <c r="E61" s="161"/>
      <c r="F61" s="161"/>
      <c r="G61" s="161"/>
      <c r="H61" s="161"/>
      <c r="I61" s="162"/>
      <c r="J61" s="163">
        <f>J86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114</v>
      </c>
      <c r="E62" s="161"/>
      <c r="F62" s="161"/>
      <c r="G62" s="161"/>
      <c r="H62" s="161"/>
      <c r="I62" s="162"/>
      <c r="J62" s="163">
        <f>J90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115</v>
      </c>
      <c r="E63" s="161"/>
      <c r="F63" s="161"/>
      <c r="G63" s="161"/>
      <c r="H63" s="161"/>
      <c r="I63" s="162"/>
      <c r="J63" s="163">
        <f>J94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116</v>
      </c>
      <c r="E64" s="161"/>
      <c r="F64" s="161"/>
      <c r="G64" s="161"/>
      <c r="H64" s="161"/>
      <c r="I64" s="162"/>
      <c r="J64" s="163">
        <f>J96</f>
        <v>100000</v>
      </c>
      <c r="K64" s="98"/>
      <c r="L64" s="164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16"/>
      <c r="J65" s="37"/>
      <c r="K65" s="37"/>
      <c r="L65" s="11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143"/>
      <c r="J66" s="49"/>
      <c r="K66" s="49"/>
      <c r="L66" s="11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146"/>
      <c r="J70" s="51"/>
      <c r="K70" s="51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117</v>
      </c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16"/>
      <c r="J72" s="37"/>
      <c r="K72" s="37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116"/>
      <c r="J73" s="37"/>
      <c r="K73" s="37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82" t="str">
        <f>E7</f>
        <v>Výstavba chodníků v areálu FNOL</v>
      </c>
      <c r="F74" s="383"/>
      <c r="G74" s="383"/>
      <c r="H74" s="383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106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2" t="str">
        <f>E9</f>
        <v>D.0 - Vedlejší rozpočtové náklady</v>
      </c>
      <c r="F76" s="381"/>
      <c r="G76" s="381"/>
      <c r="H76" s="381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 xml:space="preserve"> </v>
      </c>
      <c r="G78" s="37"/>
      <c r="H78" s="37"/>
      <c r="I78" s="118" t="s">
        <v>23</v>
      </c>
      <c r="J78" s="60" t="str">
        <f>IF(J12="","",J12)</f>
        <v>20. 12. 2019</v>
      </c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25</v>
      </c>
      <c r="D80" s="37"/>
      <c r="E80" s="37"/>
      <c r="F80" s="28" t="str">
        <f>E15</f>
        <v>Fakultní nemocnice Olomouc</v>
      </c>
      <c r="G80" s="37"/>
      <c r="H80" s="37"/>
      <c r="I80" s="118" t="s">
        <v>31</v>
      </c>
      <c r="J80" s="33" t="str">
        <f>E21</f>
        <v xml:space="preserve"> </v>
      </c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118" t="s">
        <v>33</v>
      </c>
      <c r="J81" s="33" t="str">
        <f>E24</f>
        <v xml:space="preserve"> 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5"/>
      <c r="B83" s="166"/>
      <c r="C83" s="167" t="s">
        <v>118</v>
      </c>
      <c r="D83" s="168" t="s">
        <v>55</v>
      </c>
      <c r="E83" s="168" t="s">
        <v>51</v>
      </c>
      <c r="F83" s="168" t="s">
        <v>52</v>
      </c>
      <c r="G83" s="168" t="s">
        <v>119</v>
      </c>
      <c r="H83" s="168" t="s">
        <v>120</v>
      </c>
      <c r="I83" s="169" t="s">
        <v>121</v>
      </c>
      <c r="J83" s="168" t="s">
        <v>110</v>
      </c>
      <c r="K83" s="170" t="s">
        <v>122</v>
      </c>
      <c r="L83" s="171"/>
      <c r="M83" s="69" t="s">
        <v>19</v>
      </c>
      <c r="N83" s="70" t="s">
        <v>40</v>
      </c>
      <c r="O83" s="70" t="s">
        <v>123</v>
      </c>
      <c r="P83" s="70" t="s">
        <v>124</v>
      </c>
      <c r="Q83" s="70" t="s">
        <v>125</v>
      </c>
      <c r="R83" s="70" t="s">
        <v>126</v>
      </c>
      <c r="S83" s="70" t="s">
        <v>127</v>
      </c>
      <c r="T83" s="71" t="s">
        <v>128</v>
      </c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</row>
    <row r="84" spans="1:65" s="2" customFormat="1" ht="22.9" customHeight="1">
      <c r="A84" s="35"/>
      <c r="B84" s="36"/>
      <c r="C84" s="76" t="s">
        <v>129</v>
      </c>
      <c r="D84" s="37"/>
      <c r="E84" s="37"/>
      <c r="F84" s="37"/>
      <c r="G84" s="37"/>
      <c r="H84" s="37"/>
      <c r="I84" s="116"/>
      <c r="J84" s="172">
        <f>BK84</f>
        <v>100000</v>
      </c>
      <c r="K84" s="37"/>
      <c r="L84" s="40"/>
      <c r="M84" s="72"/>
      <c r="N84" s="173"/>
      <c r="O84" s="73"/>
      <c r="P84" s="174">
        <f>P85</f>
        <v>0</v>
      </c>
      <c r="Q84" s="73"/>
      <c r="R84" s="174">
        <f>R85</f>
        <v>0</v>
      </c>
      <c r="S84" s="73"/>
      <c r="T84" s="175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69</v>
      </c>
      <c r="AU84" s="18" t="s">
        <v>111</v>
      </c>
      <c r="BK84" s="176">
        <f>BK85</f>
        <v>100000</v>
      </c>
    </row>
    <row r="85" spans="1:65" s="12" customFormat="1" ht="25.9" customHeight="1">
      <c r="B85" s="177"/>
      <c r="C85" s="178"/>
      <c r="D85" s="179" t="s">
        <v>69</v>
      </c>
      <c r="E85" s="180" t="s">
        <v>130</v>
      </c>
      <c r="F85" s="180" t="s">
        <v>76</v>
      </c>
      <c r="G85" s="178"/>
      <c r="H85" s="178"/>
      <c r="I85" s="181"/>
      <c r="J85" s="182">
        <f>BK85</f>
        <v>100000</v>
      </c>
      <c r="K85" s="178"/>
      <c r="L85" s="183"/>
      <c r="M85" s="184"/>
      <c r="N85" s="185"/>
      <c r="O85" s="185"/>
      <c r="P85" s="186">
        <f>P86+P90+P94+P96</f>
        <v>0</v>
      </c>
      <c r="Q85" s="185"/>
      <c r="R85" s="186">
        <f>R86+R90+R94+R96</f>
        <v>0</v>
      </c>
      <c r="S85" s="185"/>
      <c r="T85" s="187">
        <f>T86+T90+T94+T96</f>
        <v>0</v>
      </c>
      <c r="AR85" s="188" t="s">
        <v>131</v>
      </c>
      <c r="AT85" s="189" t="s">
        <v>69</v>
      </c>
      <c r="AU85" s="189" t="s">
        <v>70</v>
      </c>
      <c r="AY85" s="188" t="s">
        <v>132</v>
      </c>
      <c r="BK85" s="190">
        <f>BK86+BK90+BK94+BK96</f>
        <v>100000</v>
      </c>
    </row>
    <row r="86" spans="1:65" s="12" customFormat="1" ht="22.9" customHeight="1">
      <c r="B86" s="177"/>
      <c r="C86" s="178"/>
      <c r="D86" s="179" t="s">
        <v>69</v>
      </c>
      <c r="E86" s="191" t="s">
        <v>133</v>
      </c>
      <c r="F86" s="191" t="s">
        <v>134</v>
      </c>
      <c r="G86" s="178"/>
      <c r="H86" s="178"/>
      <c r="I86" s="181"/>
      <c r="J86" s="192">
        <f>BK86</f>
        <v>0</v>
      </c>
      <c r="K86" s="178"/>
      <c r="L86" s="183"/>
      <c r="M86" s="184"/>
      <c r="N86" s="185"/>
      <c r="O86" s="185"/>
      <c r="P86" s="186">
        <f>SUM(P87:P89)</f>
        <v>0</v>
      </c>
      <c r="Q86" s="185"/>
      <c r="R86" s="186">
        <f>SUM(R87:R89)</f>
        <v>0</v>
      </c>
      <c r="S86" s="185"/>
      <c r="T86" s="187">
        <f>SUM(T87:T89)</f>
        <v>0</v>
      </c>
      <c r="AR86" s="188" t="s">
        <v>131</v>
      </c>
      <c r="AT86" s="189" t="s">
        <v>69</v>
      </c>
      <c r="AU86" s="189" t="s">
        <v>78</v>
      </c>
      <c r="AY86" s="188" t="s">
        <v>132</v>
      </c>
      <c r="BK86" s="190">
        <f>SUM(BK87:BK89)</f>
        <v>0</v>
      </c>
    </row>
    <row r="87" spans="1:65" s="2" customFormat="1" ht="16.5" customHeight="1">
      <c r="A87" s="35"/>
      <c r="B87" s="36"/>
      <c r="C87" s="193" t="s">
        <v>78</v>
      </c>
      <c r="D87" s="193" t="s">
        <v>135</v>
      </c>
      <c r="E87" s="194" t="s">
        <v>136</v>
      </c>
      <c r="F87" s="195" t="s">
        <v>137</v>
      </c>
      <c r="G87" s="196" t="s">
        <v>138</v>
      </c>
      <c r="H87" s="197">
        <v>1</v>
      </c>
      <c r="I87" s="198"/>
      <c r="J87" s="199">
        <f>ROUND(I87*H87,2)</f>
        <v>0</v>
      </c>
      <c r="K87" s="195" t="s">
        <v>139</v>
      </c>
      <c r="L87" s="40"/>
      <c r="M87" s="200" t="s">
        <v>19</v>
      </c>
      <c r="N87" s="201" t="s">
        <v>41</v>
      </c>
      <c r="O87" s="65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204" t="s">
        <v>140</v>
      </c>
      <c r="AT87" s="204" t="s">
        <v>135</v>
      </c>
      <c r="AU87" s="204" t="s">
        <v>80</v>
      </c>
      <c r="AY87" s="18" t="s">
        <v>132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78</v>
      </c>
      <c r="BK87" s="205">
        <f>ROUND(I87*H87,2)</f>
        <v>0</v>
      </c>
      <c r="BL87" s="18" t="s">
        <v>140</v>
      </c>
      <c r="BM87" s="204" t="s">
        <v>141</v>
      </c>
    </row>
    <row r="88" spans="1:65" s="2" customFormat="1" ht="16.5" customHeight="1">
      <c r="A88" s="35"/>
      <c r="B88" s="36"/>
      <c r="C88" s="193" t="s">
        <v>80</v>
      </c>
      <c r="D88" s="193" t="s">
        <v>135</v>
      </c>
      <c r="E88" s="194" t="s">
        <v>142</v>
      </c>
      <c r="F88" s="195" t="s">
        <v>143</v>
      </c>
      <c r="G88" s="196" t="s">
        <v>138</v>
      </c>
      <c r="H88" s="197">
        <v>1</v>
      </c>
      <c r="I88" s="198"/>
      <c r="J88" s="199">
        <f>ROUND(I88*H88,2)</f>
        <v>0</v>
      </c>
      <c r="K88" s="195" t="s">
        <v>139</v>
      </c>
      <c r="L88" s="40"/>
      <c r="M88" s="200" t="s">
        <v>19</v>
      </c>
      <c r="N88" s="201" t="s">
        <v>41</v>
      </c>
      <c r="O88" s="65"/>
      <c r="P88" s="202">
        <f>O88*H88</f>
        <v>0</v>
      </c>
      <c r="Q88" s="202">
        <v>0</v>
      </c>
      <c r="R88" s="202">
        <f>Q88*H88</f>
        <v>0</v>
      </c>
      <c r="S88" s="202">
        <v>0</v>
      </c>
      <c r="T88" s="203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204" t="s">
        <v>140</v>
      </c>
      <c r="AT88" s="204" t="s">
        <v>135</v>
      </c>
      <c r="AU88" s="204" t="s">
        <v>80</v>
      </c>
      <c r="AY88" s="18" t="s">
        <v>132</v>
      </c>
      <c r="BE88" s="205">
        <f>IF(N88="základní",J88,0)</f>
        <v>0</v>
      </c>
      <c r="BF88" s="205">
        <f>IF(N88="snížená",J88,0)</f>
        <v>0</v>
      </c>
      <c r="BG88" s="205">
        <f>IF(N88="zákl. přenesená",J88,0)</f>
        <v>0</v>
      </c>
      <c r="BH88" s="205">
        <f>IF(N88="sníž. přenesená",J88,0)</f>
        <v>0</v>
      </c>
      <c r="BI88" s="205">
        <f>IF(N88="nulová",J88,0)</f>
        <v>0</v>
      </c>
      <c r="BJ88" s="18" t="s">
        <v>78</v>
      </c>
      <c r="BK88" s="205">
        <f>ROUND(I88*H88,2)</f>
        <v>0</v>
      </c>
      <c r="BL88" s="18" t="s">
        <v>140</v>
      </c>
      <c r="BM88" s="204" t="s">
        <v>144</v>
      </c>
    </row>
    <row r="89" spans="1:65" s="2" customFormat="1" ht="16.5" customHeight="1">
      <c r="A89" s="35"/>
      <c r="B89" s="36"/>
      <c r="C89" s="193" t="s">
        <v>145</v>
      </c>
      <c r="D89" s="193" t="s">
        <v>135</v>
      </c>
      <c r="E89" s="194" t="s">
        <v>146</v>
      </c>
      <c r="F89" s="195" t="s">
        <v>147</v>
      </c>
      <c r="G89" s="196" t="s">
        <v>138</v>
      </c>
      <c r="H89" s="197">
        <v>1</v>
      </c>
      <c r="I89" s="198"/>
      <c r="J89" s="199">
        <f>ROUND(I89*H89,2)</f>
        <v>0</v>
      </c>
      <c r="K89" s="195" t="s">
        <v>139</v>
      </c>
      <c r="L89" s="40"/>
      <c r="M89" s="200" t="s">
        <v>19</v>
      </c>
      <c r="N89" s="201" t="s">
        <v>41</v>
      </c>
      <c r="O89" s="65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204" t="s">
        <v>140</v>
      </c>
      <c r="AT89" s="204" t="s">
        <v>135</v>
      </c>
      <c r="AU89" s="204" t="s">
        <v>80</v>
      </c>
      <c r="AY89" s="18" t="s">
        <v>132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78</v>
      </c>
      <c r="BK89" s="205">
        <f>ROUND(I89*H89,2)</f>
        <v>0</v>
      </c>
      <c r="BL89" s="18" t="s">
        <v>140</v>
      </c>
      <c r="BM89" s="204" t="s">
        <v>148</v>
      </c>
    </row>
    <row r="90" spans="1:65" s="12" customFormat="1" ht="22.9" customHeight="1">
      <c r="B90" s="177"/>
      <c r="C90" s="178"/>
      <c r="D90" s="179" t="s">
        <v>69</v>
      </c>
      <c r="E90" s="191" t="s">
        <v>149</v>
      </c>
      <c r="F90" s="191" t="s">
        <v>150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SUM(P91:P93)</f>
        <v>0</v>
      </c>
      <c r="Q90" s="185"/>
      <c r="R90" s="186">
        <f>SUM(R91:R93)</f>
        <v>0</v>
      </c>
      <c r="S90" s="185"/>
      <c r="T90" s="187">
        <f>SUM(T91:T93)</f>
        <v>0</v>
      </c>
      <c r="AR90" s="188" t="s">
        <v>131</v>
      </c>
      <c r="AT90" s="189" t="s">
        <v>69</v>
      </c>
      <c r="AU90" s="189" t="s">
        <v>78</v>
      </c>
      <c r="AY90" s="188" t="s">
        <v>132</v>
      </c>
      <c r="BK90" s="190">
        <f>SUM(BK91:BK93)</f>
        <v>0</v>
      </c>
    </row>
    <row r="91" spans="1:65" s="2" customFormat="1" ht="16.5" customHeight="1">
      <c r="A91" s="35"/>
      <c r="B91" s="36"/>
      <c r="C91" s="193" t="s">
        <v>151</v>
      </c>
      <c r="D91" s="193" t="s">
        <v>135</v>
      </c>
      <c r="E91" s="194" t="s">
        <v>152</v>
      </c>
      <c r="F91" s="195" t="s">
        <v>150</v>
      </c>
      <c r="G91" s="196" t="s">
        <v>138</v>
      </c>
      <c r="H91" s="197">
        <v>1</v>
      </c>
      <c r="I91" s="198"/>
      <c r="J91" s="199">
        <f>ROUND(I91*H91,2)</f>
        <v>0</v>
      </c>
      <c r="K91" s="195" t="s">
        <v>139</v>
      </c>
      <c r="L91" s="40"/>
      <c r="M91" s="200" t="s">
        <v>19</v>
      </c>
      <c r="N91" s="201" t="s">
        <v>41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140</v>
      </c>
      <c r="AT91" s="204" t="s">
        <v>135</v>
      </c>
      <c r="AU91" s="204" t="s">
        <v>80</v>
      </c>
      <c r="AY91" s="18" t="s">
        <v>132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78</v>
      </c>
      <c r="BK91" s="205">
        <f>ROUND(I91*H91,2)</f>
        <v>0</v>
      </c>
      <c r="BL91" s="18" t="s">
        <v>140</v>
      </c>
      <c r="BM91" s="204" t="s">
        <v>153</v>
      </c>
    </row>
    <row r="92" spans="1:65" s="2" customFormat="1" ht="16.5" customHeight="1">
      <c r="A92" s="35"/>
      <c r="B92" s="36"/>
      <c r="C92" s="193" t="s">
        <v>131</v>
      </c>
      <c r="D92" s="193" t="s">
        <v>135</v>
      </c>
      <c r="E92" s="194" t="s">
        <v>154</v>
      </c>
      <c r="F92" s="195" t="s">
        <v>155</v>
      </c>
      <c r="G92" s="196" t="s">
        <v>138</v>
      </c>
      <c r="H92" s="197">
        <v>1</v>
      </c>
      <c r="I92" s="198"/>
      <c r="J92" s="199">
        <f>ROUND(I92*H92,2)</f>
        <v>0</v>
      </c>
      <c r="K92" s="195" t="s">
        <v>139</v>
      </c>
      <c r="L92" s="40"/>
      <c r="M92" s="200" t="s">
        <v>19</v>
      </c>
      <c r="N92" s="201" t="s">
        <v>41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140</v>
      </c>
      <c r="AT92" s="204" t="s">
        <v>135</v>
      </c>
      <c r="AU92" s="204" t="s">
        <v>80</v>
      </c>
      <c r="AY92" s="18" t="s">
        <v>132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78</v>
      </c>
      <c r="BK92" s="205">
        <f>ROUND(I92*H92,2)</f>
        <v>0</v>
      </c>
      <c r="BL92" s="18" t="s">
        <v>140</v>
      </c>
      <c r="BM92" s="204" t="s">
        <v>156</v>
      </c>
    </row>
    <row r="93" spans="1:65" s="2" customFormat="1" ht="16.5" customHeight="1">
      <c r="A93" s="35"/>
      <c r="B93" s="36"/>
      <c r="C93" s="193" t="s">
        <v>157</v>
      </c>
      <c r="D93" s="193" t="s">
        <v>135</v>
      </c>
      <c r="E93" s="194" t="s">
        <v>158</v>
      </c>
      <c r="F93" s="195" t="s">
        <v>159</v>
      </c>
      <c r="G93" s="196" t="s">
        <v>138</v>
      </c>
      <c r="H93" s="197">
        <v>1</v>
      </c>
      <c r="I93" s="198"/>
      <c r="J93" s="199">
        <f>ROUND(I93*H93,2)</f>
        <v>0</v>
      </c>
      <c r="K93" s="195" t="s">
        <v>139</v>
      </c>
      <c r="L93" s="40"/>
      <c r="M93" s="200" t="s">
        <v>19</v>
      </c>
      <c r="N93" s="201" t="s">
        <v>41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140</v>
      </c>
      <c r="AT93" s="204" t="s">
        <v>135</v>
      </c>
      <c r="AU93" s="204" t="s">
        <v>80</v>
      </c>
      <c r="AY93" s="18" t="s">
        <v>132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78</v>
      </c>
      <c r="BK93" s="205">
        <f>ROUND(I93*H93,2)</f>
        <v>0</v>
      </c>
      <c r="BL93" s="18" t="s">
        <v>140</v>
      </c>
      <c r="BM93" s="204" t="s">
        <v>160</v>
      </c>
    </row>
    <row r="94" spans="1:65" s="12" customFormat="1" ht="22.9" customHeight="1">
      <c r="B94" s="177"/>
      <c r="C94" s="178"/>
      <c r="D94" s="179" t="s">
        <v>69</v>
      </c>
      <c r="E94" s="191" t="s">
        <v>161</v>
      </c>
      <c r="F94" s="191" t="s">
        <v>162</v>
      </c>
      <c r="G94" s="178"/>
      <c r="H94" s="178"/>
      <c r="I94" s="181"/>
      <c r="J94" s="19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131</v>
      </c>
      <c r="AT94" s="189" t="s">
        <v>69</v>
      </c>
      <c r="AU94" s="189" t="s">
        <v>78</v>
      </c>
      <c r="AY94" s="188" t="s">
        <v>132</v>
      </c>
      <c r="BK94" s="190">
        <f>BK95</f>
        <v>0</v>
      </c>
    </row>
    <row r="95" spans="1:65" s="2" customFormat="1" ht="16.5" customHeight="1">
      <c r="A95" s="35"/>
      <c r="B95" s="36"/>
      <c r="C95" s="193" t="s">
        <v>163</v>
      </c>
      <c r="D95" s="193" t="s">
        <v>135</v>
      </c>
      <c r="E95" s="194" t="s">
        <v>164</v>
      </c>
      <c r="F95" s="195" t="s">
        <v>165</v>
      </c>
      <c r="G95" s="196" t="s">
        <v>138</v>
      </c>
      <c r="H95" s="197">
        <v>1</v>
      </c>
      <c r="I95" s="198"/>
      <c r="J95" s="199">
        <f>ROUND(I95*H95,2)</f>
        <v>0</v>
      </c>
      <c r="K95" s="195" t="s">
        <v>139</v>
      </c>
      <c r="L95" s="40"/>
      <c r="M95" s="200" t="s">
        <v>19</v>
      </c>
      <c r="N95" s="201" t="s">
        <v>41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140</v>
      </c>
      <c r="AT95" s="204" t="s">
        <v>135</v>
      </c>
      <c r="AU95" s="204" t="s">
        <v>80</v>
      </c>
      <c r="AY95" s="18" t="s">
        <v>132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78</v>
      </c>
      <c r="BK95" s="205">
        <f>ROUND(I95*H95,2)</f>
        <v>0</v>
      </c>
      <c r="BL95" s="18" t="s">
        <v>140</v>
      </c>
      <c r="BM95" s="204" t="s">
        <v>166</v>
      </c>
    </row>
    <row r="96" spans="1:65" s="12" customFormat="1" ht="22.9" customHeight="1">
      <c r="B96" s="177"/>
      <c r="C96" s="178"/>
      <c r="D96" s="179" t="s">
        <v>69</v>
      </c>
      <c r="E96" s="191" t="s">
        <v>167</v>
      </c>
      <c r="F96" s="191" t="s">
        <v>168</v>
      </c>
      <c r="G96" s="178"/>
      <c r="H96" s="178"/>
      <c r="I96" s="181"/>
      <c r="J96" s="192">
        <f>BK96</f>
        <v>100000</v>
      </c>
      <c r="K96" s="178"/>
      <c r="L96" s="183"/>
      <c r="M96" s="184"/>
      <c r="N96" s="185"/>
      <c r="O96" s="185"/>
      <c r="P96" s="186">
        <f>P97</f>
        <v>0</v>
      </c>
      <c r="Q96" s="185"/>
      <c r="R96" s="186">
        <f>R97</f>
        <v>0</v>
      </c>
      <c r="S96" s="185"/>
      <c r="T96" s="187">
        <f>T97</f>
        <v>0</v>
      </c>
      <c r="AR96" s="188" t="s">
        <v>131</v>
      </c>
      <c r="AT96" s="189" t="s">
        <v>69</v>
      </c>
      <c r="AU96" s="189" t="s">
        <v>78</v>
      </c>
      <c r="AY96" s="188" t="s">
        <v>132</v>
      </c>
      <c r="BK96" s="190">
        <f>BK97</f>
        <v>100000</v>
      </c>
    </row>
    <row r="97" spans="1:65" s="2" customFormat="1" ht="90" customHeight="1">
      <c r="A97" s="35"/>
      <c r="B97" s="36"/>
      <c r="C97" s="193" t="s">
        <v>169</v>
      </c>
      <c r="D97" s="193" t="s">
        <v>135</v>
      </c>
      <c r="E97" s="194" t="s">
        <v>170</v>
      </c>
      <c r="F97" s="336" t="s">
        <v>1635</v>
      </c>
      <c r="G97" s="196" t="s">
        <v>138</v>
      </c>
      <c r="H97" s="197">
        <v>1</v>
      </c>
      <c r="I97" s="335">
        <v>100000</v>
      </c>
      <c r="J97" s="199">
        <f>ROUND(I97*H97,2)</f>
        <v>100000</v>
      </c>
      <c r="K97" s="195" t="s">
        <v>139</v>
      </c>
      <c r="L97" s="40"/>
      <c r="M97" s="206" t="s">
        <v>19</v>
      </c>
      <c r="N97" s="207" t="s">
        <v>41</v>
      </c>
      <c r="O97" s="208"/>
      <c r="P97" s="209">
        <f>O97*H97</f>
        <v>0</v>
      </c>
      <c r="Q97" s="209">
        <v>0</v>
      </c>
      <c r="R97" s="209">
        <f>Q97*H97</f>
        <v>0</v>
      </c>
      <c r="S97" s="209">
        <v>0</v>
      </c>
      <c r="T97" s="210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140</v>
      </c>
      <c r="AT97" s="204" t="s">
        <v>135</v>
      </c>
      <c r="AU97" s="204" t="s">
        <v>80</v>
      </c>
      <c r="AY97" s="18" t="s">
        <v>132</v>
      </c>
      <c r="BE97" s="205">
        <f>IF(N97="základní",J97,0)</f>
        <v>100000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78</v>
      </c>
      <c r="BK97" s="205">
        <f>ROUND(I97*H97,2)</f>
        <v>100000</v>
      </c>
      <c r="BL97" s="18" t="s">
        <v>140</v>
      </c>
      <c r="BM97" s="204" t="s">
        <v>171</v>
      </c>
    </row>
    <row r="98" spans="1:65" s="2" customFormat="1" ht="6.95" customHeight="1">
      <c r="A98" s="35"/>
      <c r="B98" s="48"/>
      <c r="C98" s="49"/>
      <c r="D98" s="49"/>
      <c r="E98" s="49"/>
      <c r="F98" s="49"/>
      <c r="G98" s="49"/>
      <c r="H98" s="49"/>
      <c r="I98" s="143"/>
      <c r="J98" s="49"/>
      <c r="K98" s="49"/>
      <c r="L98" s="40"/>
      <c r="M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</sheetData>
  <sheetProtection password="CA83" sheet="1" objects="1" scenarios="1" formatColumns="0" formatRows="0" autoFilter="0"/>
  <autoFilter ref="C83:K9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93"/>
  <sheetViews>
    <sheetView showGridLines="0" zoomScale="85" zoomScaleNormal="85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2" customFormat="1" ht="12" customHeight="1">
      <c r="A8" s="35"/>
      <c r="B8" s="40"/>
      <c r="C8" s="35"/>
      <c r="D8" s="115" t="s">
        <v>106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1632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20. 12. 2019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tr">
        <f>IF('Rekapitulace stavby'!AN10="","",'Rekapitulace stavby'!AN10)</f>
        <v/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Fakultní nemocnice Olomouc</v>
      </c>
      <c r="F15" s="35"/>
      <c r="G15" s="35"/>
      <c r="H15" s="35"/>
      <c r="I15" s="118" t="s">
        <v>28</v>
      </c>
      <c r="J15" s="104" t="str">
        <f>IF('Rekapitulace stavby'!AN11="","",'Rekapitulace stavby'!AN11)</f>
        <v/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8" t="str">
        <f>'Rekapitulace stavby'!E14</f>
        <v>Vyplň údaj</v>
      </c>
      <c r="F18" s="389"/>
      <c r="G18" s="389"/>
      <c r="H18" s="38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tr">
        <f>IF('Rekapitulace stavby'!AN16="","",'Rekapitulace stavby'!AN16)</f>
        <v/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8" t="s">
        <v>28</v>
      </c>
      <c r="J21" s="104" t="str">
        <f>IF('Rekapitulace stavby'!AN17="","",'Rekapitulace stavby'!AN17)</f>
        <v/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26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90" t="s">
        <v>19</v>
      </c>
      <c r="F27" s="390"/>
      <c r="G27" s="390"/>
      <c r="H27" s="39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ROUND(J89,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ROUND((SUM(BE89:BE292)),  2)</f>
        <v>0</v>
      </c>
      <c r="G33" s="35"/>
      <c r="H33" s="35"/>
      <c r="I33" s="132">
        <v>0.21</v>
      </c>
      <c r="J33" s="131">
        <f>ROUND(((SUM(BE89:BE292))*I33),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ROUND((SUM(BF89:BF292)),  2)</f>
        <v>0</v>
      </c>
      <c r="G34" s="35"/>
      <c r="H34" s="35"/>
      <c r="I34" s="132">
        <v>0.15</v>
      </c>
      <c r="J34" s="131">
        <f>ROUND(((SUM(BF89:BF292))*I34),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ROUND((SUM(BG89:BG292)),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ROUND((SUM(BH89:BH292)),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ROUND((SUM(BI89:BI292)),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108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Výstavba chodníků v areálu FNOL</v>
      </c>
      <c r="F48" s="383"/>
      <c r="G48" s="383"/>
      <c r="H48" s="383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2" t="str">
        <f>E9</f>
        <v>D.1 - Chodník v ulici Za Nemocnicí</v>
      </c>
      <c r="F50" s="381"/>
      <c r="G50" s="381"/>
      <c r="H50" s="38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8" t="s">
        <v>23</v>
      </c>
      <c r="J52" s="60" t="str">
        <f>IF(J12="","",J12)</f>
        <v>20. 12. 2019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Fakultní nemocnice Olomouc</v>
      </c>
      <c r="G54" s="37"/>
      <c r="H54" s="37"/>
      <c r="I54" s="118" t="s">
        <v>31</v>
      </c>
      <c r="J54" s="33" t="str">
        <f>E21</f>
        <v xml:space="preserve"> 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33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109</v>
      </c>
      <c r="D57" s="148"/>
      <c r="E57" s="148"/>
      <c r="F57" s="148"/>
      <c r="G57" s="148"/>
      <c r="H57" s="148"/>
      <c r="I57" s="149"/>
      <c r="J57" s="150" t="s">
        <v>110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68</v>
      </c>
      <c r="D59" s="37"/>
      <c r="E59" s="37"/>
      <c r="F59" s="37"/>
      <c r="G59" s="37"/>
      <c r="H59" s="37"/>
      <c r="I59" s="116"/>
      <c r="J59" s="78">
        <f>J89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111</v>
      </c>
    </row>
    <row r="60" spans="1:47" s="9" customFormat="1" ht="24.95" customHeight="1">
      <c r="B60" s="152"/>
      <c r="C60" s="153"/>
      <c r="D60" s="154" t="s">
        <v>172</v>
      </c>
      <c r="E60" s="155"/>
      <c r="F60" s="155"/>
      <c r="G60" s="155"/>
      <c r="H60" s="155"/>
      <c r="I60" s="156"/>
      <c r="J60" s="157">
        <f>J90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173</v>
      </c>
      <c r="E61" s="161"/>
      <c r="F61" s="161"/>
      <c r="G61" s="161"/>
      <c r="H61" s="161"/>
      <c r="I61" s="162"/>
      <c r="J61" s="163">
        <f>J91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174</v>
      </c>
      <c r="E62" s="161"/>
      <c r="F62" s="161"/>
      <c r="G62" s="161"/>
      <c r="H62" s="161"/>
      <c r="I62" s="162"/>
      <c r="J62" s="163">
        <f>J163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175</v>
      </c>
      <c r="E63" s="161"/>
      <c r="F63" s="161"/>
      <c r="G63" s="161"/>
      <c r="H63" s="161"/>
      <c r="I63" s="162"/>
      <c r="J63" s="163">
        <f>J221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176</v>
      </c>
      <c r="E64" s="161"/>
      <c r="F64" s="161"/>
      <c r="G64" s="161"/>
      <c r="H64" s="161"/>
      <c r="I64" s="162"/>
      <c r="J64" s="163">
        <f>J260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177</v>
      </c>
      <c r="E65" s="161"/>
      <c r="F65" s="161"/>
      <c r="G65" s="161"/>
      <c r="H65" s="161"/>
      <c r="I65" s="162"/>
      <c r="J65" s="163">
        <f>J275</f>
        <v>0</v>
      </c>
      <c r="K65" s="98"/>
      <c r="L65" s="164"/>
    </row>
    <row r="66" spans="1:31" s="9" customFormat="1" ht="24.95" customHeight="1">
      <c r="B66" s="152"/>
      <c r="C66" s="153"/>
      <c r="D66" s="154" t="s">
        <v>178</v>
      </c>
      <c r="E66" s="155"/>
      <c r="F66" s="155"/>
      <c r="G66" s="155"/>
      <c r="H66" s="155"/>
      <c r="I66" s="156"/>
      <c r="J66" s="157">
        <f>J277</f>
        <v>0</v>
      </c>
      <c r="K66" s="153"/>
      <c r="L66" s="158"/>
    </row>
    <row r="67" spans="1:31" s="10" customFormat="1" ht="19.899999999999999" customHeight="1">
      <c r="B67" s="159"/>
      <c r="C67" s="98"/>
      <c r="D67" s="160" t="s">
        <v>179</v>
      </c>
      <c r="E67" s="161"/>
      <c r="F67" s="161"/>
      <c r="G67" s="161"/>
      <c r="H67" s="161"/>
      <c r="I67" s="162"/>
      <c r="J67" s="163">
        <f>J278</f>
        <v>0</v>
      </c>
      <c r="K67" s="98"/>
      <c r="L67" s="164"/>
    </row>
    <row r="68" spans="1:31" s="9" customFormat="1" ht="24.95" customHeight="1">
      <c r="B68" s="152"/>
      <c r="C68" s="153"/>
      <c r="D68" s="154" t="s">
        <v>180</v>
      </c>
      <c r="E68" s="155"/>
      <c r="F68" s="155"/>
      <c r="G68" s="155"/>
      <c r="H68" s="155"/>
      <c r="I68" s="156"/>
      <c r="J68" s="157">
        <f>J284</f>
        <v>0</v>
      </c>
      <c r="K68" s="153"/>
      <c r="L68" s="158"/>
    </row>
    <row r="69" spans="1:31" s="10" customFormat="1" ht="19.899999999999999" customHeight="1">
      <c r="B69" s="159"/>
      <c r="C69" s="98"/>
      <c r="D69" s="160" t="s">
        <v>181</v>
      </c>
      <c r="E69" s="161"/>
      <c r="F69" s="161"/>
      <c r="G69" s="161"/>
      <c r="H69" s="161"/>
      <c r="I69" s="162"/>
      <c r="J69" s="163">
        <f>J285</f>
        <v>0</v>
      </c>
      <c r="K69" s="98"/>
      <c r="L69" s="164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143"/>
      <c r="J71" s="49"/>
      <c r="K71" s="49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146"/>
      <c r="J75" s="51"/>
      <c r="K75" s="51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117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2" t="str">
        <f>E7</f>
        <v>Výstavba chodníků v areálu FNOL</v>
      </c>
      <c r="F79" s="383"/>
      <c r="G79" s="383"/>
      <c r="H79" s="383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106</v>
      </c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7"/>
      <c r="D81" s="37"/>
      <c r="E81" s="362" t="str">
        <f>E9</f>
        <v>D.1 - Chodník v ulici Za Nemocnicí</v>
      </c>
      <c r="F81" s="381"/>
      <c r="G81" s="381"/>
      <c r="H81" s="381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30" t="s">
        <v>21</v>
      </c>
      <c r="D83" s="37"/>
      <c r="E83" s="37"/>
      <c r="F83" s="28" t="str">
        <f>F12</f>
        <v xml:space="preserve"> </v>
      </c>
      <c r="G83" s="37"/>
      <c r="H83" s="37"/>
      <c r="I83" s="118" t="s">
        <v>23</v>
      </c>
      <c r="J83" s="60" t="str">
        <f>IF(J12="","",J12)</f>
        <v>20. 12. 2019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25</v>
      </c>
      <c r="D85" s="37"/>
      <c r="E85" s="37"/>
      <c r="F85" s="28" t="str">
        <f>E15</f>
        <v>Fakultní nemocnice Olomouc</v>
      </c>
      <c r="G85" s="37"/>
      <c r="H85" s="37"/>
      <c r="I85" s="118" t="s">
        <v>31</v>
      </c>
      <c r="J85" s="33" t="str">
        <f>E21</f>
        <v xml:space="preserve"> 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29</v>
      </c>
      <c r="D86" s="37"/>
      <c r="E86" s="37"/>
      <c r="F86" s="28" t="str">
        <f>IF(E18="","",E18)</f>
        <v>Vyplň údaj</v>
      </c>
      <c r="G86" s="37"/>
      <c r="H86" s="37"/>
      <c r="I86" s="118" t="s">
        <v>33</v>
      </c>
      <c r="J86" s="33" t="str">
        <f>E24</f>
        <v xml:space="preserve"> 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0.35" customHeight="1">
      <c r="A87" s="35"/>
      <c r="B87" s="36"/>
      <c r="C87" s="37"/>
      <c r="D87" s="37"/>
      <c r="E87" s="37"/>
      <c r="F87" s="37"/>
      <c r="G87" s="37"/>
      <c r="H87" s="37"/>
      <c r="I87" s="116"/>
      <c r="J87" s="37"/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11" customFormat="1" ht="29.25" customHeight="1">
      <c r="A88" s="165"/>
      <c r="B88" s="166"/>
      <c r="C88" s="167" t="s">
        <v>118</v>
      </c>
      <c r="D88" s="168" t="s">
        <v>55</v>
      </c>
      <c r="E88" s="168" t="s">
        <v>51</v>
      </c>
      <c r="F88" s="168" t="s">
        <v>52</v>
      </c>
      <c r="G88" s="168" t="s">
        <v>119</v>
      </c>
      <c r="H88" s="168" t="s">
        <v>120</v>
      </c>
      <c r="I88" s="169" t="s">
        <v>121</v>
      </c>
      <c r="J88" s="168" t="s">
        <v>110</v>
      </c>
      <c r="K88" s="170" t="s">
        <v>122</v>
      </c>
      <c r="L88" s="171"/>
      <c r="M88" s="69" t="s">
        <v>19</v>
      </c>
      <c r="N88" s="70" t="s">
        <v>40</v>
      </c>
      <c r="O88" s="70" t="s">
        <v>123</v>
      </c>
      <c r="P88" s="70" t="s">
        <v>124</v>
      </c>
      <c r="Q88" s="70" t="s">
        <v>125</v>
      </c>
      <c r="R88" s="70" t="s">
        <v>126</v>
      </c>
      <c r="S88" s="70" t="s">
        <v>127</v>
      </c>
      <c r="T88" s="71" t="s">
        <v>128</v>
      </c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</row>
    <row r="89" spans="1:65" s="2" customFormat="1" ht="22.9" customHeight="1">
      <c r="A89" s="35"/>
      <c r="B89" s="36"/>
      <c r="C89" s="76" t="s">
        <v>129</v>
      </c>
      <c r="D89" s="37"/>
      <c r="E89" s="37"/>
      <c r="F89" s="37"/>
      <c r="G89" s="37"/>
      <c r="H89" s="37"/>
      <c r="I89" s="116"/>
      <c r="J89" s="172">
        <f>BK89</f>
        <v>0</v>
      </c>
      <c r="K89" s="37"/>
      <c r="L89" s="40"/>
      <c r="M89" s="72"/>
      <c r="N89" s="173"/>
      <c r="O89" s="73"/>
      <c r="P89" s="174">
        <f>P90+P277+P284</f>
        <v>0</v>
      </c>
      <c r="Q89" s="73"/>
      <c r="R89" s="174">
        <f>R90+R277+R284</f>
        <v>164.28372801999998</v>
      </c>
      <c r="S89" s="73"/>
      <c r="T89" s="175">
        <f>T90+T277+T284</f>
        <v>115.67170000000002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8" t="s">
        <v>69</v>
      </c>
      <c r="AU89" s="18" t="s">
        <v>111</v>
      </c>
      <c r="BK89" s="176">
        <f>BK90+BK277+BK284</f>
        <v>0</v>
      </c>
    </row>
    <row r="90" spans="1:65" s="12" customFormat="1" ht="15">
      <c r="B90" s="177"/>
      <c r="C90" s="178"/>
      <c r="D90" s="179" t="s">
        <v>69</v>
      </c>
      <c r="E90" s="180" t="s">
        <v>182</v>
      </c>
      <c r="F90" s="180" t="s">
        <v>183</v>
      </c>
      <c r="G90" s="178"/>
      <c r="H90" s="178"/>
      <c r="I90" s="181"/>
      <c r="J90" s="182">
        <f>BK90</f>
        <v>0</v>
      </c>
      <c r="K90" s="178"/>
      <c r="L90" s="183"/>
      <c r="M90" s="184"/>
      <c r="N90" s="185"/>
      <c r="O90" s="185"/>
      <c r="P90" s="186">
        <f>P91+P163+P221+P260+P275</f>
        <v>0</v>
      </c>
      <c r="Q90" s="185"/>
      <c r="R90" s="186">
        <f>R91+R163+R221+R260+R275</f>
        <v>164.26922002000001</v>
      </c>
      <c r="S90" s="185"/>
      <c r="T90" s="187">
        <f>T91+T163+T221+T260+T275</f>
        <v>115.67170000000002</v>
      </c>
      <c r="AR90" s="188" t="s">
        <v>78</v>
      </c>
      <c r="AT90" s="189" t="s">
        <v>69</v>
      </c>
      <c r="AU90" s="189" t="s">
        <v>70</v>
      </c>
      <c r="AY90" s="188" t="s">
        <v>132</v>
      </c>
      <c r="BK90" s="190">
        <f>BK91+BK163+BK221+BK260+BK275</f>
        <v>0</v>
      </c>
    </row>
    <row r="91" spans="1:65" s="12" customFormat="1" ht="12.75">
      <c r="B91" s="177"/>
      <c r="C91" s="178"/>
      <c r="D91" s="179" t="s">
        <v>69</v>
      </c>
      <c r="E91" s="191" t="s">
        <v>78</v>
      </c>
      <c r="F91" s="191" t="s">
        <v>184</v>
      </c>
      <c r="G91" s="178"/>
      <c r="H91" s="178"/>
      <c r="I91" s="181"/>
      <c r="J91" s="192">
        <f>BK91</f>
        <v>0</v>
      </c>
      <c r="K91" s="178"/>
      <c r="L91" s="183"/>
      <c r="M91" s="184"/>
      <c r="N91" s="185"/>
      <c r="O91" s="185"/>
      <c r="P91" s="186">
        <f>SUM(P92:P162)</f>
        <v>0</v>
      </c>
      <c r="Q91" s="185"/>
      <c r="R91" s="186">
        <f>SUM(R92:R162)</f>
        <v>3.4220000000000001E-3</v>
      </c>
      <c r="S91" s="185"/>
      <c r="T91" s="187">
        <f>SUM(T92:T162)</f>
        <v>109.75800000000001</v>
      </c>
      <c r="AR91" s="188" t="s">
        <v>78</v>
      </c>
      <c r="AT91" s="189" t="s">
        <v>69</v>
      </c>
      <c r="AU91" s="189" t="s">
        <v>78</v>
      </c>
      <c r="AY91" s="188" t="s">
        <v>132</v>
      </c>
      <c r="BK91" s="190">
        <f>SUM(BK92:BK162)</f>
        <v>0</v>
      </c>
    </row>
    <row r="92" spans="1:65" s="2" customFormat="1" ht="36">
      <c r="A92" s="35"/>
      <c r="B92" s="36"/>
      <c r="C92" s="193" t="s">
        <v>78</v>
      </c>
      <c r="D92" s="193" t="s">
        <v>135</v>
      </c>
      <c r="E92" s="194" t="s">
        <v>185</v>
      </c>
      <c r="F92" s="195" t="s">
        <v>186</v>
      </c>
      <c r="G92" s="196" t="s">
        <v>187</v>
      </c>
      <c r="H92" s="197">
        <v>3</v>
      </c>
      <c r="I92" s="198"/>
      <c r="J92" s="199">
        <f>ROUND(I92*H92,2)</f>
        <v>0</v>
      </c>
      <c r="K92" s="195" t="s">
        <v>139</v>
      </c>
      <c r="L92" s="40"/>
      <c r="M92" s="200" t="s">
        <v>19</v>
      </c>
      <c r="N92" s="201" t="s">
        <v>41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151</v>
      </c>
      <c r="AT92" s="204" t="s">
        <v>135</v>
      </c>
      <c r="AU92" s="204" t="s">
        <v>80</v>
      </c>
      <c r="AY92" s="18" t="s">
        <v>132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78</v>
      </c>
      <c r="BK92" s="205">
        <f>ROUND(I92*H92,2)</f>
        <v>0</v>
      </c>
      <c r="BL92" s="18" t="s">
        <v>151</v>
      </c>
      <c r="BM92" s="204" t="s">
        <v>188</v>
      </c>
    </row>
    <row r="93" spans="1:65" s="2" customFormat="1" ht="60">
      <c r="A93" s="35"/>
      <c r="B93" s="36"/>
      <c r="C93" s="193" t="s">
        <v>80</v>
      </c>
      <c r="D93" s="193" t="s">
        <v>135</v>
      </c>
      <c r="E93" s="194" t="s">
        <v>189</v>
      </c>
      <c r="F93" s="195" t="s">
        <v>190</v>
      </c>
      <c r="G93" s="196" t="s">
        <v>191</v>
      </c>
      <c r="H93" s="197">
        <v>136.94999999999999</v>
      </c>
      <c r="I93" s="198"/>
      <c r="J93" s="199">
        <f>ROUND(I93*H93,2)</f>
        <v>0</v>
      </c>
      <c r="K93" s="195" t="s">
        <v>139</v>
      </c>
      <c r="L93" s="40"/>
      <c r="M93" s="200" t="s">
        <v>19</v>
      </c>
      <c r="N93" s="201" t="s">
        <v>41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0.26</v>
      </c>
      <c r="T93" s="203">
        <f>S93*H93</f>
        <v>35.606999999999999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151</v>
      </c>
      <c r="AT93" s="204" t="s">
        <v>135</v>
      </c>
      <c r="AU93" s="204" t="s">
        <v>80</v>
      </c>
      <c r="AY93" s="18" t="s">
        <v>132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78</v>
      </c>
      <c r="BK93" s="205">
        <f>ROUND(I93*H93,2)</f>
        <v>0</v>
      </c>
      <c r="BL93" s="18" t="s">
        <v>151</v>
      </c>
      <c r="BM93" s="204" t="s">
        <v>192</v>
      </c>
    </row>
    <row r="94" spans="1:65" s="13" customFormat="1">
      <c r="B94" s="211"/>
      <c r="C94" s="212"/>
      <c r="D94" s="213" t="s">
        <v>193</v>
      </c>
      <c r="E94" s="214" t="s">
        <v>19</v>
      </c>
      <c r="F94" s="215" t="s">
        <v>194</v>
      </c>
      <c r="G94" s="212"/>
      <c r="H94" s="216">
        <v>77.3</v>
      </c>
      <c r="I94" s="217"/>
      <c r="J94" s="212"/>
      <c r="K94" s="212"/>
      <c r="L94" s="218"/>
      <c r="M94" s="219"/>
      <c r="N94" s="220"/>
      <c r="O94" s="220"/>
      <c r="P94" s="220"/>
      <c r="Q94" s="220"/>
      <c r="R94" s="220"/>
      <c r="S94" s="220"/>
      <c r="T94" s="221"/>
      <c r="AT94" s="222" t="s">
        <v>193</v>
      </c>
      <c r="AU94" s="222" t="s">
        <v>80</v>
      </c>
      <c r="AV94" s="13" t="s">
        <v>80</v>
      </c>
      <c r="AW94" s="13" t="s">
        <v>32</v>
      </c>
      <c r="AX94" s="13" t="s">
        <v>70</v>
      </c>
      <c r="AY94" s="222" t="s">
        <v>132</v>
      </c>
    </row>
    <row r="95" spans="1:65" s="13" customFormat="1">
      <c r="B95" s="211"/>
      <c r="C95" s="212"/>
      <c r="D95" s="213" t="s">
        <v>193</v>
      </c>
      <c r="E95" s="214" t="s">
        <v>19</v>
      </c>
      <c r="F95" s="215" t="s">
        <v>195</v>
      </c>
      <c r="G95" s="212"/>
      <c r="H95" s="216">
        <v>56.3</v>
      </c>
      <c r="I95" s="217"/>
      <c r="J95" s="212"/>
      <c r="K95" s="212"/>
      <c r="L95" s="218"/>
      <c r="M95" s="219"/>
      <c r="N95" s="220"/>
      <c r="O95" s="220"/>
      <c r="P95" s="220"/>
      <c r="Q95" s="220"/>
      <c r="R95" s="220"/>
      <c r="S95" s="220"/>
      <c r="T95" s="221"/>
      <c r="AT95" s="222" t="s">
        <v>193</v>
      </c>
      <c r="AU95" s="222" t="s">
        <v>80</v>
      </c>
      <c r="AV95" s="13" t="s">
        <v>80</v>
      </c>
      <c r="AW95" s="13" t="s">
        <v>32</v>
      </c>
      <c r="AX95" s="13" t="s">
        <v>70</v>
      </c>
      <c r="AY95" s="222" t="s">
        <v>132</v>
      </c>
    </row>
    <row r="96" spans="1:65" s="13" customFormat="1">
      <c r="B96" s="211"/>
      <c r="C96" s="212"/>
      <c r="D96" s="213" t="s">
        <v>193</v>
      </c>
      <c r="E96" s="214" t="s">
        <v>19</v>
      </c>
      <c r="F96" s="215" t="s">
        <v>196</v>
      </c>
      <c r="G96" s="212"/>
      <c r="H96" s="216">
        <v>3.35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193</v>
      </c>
      <c r="AU96" s="222" t="s">
        <v>80</v>
      </c>
      <c r="AV96" s="13" t="s">
        <v>80</v>
      </c>
      <c r="AW96" s="13" t="s">
        <v>32</v>
      </c>
      <c r="AX96" s="13" t="s">
        <v>70</v>
      </c>
      <c r="AY96" s="222" t="s">
        <v>132</v>
      </c>
    </row>
    <row r="97" spans="1:65" s="14" customFormat="1">
      <c r="B97" s="223"/>
      <c r="C97" s="224"/>
      <c r="D97" s="213" t="s">
        <v>193</v>
      </c>
      <c r="E97" s="225" t="s">
        <v>19</v>
      </c>
      <c r="F97" s="226" t="s">
        <v>197</v>
      </c>
      <c r="G97" s="224"/>
      <c r="H97" s="227">
        <v>136.94999999999999</v>
      </c>
      <c r="I97" s="228"/>
      <c r="J97" s="224"/>
      <c r="K97" s="224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193</v>
      </c>
      <c r="AU97" s="233" t="s">
        <v>80</v>
      </c>
      <c r="AV97" s="14" t="s">
        <v>151</v>
      </c>
      <c r="AW97" s="14" t="s">
        <v>32</v>
      </c>
      <c r="AX97" s="14" t="s">
        <v>78</v>
      </c>
      <c r="AY97" s="233" t="s">
        <v>132</v>
      </c>
    </row>
    <row r="98" spans="1:65" s="2" customFormat="1" ht="60">
      <c r="A98" s="35"/>
      <c r="B98" s="36"/>
      <c r="C98" s="193" t="s">
        <v>145</v>
      </c>
      <c r="D98" s="193" t="s">
        <v>135</v>
      </c>
      <c r="E98" s="194" t="s">
        <v>198</v>
      </c>
      <c r="F98" s="195" t="s">
        <v>199</v>
      </c>
      <c r="G98" s="196" t="s">
        <v>191</v>
      </c>
      <c r="H98" s="197">
        <v>4.2</v>
      </c>
      <c r="I98" s="198"/>
      <c r="J98" s="199">
        <f>ROUND(I98*H98,2)</f>
        <v>0</v>
      </c>
      <c r="K98" s="195" t="s">
        <v>139</v>
      </c>
      <c r="L98" s="40"/>
      <c r="M98" s="200" t="s">
        <v>19</v>
      </c>
      <c r="N98" s="201" t="s">
        <v>41</v>
      </c>
      <c r="O98" s="65"/>
      <c r="P98" s="202">
        <f>O98*H98</f>
        <v>0</v>
      </c>
      <c r="Q98" s="202">
        <v>0</v>
      </c>
      <c r="R98" s="202">
        <f>Q98*H98</f>
        <v>0</v>
      </c>
      <c r="S98" s="202">
        <v>0.32</v>
      </c>
      <c r="T98" s="203">
        <f>S98*H98</f>
        <v>1.3440000000000001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151</v>
      </c>
      <c r="AT98" s="204" t="s">
        <v>135</v>
      </c>
      <c r="AU98" s="204" t="s">
        <v>80</v>
      </c>
      <c r="AY98" s="18" t="s">
        <v>132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78</v>
      </c>
      <c r="BK98" s="205">
        <f>ROUND(I98*H98,2)</f>
        <v>0</v>
      </c>
      <c r="BL98" s="18" t="s">
        <v>151</v>
      </c>
      <c r="BM98" s="204" t="s">
        <v>200</v>
      </c>
    </row>
    <row r="99" spans="1:65" s="13" customFormat="1">
      <c r="B99" s="211"/>
      <c r="C99" s="212"/>
      <c r="D99" s="213" t="s">
        <v>193</v>
      </c>
      <c r="E99" s="214" t="s">
        <v>19</v>
      </c>
      <c r="F99" s="215" t="s">
        <v>201</v>
      </c>
      <c r="G99" s="212"/>
      <c r="H99" s="216">
        <v>4.2</v>
      </c>
      <c r="I99" s="217"/>
      <c r="J99" s="212"/>
      <c r="K99" s="212"/>
      <c r="L99" s="218"/>
      <c r="M99" s="219"/>
      <c r="N99" s="220"/>
      <c r="O99" s="220"/>
      <c r="P99" s="220"/>
      <c r="Q99" s="220"/>
      <c r="R99" s="220"/>
      <c r="S99" s="220"/>
      <c r="T99" s="221"/>
      <c r="AT99" s="222" t="s">
        <v>193</v>
      </c>
      <c r="AU99" s="222" t="s">
        <v>80</v>
      </c>
      <c r="AV99" s="13" t="s">
        <v>80</v>
      </c>
      <c r="AW99" s="13" t="s">
        <v>32</v>
      </c>
      <c r="AX99" s="13" t="s">
        <v>78</v>
      </c>
      <c r="AY99" s="222" t="s">
        <v>132</v>
      </c>
    </row>
    <row r="100" spans="1:65" s="2" customFormat="1" ht="60">
      <c r="A100" s="35"/>
      <c r="B100" s="36"/>
      <c r="C100" s="193" t="s">
        <v>151</v>
      </c>
      <c r="D100" s="193" t="s">
        <v>135</v>
      </c>
      <c r="E100" s="194" t="s">
        <v>202</v>
      </c>
      <c r="F100" s="195" t="s">
        <v>203</v>
      </c>
      <c r="G100" s="196" t="s">
        <v>191</v>
      </c>
      <c r="H100" s="197">
        <v>120.85</v>
      </c>
      <c r="I100" s="198"/>
      <c r="J100" s="199">
        <f>ROUND(I100*H100,2)</f>
        <v>0</v>
      </c>
      <c r="K100" s="195" t="s">
        <v>139</v>
      </c>
      <c r="L100" s="40"/>
      <c r="M100" s="200" t="s">
        <v>19</v>
      </c>
      <c r="N100" s="201" t="s">
        <v>41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0.44</v>
      </c>
      <c r="T100" s="203">
        <f>S100*H100</f>
        <v>53.173999999999999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151</v>
      </c>
      <c r="AT100" s="204" t="s">
        <v>135</v>
      </c>
      <c r="AU100" s="204" t="s">
        <v>80</v>
      </c>
      <c r="AY100" s="18" t="s">
        <v>132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78</v>
      </c>
      <c r="BK100" s="205">
        <f>ROUND(I100*H100,2)</f>
        <v>0</v>
      </c>
      <c r="BL100" s="18" t="s">
        <v>151</v>
      </c>
      <c r="BM100" s="204" t="s">
        <v>204</v>
      </c>
    </row>
    <row r="101" spans="1:65" s="15" customFormat="1">
      <c r="B101" s="234"/>
      <c r="C101" s="235"/>
      <c r="D101" s="213" t="s">
        <v>193</v>
      </c>
      <c r="E101" s="236" t="s">
        <v>19</v>
      </c>
      <c r="F101" s="237" t="s">
        <v>205</v>
      </c>
      <c r="G101" s="235"/>
      <c r="H101" s="236" t="s">
        <v>19</v>
      </c>
      <c r="I101" s="238"/>
      <c r="J101" s="235"/>
      <c r="K101" s="235"/>
      <c r="L101" s="239"/>
      <c r="M101" s="240"/>
      <c r="N101" s="241"/>
      <c r="O101" s="241"/>
      <c r="P101" s="241"/>
      <c r="Q101" s="241"/>
      <c r="R101" s="241"/>
      <c r="S101" s="241"/>
      <c r="T101" s="242"/>
      <c r="AT101" s="243" t="s">
        <v>193</v>
      </c>
      <c r="AU101" s="243" t="s">
        <v>80</v>
      </c>
      <c r="AV101" s="15" t="s">
        <v>78</v>
      </c>
      <c r="AW101" s="15" t="s">
        <v>32</v>
      </c>
      <c r="AX101" s="15" t="s">
        <v>70</v>
      </c>
      <c r="AY101" s="243" t="s">
        <v>132</v>
      </c>
    </row>
    <row r="102" spans="1:65" s="13" customFormat="1">
      <c r="B102" s="211"/>
      <c r="C102" s="212"/>
      <c r="D102" s="213" t="s">
        <v>193</v>
      </c>
      <c r="E102" s="214" t="s">
        <v>19</v>
      </c>
      <c r="F102" s="215" t="s">
        <v>206</v>
      </c>
      <c r="G102" s="212"/>
      <c r="H102" s="216">
        <v>9.5</v>
      </c>
      <c r="I102" s="217"/>
      <c r="J102" s="212"/>
      <c r="K102" s="212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193</v>
      </c>
      <c r="AU102" s="222" t="s">
        <v>80</v>
      </c>
      <c r="AV102" s="13" t="s">
        <v>80</v>
      </c>
      <c r="AW102" s="13" t="s">
        <v>32</v>
      </c>
      <c r="AX102" s="13" t="s">
        <v>70</v>
      </c>
      <c r="AY102" s="222" t="s">
        <v>132</v>
      </c>
    </row>
    <row r="103" spans="1:65" s="15" customFormat="1">
      <c r="B103" s="234"/>
      <c r="C103" s="235"/>
      <c r="D103" s="213" t="s">
        <v>193</v>
      </c>
      <c r="E103" s="236" t="s">
        <v>19</v>
      </c>
      <c r="F103" s="237" t="s">
        <v>207</v>
      </c>
      <c r="G103" s="235"/>
      <c r="H103" s="236" t="s">
        <v>19</v>
      </c>
      <c r="I103" s="238"/>
      <c r="J103" s="235"/>
      <c r="K103" s="235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193</v>
      </c>
      <c r="AU103" s="243" t="s">
        <v>80</v>
      </c>
      <c r="AV103" s="15" t="s">
        <v>78</v>
      </c>
      <c r="AW103" s="15" t="s">
        <v>32</v>
      </c>
      <c r="AX103" s="15" t="s">
        <v>70</v>
      </c>
      <c r="AY103" s="243" t="s">
        <v>132</v>
      </c>
    </row>
    <row r="104" spans="1:65" s="13" customFormat="1">
      <c r="B104" s="211"/>
      <c r="C104" s="212"/>
      <c r="D104" s="213" t="s">
        <v>193</v>
      </c>
      <c r="E104" s="214" t="s">
        <v>19</v>
      </c>
      <c r="F104" s="215" t="s">
        <v>208</v>
      </c>
      <c r="G104" s="212"/>
      <c r="H104" s="216">
        <v>30.55</v>
      </c>
      <c r="I104" s="217"/>
      <c r="J104" s="212"/>
      <c r="K104" s="212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193</v>
      </c>
      <c r="AU104" s="222" t="s">
        <v>80</v>
      </c>
      <c r="AV104" s="13" t="s">
        <v>80</v>
      </c>
      <c r="AW104" s="13" t="s">
        <v>32</v>
      </c>
      <c r="AX104" s="13" t="s">
        <v>70</v>
      </c>
      <c r="AY104" s="222" t="s">
        <v>132</v>
      </c>
    </row>
    <row r="105" spans="1:65" s="13" customFormat="1">
      <c r="B105" s="211"/>
      <c r="C105" s="212"/>
      <c r="D105" s="213" t="s">
        <v>193</v>
      </c>
      <c r="E105" s="214" t="s">
        <v>19</v>
      </c>
      <c r="F105" s="215" t="s">
        <v>209</v>
      </c>
      <c r="G105" s="212"/>
      <c r="H105" s="216">
        <v>80.8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193</v>
      </c>
      <c r="AU105" s="222" t="s">
        <v>80</v>
      </c>
      <c r="AV105" s="13" t="s">
        <v>80</v>
      </c>
      <c r="AW105" s="13" t="s">
        <v>32</v>
      </c>
      <c r="AX105" s="13" t="s">
        <v>70</v>
      </c>
      <c r="AY105" s="222" t="s">
        <v>132</v>
      </c>
    </row>
    <row r="106" spans="1:65" s="14" customFormat="1">
      <c r="B106" s="223"/>
      <c r="C106" s="224"/>
      <c r="D106" s="213" t="s">
        <v>193</v>
      </c>
      <c r="E106" s="225" t="s">
        <v>19</v>
      </c>
      <c r="F106" s="226" t="s">
        <v>197</v>
      </c>
      <c r="G106" s="224"/>
      <c r="H106" s="227">
        <v>120.85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193</v>
      </c>
      <c r="AU106" s="233" t="s">
        <v>80</v>
      </c>
      <c r="AV106" s="14" t="s">
        <v>151</v>
      </c>
      <c r="AW106" s="14" t="s">
        <v>32</v>
      </c>
      <c r="AX106" s="14" t="s">
        <v>78</v>
      </c>
      <c r="AY106" s="233" t="s">
        <v>132</v>
      </c>
    </row>
    <row r="107" spans="1:65" s="2" customFormat="1" ht="36">
      <c r="A107" s="35"/>
      <c r="B107" s="36"/>
      <c r="C107" s="193" t="s">
        <v>131</v>
      </c>
      <c r="D107" s="193" t="s">
        <v>135</v>
      </c>
      <c r="E107" s="194" t="s">
        <v>210</v>
      </c>
      <c r="F107" s="195" t="s">
        <v>211</v>
      </c>
      <c r="G107" s="196" t="s">
        <v>212</v>
      </c>
      <c r="H107" s="197">
        <v>54.5</v>
      </c>
      <c r="I107" s="198"/>
      <c r="J107" s="199">
        <f>ROUND(I107*H107,2)</f>
        <v>0</v>
      </c>
      <c r="K107" s="195" t="s">
        <v>139</v>
      </c>
      <c r="L107" s="40"/>
      <c r="M107" s="200" t="s">
        <v>19</v>
      </c>
      <c r="N107" s="201" t="s">
        <v>41</v>
      </c>
      <c r="O107" s="65"/>
      <c r="P107" s="202">
        <f>O107*H107</f>
        <v>0</v>
      </c>
      <c r="Q107" s="202">
        <v>0</v>
      </c>
      <c r="R107" s="202">
        <f>Q107*H107</f>
        <v>0</v>
      </c>
      <c r="S107" s="202">
        <v>0.28999999999999998</v>
      </c>
      <c r="T107" s="203">
        <f>S107*H107</f>
        <v>15.805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151</v>
      </c>
      <c r="AT107" s="204" t="s">
        <v>135</v>
      </c>
      <c r="AU107" s="204" t="s">
        <v>80</v>
      </c>
      <c r="AY107" s="18" t="s">
        <v>132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78</v>
      </c>
      <c r="BK107" s="205">
        <f>ROUND(I107*H107,2)</f>
        <v>0</v>
      </c>
      <c r="BL107" s="18" t="s">
        <v>151</v>
      </c>
      <c r="BM107" s="204" t="s">
        <v>213</v>
      </c>
    </row>
    <row r="108" spans="1:65" s="13" customFormat="1">
      <c r="B108" s="211"/>
      <c r="C108" s="212"/>
      <c r="D108" s="213" t="s">
        <v>193</v>
      </c>
      <c r="E108" s="214" t="s">
        <v>19</v>
      </c>
      <c r="F108" s="215" t="s">
        <v>214</v>
      </c>
      <c r="G108" s="212"/>
      <c r="H108" s="216">
        <v>54.5</v>
      </c>
      <c r="I108" s="217"/>
      <c r="J108" s="212"/>
      <c r="K108" s="212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193</v>
      </c>
      <c r="AU108" s="222" t="s">
        <v>80</v>
      </c>
      <c r="AV108" s="13" t="s">
        <v>80</v>
      </c>
      <c r="AW108" s="13" t="s">
        <v>32</v>
      </c>
      <c r="AX108" s="13" t="s">
        <v>78</v>
      </c>
      <c r="AY108" s="222" t="s">
        <v>132</v>
      </c>
    </row>
    <row r="109" spans="1:65" s="2" customFormat="1" ht="48">
      <c r="A109" s="35"/>
      <c r="B109" s="36"/>
      <c r="C109" s="193" t="s">
        <v>157</v>
      </c>
      <c r="D109" s="193" t="s">
        <v>135</v>
      </c>
      <c r="E109" s="194" t="s">
        <v>215</v>
      </c>
      <c r="F109" s="195" t="s">
        <v>216</v>
      </c>
      <c r="G109" s="196" t="s">
        <v>212</v>
      </c>
      <c r="H109" s="197">
        <v>76.56</v>
      </c>
      <c r="I109" s="198"/>
      <c r="J109" s="199">
        <f>ROUND(I109*H109,2)</f>
        <v>0</v>
      </c>
      <c r="K109" s="195" t="s">
        <v>139</v>
      </c>
      <c r="L109" s="40"/>
      <c r="M109" s="200" t="s">
        <v>19</v>
      </c>
      <c r="N109" s="201" t="s">
        <v>41</v>
      </c>
      <c r="O109" s="65"/>
      <c r="P109" s="202">
        <f>O109*H109</f>
        <v>0</v>
      </c>
      <c r="Q109" s="202">
        <v>0</v>
      </c>
      <c r="R109" s="202">
        <f>Q109*H109</f>
        <v>0</v>
      </c>
      <c r="S109" s="202">
        <v>0.05</v>
      </c>
      <c r="T109" s="203">
        <f>S109*H109</f>
        <v>3.8280000000000003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151</v>
      </c>
      <c r="AT109" s="204" t="s">
        <v>135</v>
      </c>
      <c r="AU109" s="204" t="s">
        <v>80</v>
      </c>
      <c r="AY109" s="18" t="s">
        <v>132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78</v>
      </c>
      <c r="BK109" s="205">
        <f>ROUND(I109*H109,2)</f>
        <v>0</v>
      </c>
      <c r="BL109" s="18" t="s">
        <v>151</v>
      </c>
      <c r="BM109" s="204" t="s">
        <v>217</v>
      </c>
    </row>
    <row r="110" spans="1:65" s="13" customFormat="1" ht="22.5">
      <c r="B110" s="211"/>
      <c r="C110" s="212"/>
      <c r="D110" s="213" t="s">
        <v>193</v>
      </c>
      <c r="E110" s="214" t="s">
        <v>19</v>
      </c>
      <c r="F110" s="215" t="s">
        <v>218</v>
      </c>
      <c r="G110" s="212"/>
      <c r="H110" s="216">
        <v>76.56</v>
      </c>
      <c r="I110" s="217"/>
      <c r="J110" s="212"/>
      <c r="K110" s="212"/>
      <c r="L110" s="218"/>
      <c r="M110" s="219"/>
      <c r="N110" s="220"/>
      <c r="O110" s="220"/>
      <c r="P110" s="220"/>
      <c r="Q110" s="220"/>
      <c r="R110" s="220"/>
      <c r="S110" s="220"/>
      <c r="T110" s="221"/>
      <c r="AT110" s="222" t="s">
        <v>193</v>
      </c>
      <c r="AU110" s="222" t="s">
        <v>80</v>
      </c>
      <c r="AV110" s="13" t="s">
        <v>80</v>
      </c>
      <c r="AW110" s="13" t="s">
        <v>32</v>
      </c>
      <c r="AX110" s="13" t="s">
        <v>78</v>
      </c>
      <c r="AY110" s="222" t="s">
        <v>132</v>
      </c>
    </row>
    <row r="111" spans="1:65" s="2" customFormat="1" ht="36">
      <c r="A111" s="35"/>
      <c r="B111" s="36"/>
      <c r="C111" s="193" t="s">
        <v>163</v>
      </c>
      <c r="D111" s="193" t="s">
        <v>135</v>
      </c>
      <c r="E111" s="194" t="s">
        <v>219</v>
      </c>
      <c r="F111" s="195" t="s">
        <v>220</v>
      </c>
      <c r="G111" s="196" t="s">
        <v>221</v>
      </c>
      <c r="H111" s="197">
        <v>52</v>
      </c>
      <c r="I111" s="198"/>
      <c r="J111" s="199">
        <f>ROUND(I111*H111,2)</f>
        <v>0</v>
      </c>
      <c r="K111" s="195" t="s">
        <v>139</v>
      </c>
      <c r="L111" s="40"/>
      <c r="M111" s="200" t="s">
        <v>19</v>
      </c>
      <c r="N111" s="201" t="s">
        <v>41</v>
      </c>
      <c r="O111" s="65"/>
      <c r="P111" s="202">
        <f>O111*H111</f>
        <v>0</v>
      </c>
      <c r="Q111" s="202">
        <v>0</v>
      </c>
      <c r="R111" s="202">
        <f>Q111*H111</f>
        <v>0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151</v>
      </c>
      <c r="AT111" s="204" t="s">
        <v>135</v>
      </c>
      <c r="AU111" s="204" t="s">
        <v>80</v>
      </c>
      <c r="AY111" s="18" t="s">
        <v>132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78</v>
      </c>
      <c r="BK111" s="205">
        <f>ROUND(I111*H111,2)</f>
        <v>0</v>
      </c>
      <c r="BL111" s="18" t="s">
        <v>151</v>
      </c>
      <c r="BM111" s="204" t="s">
        <v>222</v>
      </c>
    </row>
    <row r="112" spans="1:65" s="13" customFormat="1">
      <c r="B112" s="211"/>
      <c r="C112" s="212"/>
      <c r="D112" s="213" t="s">
        <v>193</v>
      </c>
      <c r="E112" s="214" t="s">
        <v>19</v>
      </c>
      <c r="F112" s="215" t="s">
        <v>223</v>
      </c>
      <c r="G112" s="212"/>
      <c r="H112" s="216">
        <v>52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193</v>
      </c>
      <c r="AU112" s="222" t="s">
        <v>80</v>
      </c>
      <c r="AV112" s="13" t="s">
        <v>80</v>
      </c>
      <c r="AW112" s="13" t="s">
        <v>32</v>
      </c>
      <c r="AX112" s="13" t="s">
        <v>78</v>
      </c>
      <c r="AY112" s="222" t="s">
        <v>132</v>
      </c>
    </row>
    <row r="113" spans="1:65" s="2" customFormat="1" ht="48">
      <c r="A113" s="35"/>
      <c r="B113" s="36"/>
      <c r="C113" s="193" t="s">
        <v>169</v>
      </c>
      <c r="D113" s="193" t="s">
        <v>135</v>
      </c>
      <c r="E113" s="194" t="s">
        <v>224</v>
      </c>
      <c r="F113" s="195" t="s">
        <v>225</v>
      </c>
      <c r="G113" s="196" t="s">
        <v>221</v>
      </c>
      <c r="H113" s="197">
        <v>24.88</v>
      </c>
      <c r="I113" s="198"/>
      <c r="J113" s="199">
        <f>ROUND(I113*H113,2)</f>
        <v>0</v>
      </c>
      <c r="K113" s="195" t="s">
        <v>139</v>
      </c>
      <c r="L113" s="40"/>
      <c r="M113" s="200" t="s">
        <v>19</v>
      </c>
      <c r="N113" s="201" t="s">
        <v>41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151</v>
      </c>
      <c r="AT113" s="204" t="s">
        <v>135</v>
      </c>
      <c r="AU113" s="204" t="s">
        <v>80</v>
      </c>
      <c r="AY113" s="18" t="s">
        <v>132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78</v>
      </c>
      <c r="BK113" s="205">
        <f>ROUND(I113*H113,2)</f>
        <v>0</v>
      </c>
      <c r="BL113" s="18" t="s">
        <v>151</v>
      </c>
      <c r="BM113" s="204" t="s">
        <v>226</v>
      </c>
    </row>
    <row r="114" spans="1:65" s="13" customFormat="1">
      <c r="B114" s="211"/>
      <c r="C114" s="212"/>
      <c r="D114" s="213" t="s">
        <v>193</v>
      </c>
      <c r="E114" s="214" t="s">
        <v>19</v>
      </c>
      <c r="F114" s="215" t="s">
        <v>227</v>
      </c>
      <c r="G114" s="212"/>
      <c r="H114" s="216">
        <v>24.88</v>
      </c>
      <c r="I114" s="217"/>
      <c r="J114" s="212"/>
      <c r="K114" s="212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193</v>
      </c>
      <c r="AU114" s="222" t="s">
        <v>80</v>
      </c>
      <c r="AV114" s="13" t="s">
        <v>80</v>
      </c>
      <c r="AW114" s="13" t="s">
        <v>32</v>
      </c>
      <c r="AX114" s="13" t="s">
        <v>78</v>
      </c>
      <c r="AY114" s="222" t="s">
        <v>132</v>
      </c>
    </row>
    <row r="115" spans="1:65" s="2" customFormat="1" ht="36">
      <c r="A115" s="35"/>
      <c r="B115" s="36"/>
      <c r="C115" s="193" t="s">
        <v>228</v>
      </c>
      <c r="D115" s="193" t="s">
        <v>135</v>
      </c>
      <c r="E115" s="194" t="s">
        <v>229</v>
      </c>
      <c r="F115" s="195" t="s">
        <v>230</v>
      </c>
      <c r="G115" s="196" t="s">
        <v>221</v>
      </c>
      <c r="H115" s="197">
        <v>104.12</v>
      </c>
      <c r="I115" s="198"/>
      <c r="J115" s="199">
        <f>ROUND(I115*H115,2)</f>
        <v>0</v>
      </c>
      <c r="K115" s="195" t="s">
        <v>139</v>
      </c>
      <c r="L115" s="40"/>
      <c r="M115" s="200" t="s">
        <v>19</v>
      </c>
      <c r="N115" s="201" t="s">
        <v>41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151</v>
      </c>
      <c r="AT115" s="204" t="s">
        <v>135</v>
      </c>
      <c r="AU115" s="204" t="s">
        <v>80</v>
      </c>
      <c r="AY115" s="18" t="s">
        <v>132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78</v>
      </c>
      <c r="BK115" s="205">
        <f>ROUND(I115*H115,2)</f>
        <v>0</v>
      </c>
      <c r="BL115" s="18" t="s">
        <v>151</v>
      </c>
      <c r="BM115" s="204" t="s">
        <v>231</v>
      </c>
    </row>
    <row r="116" spans="1:65" s="15" customFormat="1">
      <c r="B116" s="234"/>
      <c r="C116" s="235"/>
      <c r="D116" s="213" t="s">
        <v>193</v>
      </c>
      <c r="E116" s="236" t="s">
        <v>19</v>
      </c>
      <c r="F116" s="237" t="s">
        <v>232</v>
      </c>
      <c r="G116" s="235"/>
      <c r="H116" s="236" t="s">
        <v>19</v>
      </c>
      <c r="I116" s="238"/>
      <c r="J116" s="235"/>
      <c r="K116" s="235"/>
      <c r="L116" s="239"/>
      <c r="M116" s="240"/>
      <c r="N116" s="241"/>
      <c r="O116" s="241"/>
      <c r="P116" s="241"/>
      <c r="Q116" s="241"/>
      <c r="R116" s="241"/>
      <c r="S116" s="241"/>
      <c r="T116" s="242"/>
      <c r="AT116" s="243" t="s">
        <v>193</v>
      </c>
      <c r="AU116" s="243" t="s">
        <v>80</v>
      </c>
      <c r="AV116" s="15" t="s">
        <v>78</v>
      </c>
      <c r="AW116" s="15" t="s">
        <v>32</v>
      </c>
      <c r="AX116" s="15" t="s">
        <v>70</v>
      </c>
      <c r="AY116" s="243" t="s">
        <v>132</v>
      </c>
    </row>
    <row r="117" spans="1:65" s="13" customFormat="1">
      <c r="B117" s="211"/>
      <c r="C117" s="212"/>
      <c r="D117" s="213" t="s">
        <v>193</v>
      </c>
      <c r="E117" s="214" t="s">
        <v>19</v>
      </c>
      <c r="F117" s="215" t="s">
        <v>233</v>
      </c>
      <c r="G117" s="212"/>
      <c r="H117" s="216">
        <v>56.25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193</v>
      </c>
      <c r="AU117" s="222" t="s">
        <v>80</v>
      </c>
      <c r="AV117" s="13" t="s">
        <v>80</v>
      </c>
      <c r="AW117" s="13" t="s">
        <v>32</v>
      </c>
      <c r="AX117" s="13" t="s">
        <v>70</v>
      </c>
      <c r="AY117" s="222" t="s">
        <v>132</v>
      </c>
    </row>
    <row r="118" spans="1:65" s="15" customFormat="1">
      <c r="B118" s="234"/>
      <c r="C118" s="235"/>
      <c r="D118" s="213" t="s">
        <v>193</v>
      </c>
      <c r="E118" s="236" t="s">
        <v>19</v>
      </c>
      <c r="F118" s="237" t="s">
        <v>234</v>
      </c>
      <c r="G118" s="235"/>
      <c r="H118" s="236" t="s">
        <v>19</v>
      </c>
      <c r="I118" s="238"/>
      <c r="J118" s="235"/>
      <c r="K118" s="235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193</v>
      </c>
      <c r="AU118" s="243" t="s">
        <v>80</v>
      </c>
      <c r="AV118" s="15" t="s">
        <v>78</v>
      </c>
      <c r="AW118" s="15" t="s">
        <v>32</v>
      </c>
      <c r="AX118" s="15" t="s">
        <v>70</v>
      </c>
      <c r="AY118" s="243" t="s">
        <v>132</v>
      </c>
    </row>
    <row r="119" spans="1:65" s="13" customFormat="1">
      <c r="B119" s="211"/>
      <c r="C119" s="212"/>
      <c r="D119" s="213" t="s">
        <v>193</v>
      </c>
      <c r="E119" s="214" t="s">
        <v>19</v>
      </c>
      <c r="F119" s="215" t="s">
        <v>235</v>
      </c>
      <c r="G119" s="212"/>
      <c r="H119" s="216">
        <v>17.5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193</v>
      </c>
      <c r="AU119" s="222" t="s">
        <v>80</v>
      </c>
      <c r="AV119" s="13" t="s">
        <v>80</v>
      </c>
      <c r="AW119" s="13" t="s">
        <v>32</v>
      </c>
      <c r="AX119" s="13" t="s">
        <v>70</v>
      </c>
      <c r="AY119" s="222" t="s">
        <v>132</v>
      </c>
    </row>
    <row r="120" spans="1:65" s="15" customFormat="1">
      <c r="B120" s="234"/>
      <c r="C120" s="235"/>
      <c r="D120" s="213" t="s">
        <v>193</v>
      </c>
      <c r="E120" s="236" t="s">
        <v>19</v>
      </c>
      <c r="F120" s="237" t="s">
        <v>236</v>
      </c>
      <c r="G120" s="235"/>
      <c r="H120" s="236" t="s">
        <v>19</v>
      </c>
      <c r="I120" s="238"/>
      <c r="J120" s="235"/>
      <c r="K120" s="235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193</v>
      </c>
      <c r="AU120" s="243" t="s">
        <v>80</v>
      </c>
      <c r="AV120" s="15" t="s">
        <v>78</v>
      </c>
      <c r="AW120" s="15" t="s">
        <v>32</v>
      </c>
      <c r="AX120" s="15" t="s">
        <v>70</v>
      </c>
      <c r="AY120" s="243" t="s">
        <v>132</v>
      </c>
    </row>
    <row r="121" spans="1:65" s="13" customFormat="1">
      <c r="B121" s="211"/>
      <c r="C121" s="212"/>
      <c r="D121" s="213" t="s">
        <v>193</v>
      </c>
      <c r="E121" s="214" t="s">
        <v>19</v>
      </c>
      <c r="F121" s="215" t="s">
        <v>237</v>
      </c>
      <c r="G121" s="212"/>
      <c r="H121" s="216">
        <v>42.6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193</v>
      </c>
      <c r="AU121" s="222" t="s">
        <v>80</v>
      </c>
      <c r="AV121" s="13" t="s">
        <v>80</v>
      </c>
      <c r="AW121" s="13" t="s">
        <v>32</v>
      </c>
      <c r="AX121" s="13" t="s">
        <v>70</v>
      </c>
      <c r="AY121" s="222" t="s">
        <v>132</v>
      </c>
    </row>
    <row r="122" spans="1:65" s="15" customFormat="1">
      <c r="B122" s="234"/>
      <c r="C122" s="235"/>
      <c r="D122" s="213" t="s">
        <v>193</v>
      </c>
      <c r="E122" s="236" t="s">
        <v>19</v>
      </c>
      <c r="F122" s="237" t="s">
        <v>238</v>
      </c>
      <c r="G122" s="235"/>
      <c r="H122" s="236" t="s">
        <v>19</v>
      </c>
      <c r="I122" s="238"/>
      <c r="J122" s="235"/>
      <c r="K122" s="235"/>
      <c r="L122" s="239"/>
      <c r="M122" s="240"/>
      <c r="N122" s="241"/>
      <c r="O122" s="241"/>
      <c r="P122" s="241"/>
      <c r="Q122" s="241"/>
      <c r="R122" s="241"/>
      <c r="S122" s="241"/>
      <c r="T122" s="242"/>
      <c r="AT122" s="243" t="s">
        <v>193</v>
      </c>
      <c r="AU122" s="243" t="s">
        <v>80</v>
      </c>
      <c r="AV122" s="15" t="s">
        <v>78</v>
      </c>
      <c r="AW122" s="15" t="s">
        <v>32</v>
      </c>
      <c r="AX122" s="15" t="s">
        <v>70</v>
      </c>
      <c r="AY122" s="243" t="s">
        <v>132</v>
      </c>
    </row>
    <row r="123" spans="1:65" s="13" customFormat="1">
      <c r="B123" s="211"/>
      <c r="C123" s="212"/>
      <c r="D123" s="213" t="s">
        <v>193</v>
      </c>
      <c r="E123" s="214" t="s">
        <v>19</v>
      </c>
      <c r="F123" s="215" t="s">
        <v>239</v>
      </c>
      <c r="G123" s="212"/>
      <c r="H123" s="216">
        <v>8.3000000000000007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193</v>
      </c>
      <c r="AU123" s="222" t="s">
        <v>80</v>
      </c>
      <c r="AV123" s="13" t="s">
        <v>80</v>
      </c>
      <c r="AW123" s="13" t="s">
        <v>32</v>
      </c>
      <c r="AX123" s="13" t="s">
        <v>70</v>
      </c>
      <c r="AY123" s="222" t="s">
        <v>132</v>
      </c>
    </row>
    <row r="124" spans="1:65" s="15" customFormat="1">
      <c r="B124" s="234"/>
      <c r="C124" s="235"/>
      <c r="D124" s="213" t="s">
        <v>193</v>
      </c>
      <c r="E124" s="236" t="s">
        <v>19</v>
      </c>
      <c r="F124" s="237" t="s">
        <v>240</v>
      </c>
      <c r="G124" s="235"/>
      <c r="H124" s="236" t="s">
        <v>19</v>
      </c>
      <c r="I124" s="238"/>
      <c r="J124" s="235"/>
      <c r="K124" s="235"/>
      <c r="L124" s="239"/>
      <c r="M124" s="240"/>
      <c r="N124" s="241"/>
      <c r="O124" s="241"/>
      <c r="P124" s="241"/>
      <c r="Q124" s="241"/>
      <c r="R124" s="241"/>
      <c r="S124" s="241"/>
      <c r="T124" s="242"/>
      <c r="AT124" s="243" t="s">
        <v>193</v>
      </c>
      <c r="AU124" s="243" t="s">
        <v>80</v>
      </c>
      <c r="AV124" s="15" t="s">
        <v>78</v>
      </c>
      <c r="AW124" s="15" t="s">
        <v>32</v>
      </c>
      <c r="AX124" s="15" t="s">
        <v>70</v>
      </c>
      <c r="AY124" s="243" t="s">
        <v>132</v>
      </c>
    </row>
    <row r="125" spans="1:65" s="13" customFormat="1">
      <c r="B125" s="211"/>
      <c r="C125" s="212"/>
      <c r="D125" s="213" t="s">
        <v>193</v>
      </c>
      <c r="E125" s="214" t="s">
        <v>19</v>
      </c>
      <c r="F125" s="215" t="s">
        <v>241</v>
      </c>
      <c r="G125" s="212"/>
      <c r="H125" s="216">
        <v>4.3499999999999996</v>
      </c>
      <c r="I125" s="217"/>
      <c r="J125" s="212"/>
      <c r="K125" s="212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193</v>
      </c>
      <c r="AU125" s="222" t="s">
        <v>80</v>
      </c>
      <c r="AV125" s="13" t="s">
        <v>80</v>
      </c>
      <c r="AW125" s="13" t="s">
        <v>32</v>
      </c>
      <c r="AX125" s="13" t="s">
        <v>70</v>
      </c>
      <c r="AY125" s="222" t="s">
        <v>132</v>
      </c>
    </row>
    <row r="126" spans="1:65" s="15" customFormat="1">
      <c r="B126" s="234"/>
      <c r="C126" s="235"/>
      <c r="D126" s="213" t="s">
        <v>193</v>
      </c>
      <c r="E126" s="236" t="s">
        <v>19</v>
      </c>
      <c r="F126" s="237" t="s">
        <v>242</v>
      </c>
      <c r="G126" s="235"/>
      <c r="H126" s="236" t="s">
        <v>19</v>
      </c>
      <c r="I126" s="238"/>
      <c r="J126" s="235"/>
      <c r="K126" s="235"/>
      <c r="L126" s="239"/>
      <c r="M126" s="240"/>
      <c r="N126" s="241"/>
      <c r="O126" s="241"/>
      <c r="P126" s="241"/>
      <c r="Q126" s="241"/>
      <c r="R126" s="241"/>
      <c r="S126" s="241"/>
      <c r="T126" s="242"/>
      <c r="AT126" s="243" t="s">
        <v>193</v>
      </c>
      <c r="AU126" s="243" t="s">
        <v>80</v>
      </c>
      <c r="AV126" s="15" t="s">
        <v>78</v>
      </c>
      <c r="AW126" s="15" t="s">
        <v>32</v>
      </c>
      <c r="AX126" s="15" t="s">
        <v>70</v>
      </c>
      <c r="AY126" s="243" t="s">
        <v>132</v>
      </c>
    </row>
    <row r="127" spans="1:65" s="13" customFormat="1">
      <c r="B127" s="211"/>
      <c r="C127" s="212"/>
      <c r="D127" s="213" t="s">
        <v>193</v>
      </c>
      <c r="E127" s="214" t="s">
        <v>19</v>
      </c>
      <c r="F127" s="215" t="s">
        <v>243</v>
      </c>
      <c r="G127" s="212"/>
      <c r="H127" s="216">
        <v>-24.88</v>
      </c>
      <c r="I127" s="217"/>
      <c r="J127" s="212"/>
      <c r="K127" s="212"/>
      <c r="L127" s="218"/>
      <c r="M127" s="219"/>
      <c r="N127" s="220"/>
      <c r="O127" s="220"/>
      <c r="P127" s="220"/>
      <c r="Q127" s="220"/>
      <c r="R127" s="220"/>
      <c r="S127" s="220"/>
      <c r="T127" s="221"/>
      <c r="AT127" s="222" t="s">
        <v>193</v>
      </c>
      <c r="AU127" s="222" t="s">
        <v>80</v>
      </c>
      <c r="AV127" s="13" t="s">
        <v>80</v>
      </c>
      <c r="AW127" s="13" t="s">
        <v>32</v>
      </c>
      <c r="AX127" s="13" t="s">
        <v>70</v>
      </c>
      <c r="AY127" s="222" t="s">
        <v>132</v>
      </c>
    </row>
    <row r="128" spans="1:65" s="14" customFormat="1">
      <c r="B128" s="223"/>
      <c r="C128" s="224"/>
      <c r="D128" s="213" t="s">
        <v>193</v>
      </c>
      <c r="E128" s="225" t="s">
        <v>19</v>
      </c>
      <c r="F128" s="226" t="s">
        <v>197</v>
      </c>
      <c r="G128" s="224"/>
      <c r="H128" s="227">
        <v>104.12</v>
      </c>
      <c r="I128" s="228"/>
      <c r="J128" s="224"/>
      <c r="K128" s="224"/>
      <c r="L128" s="229"/>
      <c r="M128" s="230"/>
      <c r="N128" s="231"/>
      <c r="O128" s="231"/>
      <c r="P128" s="231"/>
      <c r="Q128" s="231"/>
      <c r="R128" s="231"/>
      <c r="S128" s="231"/>
      <c r="T128" s="232"/>
      <c r="AT128" s="233" t="s">
        <v>193</v>
      </c>
      <c r="AU128" s="233" t="s">
        <v>80</v>
      </c>
      <c r="AV128" s="14" t="s">
        <v>151</v>
      </c>
      <c r="AW128" s="14" t="s">
        <v>32</v>
      </c>
      <c r="AX128" s="14" t="s">
        <v>78</v>
      </c>
      <c r="AY128" s="233" t="s">
        <v>132</v>
      </c>
    </row>
    <row r="129" spans="1:65" s="2" customFormat="1" ht="48">
      <c r="A129" s="35"/>
      <c r="B129" s="36"/>
      <c r="C129" s="193" t="s">
        <v>244</v>
      </c>
      <c r="D129" s="193" t="s">
        <v>135</v>
      </c>
      <c r="E129" s="194" t="s">
        <v>245</v>
      </c>
      <c r="F129" s="195" t="s">
        <v>246</v>
      </c>
      <c r="G129" s="196" t="s">
        <v>221</v>
      </c>
      <c r="H129" s="197">
        <v>104.12</v>
      </c>
      <c r="I129" s="198"/>
      <c r="J129" s="199">
        <f>ROUND(I129*H129,2)</f>
        <v>0</v>
      </c>
      <c r="K129" s="195" t="s">
        <v>139</v>
      </c>
      <c r="L129" s="40"/>
      <c r="M129" s="200" t="s">
        <v>19</v>
      </c>
      <c r="N129" s="201" t="s">
        <v>41</v>
      </c>
      <c r="O129" s="65"/>
      <c r="P129" s="202">
        <f>O129*H129</f>
        <v>0</v>
      </c>
      <c r="Q129" s="202">
        <v>0</v>
      </c>
      <c r="R129" s="202">
        <f>Q129*H129</f>
        <v>0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151</v>
      </c>
      <c r="AT129" s="204" t="s">
        <v>135</v>
      </c>
      <c r="AU129" s="204" t="s">
        <v>80</v>
      </c>
      <c r="AY129" s="18" t="s">
        <v>132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78</v>
      </c>
      <c r="BK129" s="205">
        <f>ROUND(I129*H129,2)</f>
        <v>0</v>
      </c>
      <c r="BL129" s="18" t="s">
        <v>151</v>
      </c>
      <c r="BM129" s="204" t="s">
        <v>247</v>
      </c>
    </row>
    <row r="130" spans="1:65" s="2" customFormat="1" ht="36">
      <c r="A130" s="35"/>
      <c r="B130" s="36"/>
      <c r="C130" s="193" t="s">
        <v>248</v>
      </c>
      <c r="D130" s="193" t="s">
        <v>135</v>
      </c>
      <c r="E130" s="194" t="s">
        <v>249</v>
      </c>
      <c r="F130" s="195" t="s">
        <v>250</v>
      </c>
      <c r="G130" s="196" t="s">
        <v>221</v>
      </c>
      <c r="H130" s="197">
        <v>1.968</v>
      </c>
      <c r="I130" s="198"/>
      <c r="J130" s="199">
        <f>ROUND(I130*H130,2)</f>
        <v>0</v>
      </c>
      <c r="K130" s="195" t="s">
        <v>139</v>
      </c>
      <c r="L130" s="40"/>
      <c r="M130" s="200" t="s">
        <v>19</v>
      </c>
      <c r="N130" s="201" t="s">
        <v>41</v>
      </c>
      <c r="O130" s="65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151</v>
      </c>
      <c r="AT130" s="204" t="s">
        <v>135</v>
      </c>
      <c r="AU130" s="204" t="s">
        <v>80</v>
      </c>
      <c r="AY130" s="18" t="s">
        <v>132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78</v>
      </c>
      <c r="BK130" s="205">
        <f>ROUND(I130*H130,2)</f>
        <v>0</v>
      </c>
      <c r="BL130" s="18" t="s">
        <v>151</v>
      </c>
      <c r="BM130" s="204" t="s">
        <v>251</v>
      </c>
    </row>
    <row r="131" spans="1:65" s="13" customFormat="1">
      <c r="B131" s="211"/>
      <c r="C131" s="212"/>
      <c r="D131" s="213" t="s">
        <v>193</v>
      </c>
      <c r="E131" s="214" t="s">
        <v>19</v>
      </c>
      <c r="F131" s="215" t="s">
        <v>252</v>
      </c>
      <c r="G131" s="212"/>
      <c r="H131" s="216">
        <v>1.968</v>
      </c>
      <c r="I131" s="217"/>
      <c r="J131" s="212"/>
      <c r="K131" s="212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193</v>
      </c>
      <c r="AU131" s="222" t="s">
        <v>80</v>
      </c>
      <c r="AV131" s="13" t="s">
        <v>80</v>
      </c>
      <c r="AW131" s="13" t="s">
        <v>32</v>
      </c>
      <c r="AX131" s="13" t="s">
        <v>78</v>
      </c>
      <c r="AY131" s="222" t="s">
        <v>132</v>
      </c>
    </row>
    <row r="132" spans="1:65" s="2" customFormat="1" ht="48">
      <c r="A132" s="35"/>
      <c r="B132" s="36"/>
      <c r="C132" s="193" t="s">
        <v>253</v>
      </c>
      <c r="D132" s="193" t="s">
        <v>135</v>
      </c>
      <c r="E132" s="194" t="s">
        <v>254</v>
      </c>
      <c r="F132" s="195" t="s">
        <v>255</v>
      </c>
      <c r="G132" s="196" t="s">
        <v>187</v>
      </c>
      <c r="H132" s="197">
        <v>2</v>
      </c>
      <c r="I132" s="198"/>
      <c r="J132" s="199">
        <f>ROUND(I132*H132,2)</f>
        <v>0</v>
      </c>
      <c r="K132" s="195" t="s">
        <v>139</v>
      </c>
      <c r="L132" s="40"/>
      <c r="M132" s="200" t="s">
        <v>19</v>
      </c>
      <c r="N132" s="201" t="s">
        <v>41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151</v>
      </c>
      <c r="AT132" s="204" t="s">
        <v>135</v>
      </c>
      <c r="AU132" s="204" t="s">
        <v>80</v>
      </c>
      <c r="AY132" s="18" t="s">
        <v>132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78</v>
      </c>
      <c r="BK132" s="205">
        <f>ROUND(I132*H132,2)</f>
        <v>0</v>
      </c>
      <c r="BL132" s="18" t="s">
        <v>151</v>
      </c>
      <c r="BM132" s="204" t="s">
        <v>256</v>
      </c>
    </row>
    <row r="133" spans="1:65" s="2" customFormat="1" ht="48">
      <c r="A133" s="35"/>
      <c r="B133" s="36"/>
      <c r="C133" s="193" t="s">
        <v>257</v>
      </c>
      <c r="D133" s="193" t="s">
        <v>135</v>
      </c>
      <c r="E133" s="194" t="s">
        <v>258</v>
      </c>
      <c r="F133" s="195" t="s">
        <v>259</v>
      </c>
      <c r="G133" s="196" t="s">
        <v>221</v>
      </c>
      <c r="H133" s="197">
        <v>67.23</v>
      </c>
      <c r="I133" s="198"/>
      <c r="J133" s="199">
        <f>ROUND(I133*H133,2)</f>
        <v>0</v>
      </c>
      <c r="K133" s="195" t="s">
        <v>139</v>
      </c>
      <c r="L133" s="40"/>
      <c r="M133" s="200" t="s">
        <v>19</v>
      </c>
      <c r="N133" s="201" t="s">
        <v>41</v>
      </c>
      <c r="O133" s="6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151</v>
      </c>
      <c r="AT133" s="204" t="s">
        <v>135</v>
      </c>
      <c r="AU133" s="204" t="s">
        <v>80</v>
      </c>
      <c r="AY133" s="18" t="s">
        <v>132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78</v>
      </c>
      <c r="BK133" s="205">
        <f>ROUND(I133*H133,2)</f>
        <v>0</v>
      </c>
      <c r="BL133" s="18" t="s">
        <v>151</v>
      </c>
      <c r="BM133" s="204" t="s">
        <v>260</v>
      </c>
    </row>
    <row r="134" spans="1:65" s="13" customFormat="1">
      <c r="B134" s="211"/>
      <c r="C134" s="212"/>
      <c r="D134" s="213" t="s">
        <v>193</v>
      </c>
      <c r="E134" s="214" t="s">
        <v>19</v>
      </c>
      <c r="F134" s="215" t="s">
        <v>261</v>
      </c>
      <c r="G134" s="212"/>
      <c r="H134" s="216">
        <v>67.23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193</v>
      </c>
      <c r="AU134" s="222" t="s">
        <v>80</v>
      </c>
      <c r="AV134" s="13" t="s">
        <v>80</v>
      </c>
      <c r="AW134" s="13" t="s">
        <v>32</v>
      </c>
      <c r="AX134" s="13" t="s">
        <v>78</v>
      </c>
      <c r="AY134" s="222" t="s">
        <v>132</v>
      </c>
    </row>
    <row r="135" spans="1:65" s="2" customFormat="1" ht="36">
      <c r="A135" s="35"/>
      <c r="B135" s="36"/>
      <c r="C135" s="193" t="s">
        <v>262</v>
      </c>
      <c r="D135" s="193" t="s">
        <v>135</v>
      </c>
      <c r="E135" s="194" t="s">
        <v>263</v>
      </c>
      <c r="F135" s="195" t="s">
        <v>264</v>
      </c>
      <c r="G135" s="196" t="s">
        <v>187</v>
      </c>
      <c r="H135" s="197">
        <v>3</v>
      </c>
      <c r="I135" s="198"/>
      <c r="J135" s="199">
        <f>ROUND(I135*H135,2)</f>
        <v>0</v>
      </c>
      <c r="K135" s="195" t="s">
        <v>139</v>
      </c>
      <c r="L135" s="40"/>
      <c r="M135" s="200" t="s">
        <v>19</v>
      </c>
      <c r="N135" s="201" t="s">
        <v>41</v>
      </c>
      <c r="O135" s="65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151</v>
      </c>
      <c r="AT135" s="204" t="s">
        <v>135</v>
      </c>
      <c r="AU135" s="204" t="s">
        <v>80</v>
      </c>
      <c r="AY135" s="18" t="s">
        <v>132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78</v>
      </c>
      <c r="BK135" s="205">
        <f>ROUND(I135*H135,2)</f>
        <v>0</v>
      </c>
      <c r="BL135" s="18" t="s">
        <v>151</v>
      </c>
      <c r="BM135" s="204" t="s">
        <v>265</v>
      </c>
    </row>
    <row r="136" spans="1:65" s="2" customFormat="1" ht="60">
      <c r="A136" s="35"/>
      <c r="B136" s="36"/>
      <c r="C136" s="193" t="s">
        <v>8</v>
      </c>
      <c r="D136" s="193" t="s">
        <v>135</v>
      </c>
      <c r="E136" s="194" t="s">
        <v>266</v>
      </c>
      <c r="F136" s="195" t="s">
        <v>267</v>
      </c>
      <c r="G136" s="196" t="s">
        <v>187</v>
      </c>
      <c r="H136" s="197">
        <v>6</v>
      </c>
      <c r="I136" s="198"/>
      <c r="J136" s="199">
        <f>ROUND(I136*H136,2)</f>
        <v>0</v>
      </c>
      <c r="K136" s="195" t="s">
        <v>139</v>
      </c>
      <c r="L136" s="40"/>
      <c r="M136" s="200" t="s">
        <v>19</v>
      </c>
      <c r="N136" s="201" t="s">
        <v>41</v>
      </c>
      <c r="O136" s="6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151</v>
      </c>
      <c r="AT136" s="204" t="s">
        <v>135</v>
      </c>
      <c r="AU136" s="204" t="s">
        <v>80</v>
      </c>
      <c r="AY136" s="18" t="s">
        <v>132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78</v>
      </c>
      <c r="BK136" s="205">
        <f>ROUND(I136*H136,2)</f>
        <v>0</v>
      </c>
      <c r="BL136" s="18" t="s">
        <v>151</v>
      </c>
      <c r="BM136" s="204" t="s">
        <v>268</v>
      </c>
    </row>
    <row r="137" spans="1:65" s="13" customFormat="1">
      <c r="B137" s="211"/>
      <c r="C137" s="212"/>
      <c r="D137" s="213" t="s">
        <v>193</v>
      </c>
      <c r="E137" s="214" t="s">
        <v>19</v>
      </c>
      <c r="F137" s="215" t="s">
        <v>269</v>
      </c>
      <c r="G137" s="212"/>
      <c r="H137" s="216">
        <v>6</v>
      </c>
      <c r="I137" s="217"/>
      <c r="J137" s="212"/>
      <c r="K137" s="212"/>
      <c r="L137" s="218"/>
      <c r="M137" s="219"/>
      <c r="N137" s="220"/>
      <c r="O137" s="220"/>
      <c r="P137" s="220"/>
      <c r="Q137" s="220"/>
      <c r="R137" s="220"/>
      <c r="S137" s="220"/>
      <c r="T137" s="221"/>
      <c r="AT137" s="222" t="s">
        <v>193</v>
      </c>
      <c r="AU137" s="222" t="s">
        <v>80</v>
      </c>
      <c r="AV137" s="13" t="s">
        <v>80</v>
      </c>
      <c r="AW137" s="13" t="s">
        <v>32</v>
      </c>
      <c r="AX137" s="13" t="s">
        <v>78</v>
      </c>
      <c r="AY137" s="222" t="s">
        <v>132</v>
      </c>
    </row>
    <row r="138" spans="1:65" s="2" customFormat="1" ht="60">
      <c r="A138" s="35"/>
      <c r="B138" s="36"/>
      <c r="C138" s="193" t="s">
        <v>270</v>
      </c>
      <c r="D138" s="193" t="s">
        <v>135</v>
      </c>
      <c r="E138" s="194" t="s">
        <v>271</v>
      </c>
      <c r="F138" s="195" t="s">
        <v>272</v>
      </c>
      <c r="G138" s="196" t="s">
        <v>221</v>
      </c>
      <c r="H138" s="197">
        <v>97.352999999999994</v>
      </c>
      <c r="I138" s="198"/>
      <c r="J138" s="199">
        <f>ROUND(I138*H138,2)</f>
        <v>0</v>
      </c>
      <c r="K138" s="195" t="s">
        <v>139</v>
      </c>
      <c r="L138" s="40"/>
      <c r="M138" s="200" t="s">
        <v>19</v>
      </c>
      <c r="N138" s="201" t="s">
        <v>41</v>
      </c>
      <c r="O138" s="6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151</v>
      </c>
      <c r="AT138" s="204" t="s">
        <v>135</v>
      </c>
      <c r="AU138" s="204" t="s">
        <v>80</v>
      </c>
      <c r="AY138" s="18" t="s">
        <v>132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78</v>
      </c>
      <c r="BK138" s="205">
        <f>ROUND(I138*H138,2)</f>
        <v>0</v>
      </c>
      <c r="BL138" s="18" t="s">
        <v>151</v>
      </c>
      <c r="BM138" s="204" t="s">
        <v>273</v>
      </c>
    </row>
    <row r="139" spans="1:65" s="13" customFormat="1">
      <c r="B139" s="211"/>
      <c r="C139" s="212"/>
      <c r="D139" s="213" t="s">
        <v>193</v>
      </c>
      <c r="E139" s="214" t="s">
        <v>19</v>
      </c>
      <c r="F139" s="215" t="s">
        <v>274</v>
      </c>
      <c r="G139" s="212"/>
      <c r="H139" s="216">
        <v>97.352999999999994</v>
      </c>
      <c r="I139" s="217"/>
      <c r="J139" s="212"/>
      <c r="K139" s="212"/>
      <c r="L139" s="218"/>
      <c r="M139" s="219"/>
      <c r="N139" s="220"/>
      <c r="O139" s="220"/>
      <c r="P139" s="220"/>
      <c r="Q139" s="220"/>
      <c r="R139" s="220"/>
      <c r="S139" s="220"/>
      <c r="T139" s="221"/>
      <c r="AT139" s="222" t="s">
        <v>193</v>
      </c>
      <c r="AU139" s="222" t="s">
        <v>80</v>
      </c>
      <c r="AV139" s="13" t="s">
        <v>80</v>
      </c>
      <c r="AW139" s="13" t="s">
        <v>32</v>
      </c>
      <c r="AX139" s="13" t="s">
        <v>70</v>
      </c>
      <c r="AY139" s="222" t="s">
        <v>132</v>
      </c>
    </row>
    <row r="140" spans="1:65" s="14" customFormat="1">
      <c r="B140" s="223"/>
      <c r="C140" s="224"/>
      <c r="D140" s="213" t="s">
        <v>193</v>
      </c>
      <c r="E140" s="225" t="s">
        <v>19</v>
      </c>
      <c r="F140" s="226" t="s">
        <v>197</v>
      </c>
      <c r="G140" s="224"/>
      <c r="H140" s="227">
        <v>97.352999999999994</v>
      </c>
      <c r="I140" s="228"/>
      <c r="J140" s="224"/>
      <c r="K140" s="224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193</v>
      </c>
      <c r="AU140" s="233" t="s">
        <v>80</v>
      </c>
      <c r="AV140" s="14" t="s">
        <v>151</v>
      </c>
      <c r="AW140" s="14" t="s">
        <v>32</v>
      </c>
      <c r="AX140" s="14" t="s">
        <v>78</v>
      </c>
      <c r="AY140" s="233" t="s">
        <v>132</v>
      </c>
    </row>
    <row r="141" spans="1:65" s="2" customFormat="1" ht="60">
      <c r="A141" s="35"/>
      <c r="B141" s="36"/>
      <c r="C141" s="193" t="s">
        <v>275</v>
      </c>
      <c r="D141" s="193" t="s">
        <v>135</v>
      </c>
      <c r="E141" s="194" t="s">
        <v>276</v>
      </c>
      <c r="F141" s="195" t="s">
        <v>277</v>
      </c>
      <c r="G141" s="196" t="s">
        <v>221</v>
      </c>
      <c r="H141" s="197">
        <v>486.76499999999999</v>
      </c>
      <c r="I141" s="198"/>
      <c r="J141" s="199">
        <f>ROUND(I141*H141,2)</f>
        <v>0</v>
      </c>
      <c r="K141" s="195" t="s">
        <v>139</v>
      </c>
      <c r="L141" s="40"/>
      <c r="M141" s="200" t="s">
        <v>19</v>
      </c>
      <c r="N141" s="201" t="s">
        <v>41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151</v>
      </c>
      <c r="AT141" s="204" t="s">
        <v>135</v>
      </c>
      <c r="AU141" s="204" t="s">
        <v>80</v>
      </c>
      <c r="AY141" s="18" t="s">
        <v>132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78</v>
      </c>
      <c r="BK141" s="205">
        <f>ROUND(I141*H141,2)</f>
        <v>0</v>
      </c>
      <c r="BL141" s="18" t="s">
        <v>151</v>
      </c>
      <c r="BM141" s="204" t="s">
        <v>278</v>
      </c>
    </row>
    <row r="142" spans="1:65" s="13" customFormat="1">
      <c r="B142" s="211"/>
      <c r="C142" s="212"/>
      <c r="D142" s="213" t="s">
        <v>193</v>
      </c>
      <c r="E142" s="214" t="s">
        <v>19</v>
      </c>
      <c r="F142" s="215" t="s">
        <v>279</v>
      </c>
      <c r="G142" s="212"/>
      <c r="H142" s="216">
        <v>486.76499999999999</v>
      </c>
      <c r="I142" s="217"/>
      <c r="J142" s="212"/>
      <c r="K142" s="212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193</v>
      </c>
      <c r="AU142" s="222" t="s">
        <v>80</v>
      </c>
      <c r="AV142" s="13" t="s">
        <v>80</v>
      </c>
      <c r="AW142" s="13" t="s">
        <v>32</v>
      </c>
      <c r="AX142" s="13" t="s">
        <v>78</v>
      </c>
      <c r="AY142" s="222" t="s">
        <v>132</v>
      </c>
    </row>
    <row r="143" spans="1:65" s="2" customFormat="1" ht="36">
      <c r="A143" s="35"/>
      <c r="B143" s="36"/>
      <c r="C143" s="193" t="s">
        <v>280</v>
      </c>
      <c r="D143" s="193" t="s">
        <v>135</v>
      </c>
      <c r="E143" s="194" t="s">
        <v>281</v>
      </c>
      <c r="F143" s="195" t="s">
        <v>282</v>
      </c>
      <c r="G143" s="196" t="s">
        <v>221</v>
      </c>
      <c r="H143" s="197">
        <v>155.84800000000001</v>
      </c>
      <c r="I143" s="198"/>
      <c r="J143" s="199">
        <f>ROUND(I143*H143,2)</f>
        <v>0</v>
      </c>
      <c r="K143" s="195" t="s">
        <v>139</v>
      </c>
      <c r="L143" s="40"/>
      <c r="M143" s="200" t="s">
        <v>19</v>
      </c>
      <c r="N143" s="201" t="s">
        <v>41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151</v>
      </c>
      <c r="AT143" s="204" t="s">
        <v>135</v>
      </c>
      <c r="AU143" s="204" t="s">
        <v>80</v>
      </c>
      <c r="AY143" s="18" t="s">
        <v>132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78</v>
      </c>
      <c r="BK143" s="205">
        <f>ROUND(I143*H143,2)</f>
        <v>0</v>
      </c>
      <c r="BL143" s="18" t="s">
        <v>151</v>
      </c>
      <c r="BM143" s="204" t="s">
        <v>283</v>
      </c>
    </row>
    <row r="144" spans="1:65" s="13" customFormat="1">
      <c r="B144" s="211"/>
      <c r="C144" s="212"/>
      <c r="D144" s="213" t="s">
        <v>193</v>
      </c>
      <c r="E144" s="214" t="s">
        <v>19</v>
      </c>
      <c r="F144" s="215" t="s">
        <v>284</v>
      </c>
      <c r="G144" s="212"/>
      <c r="H144" s="216">
        <v>155.84800000000001</v>
      </c>
      <c r="I144" s="217"/>
      <c r="J144" s="212"/>
      <c r="K144" s="212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193</v>
      </c>
      <c r="AU144" s="222" t="s">
        <v>80</v>
      </c>
      <c r="AV144" s="13" t="s">
        <v>80</v>
      </c>
      <c r="AW144" s="13" t="s">
        <v>32</v>
      </c>
      <c r="AX144" s="13" t="s">
        <v>78</v>
      </c>
      <c r="AY144" s="222" t="s">
        <v>132</v>
      </c>
    </row>
    <row r="145" spans="1:65" s="2" customFormat="1" ht="12">
      <c r="A145" s="35"/>
      <c r="B145" s="36"/>
      <c r="C145" s="193" t="s">
        <v>285</v>
      </c>
      <c r="D145" s="193" t="s">
        <v>135</v>
      </c>
      <c r="E145" s="194" t="s">
        <v>286</v>
      </c>
      <c r="F145" s="195" t="s">
        <v>287</v>
      </c>
      <c r="G145" s="196" t="s">
        <v>221</v>
      </c>
      <c r="H145" s="197">
        <v>97.352999999999994</v>
      </c>
      <c r="I145" s="198"/>
      <c r="J145" s="199">
        <f>ROUND(I145*H145,2)</f>
        <v>0</v>
      </c>
      <c r="K145" s="195" t="s">
        <v>139</v>
      </c>
      <c r="L145" s="40"/>
      <c r="M145" s="200" t="s">
        <v>19</v>
      </c>
      <c r="N145" s="201" t="s">
        <v>41</v>
      </c>
      <c r="O145" s="65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151</v>
      </c>
      <c r="AT145" s="204" t="s">
        <v>135</v>
      </c>
      <c r="AU145" s="204" t="s">
        <v>80</v>
      </c>
      <c r="AY145" s="18" t="s">
        <v>132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78</v>
      </c>
      <c r="BK145" s="205">
        <f>ROUND(I145*H145,2)</f>
        <v>0</v>
      </c>
      <c r="BL145" s="18" t="s">
        <v>151</v>
      </c>
      <c r="BM145" s="204" t="s">
        <v>288</v>
      </c>
    </row>
    <row r="146" spans="1:65" s="13" customFormat="1">
      <c r="B146" s="211"/>
      <c r="C146" s="212"/>
      <c r="D146" s="213" t="s">
        <v>193</v>
      </c>
      <c r="E146" s="214" t="s">
        <v>19</v>
      </c>
      <c r="F146" s="215" t="s">
        <v>289</v>
      </c>
      <c r="G146" s="212"/>
      <c r="H146" s="216">
        <v>97.352999999999994</v>
      </c>
      <c r="I146" s="217"/>
      <c r="J146" s="212"/>
      <c r="K146" s="212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193</v>
      </c>
      <c r="AU146" s="222" t="s">
        <v>80</v>
      </c>
      <c r="AV146" s="13" t="s">
        <v>80</v>
      </c>
      <c r="AW146" s="13" t="s">
        <v>32</v>
      </c>
      <c r="AX146" s="13" t="s">
        <v>78</v>
      </c>
      <c r="AY146" s="222" t="s">
        <v>132</v>
      </c>
    </row>
    <row r="147" spans="1:65" s="2" customFormat="1" ht="60">
      <c r="A147" s="35"/>
      <c r="B147" s="36"/>
      <c r="C147" s="193" t="s">
        <v>290</v>
      </c>
      <c r="D147" s="193" t="s">
        <v>135</v>
      </c>
      <c r="E147" s="194" t="s">
        <v>291</v>
      </c>
      <c r="F147" s="195" t="s">
        <v>292</v>
      </c>
      <c r="G147" s="196" t="s">
        <v>221</v>
      </c>
      <c r="H147" s="197">
        <v>33.615000000000002</v>
      </c>
      <c r="I147" s="198"/>
      <c r="J147" s="199">
        <f>ROUND(I147*H147,2)</f>
        <v>0</v>
      </c>
      <c r="K147" s="195" t="s">
        <v>139</v>
      </c>
      <c r="L147" s="40"/>
      <c r="M147" s="200" t="s">
        <v>19</v>
      </c>
      <c r="N147" s="201" t="s">
        <v>41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151</v>
      </c>
      <c r="AT147" s="204" t="s">
        <v>135</v>
      </c>
      <c r="AU147" s="204" t="s">
        <v>80</v>
      </c>
      <c r="AY147" s="18" t="s">
        <v>132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78</v>
      </c>
      <c r="BK147" s="205">
        <f>ROUND(I147*H147,2)</f>
        <v>0</v>
      </c>
      <c r="BL147" s="18" t="s">
        <v>151</v>
      </c>
      <c r="BM147" s="204" t="s">
        <v>293</v>
      </c>
    </row>
    <row r="148" spans="1:65" s="15" customFormat="1">
      <c r="B148" s="234"/>
      <c r="C148" s="235"/>
      <c r="D148" s="213" t="s">
        <v>193</v>
      </c>
      <c r="E148" s="236" t="s">
        <v>19</v>
      </c>
      <c r="F148" s="237" t="s">
        <v>294</v>
      </c>
      <c r="G148" s="235"/>
      <c r="H148" s="236" t="s">
        <v>19</v>
      </c>
      <c r="I148" s="238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193</v>
      </c>
      <c r="AU148" s="243" t="s">
        <v>80</v>
      </c>
      <c r="AV148" s="15" t="s">
        <v>78</v>
      </c>
      <c r="AW148" s="15" t="s">
        <v>32</v>
      </c>
      <c r="AX148" s="15" t="s">
        <v>70</v>
      </c>
      <c r="AY148" s="243" t="s">
        <v>132</v>
      </c>
    </row>
    <row r="149" spans="1:65" s="13" customFormat="1">
      <c r="B149" s="211"/>
      <c r="C149" s="212"/>
      <c r="D149" s="213" t="s">
        <v>193</v>
      </c>
      <c r="E149" s="214" t="s">
        <v>19</v>
      </c>
      <c r="F149" s="215" t="s">
        <v>295</v>
      </c>
      <c r="G149" s="212"/>
      <c r="H149" s="216">
        <v>10.74</v>
      </c>
      <c r="I149" s="217"/>
      <c r="J149" s="212"/>
      <c r="K149" s="212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193</v>
      </c>
      <c r="AU149" s="222" t="s">
        <v>80</v>
      </c>
      <c r="AV149" s="13" t="s">
        <v>80</v>
      </c>
      <c r="AW149" s="13" t="s">
        <v>32</v>
      </c>
      <c r="AX149" s="13" t="s">
        <v>70</v>
      </c>
      <c r="AY149" s="222" t="s">
        <v>132</v>
      </c>
    </row>
    <row r="150" spans="1:65" s="15" customFormat="1">
      <c r="B150" s="234"/>
      <c r="C150" s="235"/>
      <c r="D150" s="213" t="s">
        <v>193</v>
      </c>
      <c r="E150" s="236" t="s">
        <v>19</v>
      </c>
      <c r="F150" s="237" t="s">
        <v>296</v>
      </c>
      <c r="G150" s="235"/>
      <c r="H150" s="236" t="s">
        <v>19</v>
      </c>
      <c r="I150" s="238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193</v>
      </c>
      <c r="AU150" s="243" t="s">
        <v>80</v>
      </c>
      <c r="AV150" s="15" t="s">
        <v>78</v>
      </c>
      <c r="AW150" s="15" t="s">
        <v>32</v>
      </c>
      <c r="AX150" s="15" t="s">
        <v>70</v>
      </c>
      <c r="AY150" s="243" t="s">
        <v>132</v>
      </c>
    </row>
    <row r="151" spans="1:65" s="13" customFormat="1">
      <c r="B151" s="211"/>
      <c r="C151" s="212"/>
      <c r="D151" s="213" t="s">
        <v>193</v>
      </c>
      <c r="E151" s="214" t="s">
        <v>19</v>
      </c>
      <c r="F151" s="215" t="s">
        <v>297</v>
      </c>
      <c r="G151" s="212"/>
      <c r="H151" s="216">
        <v>22.875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193</v>
      </c>
      <c r="AU151" s="222" t="s">
        <v>80</v>
      </c>
      <c r="AV151" s="13" t="s">
        <v>80</v>
      </c>
      <c r="AW151" s="13" t="s">
        <v>32</v>
      </c>
      <c r="AX151" s="13" t="s">
        <v>70</v>
      </c>
      <c r="AY151" s="222" t="s">
        <v>132</v>
      </c>
    </row>
    <row r="152" spans="1:65" s="14" customFormat="1">
      <c r="B152" s="223"/>
      <c r="C152" s="224"/>
      <c r="D152" s="213" t="s">
        <v>193</v>
      </c>
      <c r="E152" s="225" t="s">
        <v>19</v>
      </c>
      <c r="F152" s="226" t="s">
        <v>197</v>
      </c>
      <c r="G152" s="224"/>
      <c r="H152" s="227">
        <v>33.615000000000002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193</v>
      </c>
      <c r="AU152" s="233" t="s">
        <v>80</v>
      </c>
      <c r="AV152" s="14" t="s">
        <v>151</v>
      </c>
      <c r="AW152" s="14" t="s">
        <v>32</v>
      </c>
      <c r="AX152" s="14" t="s">
        <v>78</v>
      </c>
      <c r="AY152" s="233" t="s">
        <v>132</v>
      </c>
    </row>
    <row r="153" spans="1:65" s="2" customFormat="1" ht="36">
      <c r="A153" s="35"/>
      <c r="B153" s="36"/>
      <c r="C153" s="193" t="s">
        <v>7</v>
      </c>
      <c r="D153" s="193" t="s">
        <v>135</v>
      </c>
      <c r="E153" s="194" t="s">
        <v>298</v>
      </c>
      <c r="F153" s="195" t="s">
        <v>299</v>
      </c>
      <c r="G153" s="196" t="s">
        <v>191</v>
      </c>
      <c r="H153" s="197">
        <v>114.05</v>
      </c>
      <c r="I153" s="198"/>
      <c r="J153" s="199">
        <f>ROUND(I153*H153,2)</f>
        <v>0</v>
      </c>
      <c r="K153" s="195" t="s">
        <v>139</v>
      </c>
      <c r="L153" s="40"/>
      <c r="M153" s="200" t="s">
        <v>19</v>
      </c>
      <c r="N153" s="201" t="s">
        <v>41</v>
      </c>
      <c r="O153" s="65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151</v>
      </c>
      <c r="AT153" s="204" t="s">
        <v>135</v>
      </c>
      <c r="AU153" s="204" t="s">
        <v>80</v>
      </c>
      <c r="AY153" s="18" t="s">
        <v>132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78</v>
      </c>
      <c r="BK153" s="205">
        <f>ROUND(I153*H153,2)</f>
        <v>0</v>
      </c>
      <c r="BL153" s="18" t="s">
        <v>151</v>
      </c>
      <c r="BM153" s="204" t="s">
        <v>300</v>
      </c>
    </row>
    <row r="154" spans="1:65" s="15" customFormat="1">
      <c r="B154" s="234"/>
      <c r="C154" s="235"/>
      <c r="D154" s="213" t="s">
        <v>193</v>
      </c>
      <c r="E154" s="236" t="s">
        <v>19</v>
      </c>
      <c r="F154" s="237" t="s">
        <v>294</v>
      </c>
      <c r="G154" s="235"/>
      <c r="H154" s="236" t="s">
        <v>19</v>
      </c>
      <c r="I154" s="238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193</v>
      </c>
      <c r="AU154" s="243" t="s">
        <v>80</v>
      </c>
      <c r="AV154" s="15" t="s">
        <v>78</v>
      </c>
      <c r="AW154" s="15" t="s">
        <v>32</v>
      </c>
      <c r="AX154" s="15" t="s">
        <v>70</v>
      </c>
      <c r="AY154" s="243" t="s">
        <v>132</v>
      </c>
    </row>
    <row r="155" spans="1:65" s="13" customFormat="1">
      <c r="B155" s="211"/>
      <c r="C155" s="212"/>
      <c r="D155" s="213" t="s">
        <v>193</v>
      </c>
      <c r="E155" s="214" t="s">
        <v>19</v>
      </c>
      <c r="F155" s="215" t="s">
        <v>301</v>
      </c>
      <c r="G155" s="212"/>
      <c r="H155" s="216">
        <v>37.799999999999997</v>
      </c>
      <c r="I155" s="217"/>
      <c r="J155" s="212"/>
      <c r="K155" s="212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193</v>
      </c>
      <c r="AU155" s="222" t="s">
        <v>80</v>
      </c>
      <c r="AV155" s="13" t="s">
        <v>80</v>
      </c>
      <c r="AW155" s="13" t="s">
        <v>32</v>
      </c>
      <c r="AX155" s="13" t="s">
        <v>70</v>
      </c>
      <c r="AY155" s="222" t="s">
        <v>132</v>
      </c>
    </row>
    <row r="156" spans="1:65" s="15" customFormat="1">
      <c r="B156" s="234"/>
      <c r="C156" s="235"/>
      <c r="D156" s="213" t="s">
        <v>193</v>
      </c>
      <c r="E156" s="236" t="s">
        <v>19</v>
      </c>
      <c r="F156" s="237" t="s">
        <v>296</v>
      </c>
      <c r="G156" s="235"/>
      <c r="H156" s="236" t="s">
        <v>19</v>
      </c>
      <c r="I156" s="238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193</v>
      </c>
      <c r="AU156" s="243" t="s">
        <v>80</v>
      </c>
      <c r="AV156" s="15" t="s">
        <v>78</v>
      </c>
      <c r="AW156" s="15" t="s">
        <v>32</v>
      </c>
      <c r="AX156" s="15" t="s">
        <v>70</v>
      </c>
      <c r="AY156" s="243" t="s">
        <v>132</v>
      </c>
    </row>
    <row r="157" spans="1:65" s="13" customFormat="1">
      <c r="B157" s="211"/>
      <c r="C157" s="212"/>
      <c r="D157" s="213" t="s">
        <v>193</v>
      </c>
      <c r="E157" s="214" t="s">
        <v>19</v>
      </c>
      <c r="F157" s="215" t="s">
        <v>302</v>
      </c>
      <c r="G157" s="212"/>
      <c r="H157" s="216">
        <v>76.25</v>
      </c>
      <c r="I157" s="217"/>
      <c r="J157" s="212"/>
      <c r="K157" s="212"/>
      <c r="L157" s="218"/>
      <c r="M157" s="219"/>
      <c r="N157" s="220"/>
      <c r="O157" s="220"/>
      <c r="P157" s="220"/>
      <c r="Q157" s="220"/>
      <c r="R157" s="220"/>
      <c r="S157" s="220"/>
      <c r="T157" s="221"/>
      <c r="AT157" s="222" t="s">
        <v>193</v>
      </c>
      <c r="AU157" s="222" t="s">
        <v>80</v>
      </c>
      <c r="AV157" s="13" t="s">
        <v>80</v>
      </c>
      <c r="AW157" s="13" t="s">
        <v>32</v>
      </c>
      <c r="AX157" s="13" t="s">
        <v>70</v>
      </c>
      <c r="AY157" s="222" t="s">
        <v>132</v>
      </c>
    </row>
    <row r="158" spans="1:65" s="14" customFormat="1">
      <c r="B158" s="223"/>
      <c r="C158" s="224"/>
      <c r="D158" s="213" t="s">
        <v>193</v>
      </c>
      <c r="E158" s="225" t="s">
        <v>19</v>
      </c>
      <c r="F158" s="226" t="s">
        <v>197</v>
      </c>
      <c r="G158" s="224"/>
      <c r="H158" s="227">
        <v>114.05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193</v>
      </c>
      <c r="AU158" s="233" t="s">
        <v>80</v>
      </c>
      <c r="AV158" s="14" t="s">
        <v>151</v>
      </c>
      <c r="AW158" s="14" t="s">
        <v>32</v>
      </c>
      <c r="AX158" s="14" t="s">
        <v>78</v>
      </c>
      <c r="AY158" s="233" t="s">
        <v>132</v>
      </c>
    </row>
    <row r="159" spans="1:65" s="2" customFormat="1" ht="12">
      <c r="A159" s="35"/>
      <c r="B159" s="36"/>
      <c r="C159" s="244" t="s">
        <v>303</v>
      </c>
      <c r="D159" s="244" t="s">
        <v>304</v>
      </c>
      <c r="E159" s="245" t="s">
        <v>305</v>
      </c>
      <c r="F159" s="246" t="s">
        <v>306</v>
      </c>
      <c r="G159" s="247" t="s">
        <v>307</v>
      </c>
      <c r="H159" s="248">
        <v>3.4220000000000002</v>
      </c>
      <c r="I159" s="249"/>
      <c r="J159" s="250">
        <f>ROUND(I159*H159,2)</f>
        <v>0</v>
      </c>
      <c r="K159" s="246" t="s">
        <v>139</v>
      </c>
      <c r="L159" s="251"/>
      <c r="M159" s="252" t="s">
        <v>19</v>
      </c>
      <c r="N159" s="253" t="s">
        <v>41</v>
      </c>
      <c r="O159" s="65"/>
      <c r="P159" s="202">
        <f>O159*H159</f>
        <v>0</v>
      </c>
      <c r="Q159" s="202">
        <v>1E-3</v>
      </c>
      <c r="R159" s="202">
        <f>Q159*H159</f>
        <v>3.4220000000000001E-3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169</v>
      </c>
      <c r="AT159" s="204" t="s">
        <v>304</v>
      </c>
      <c r="AU159" s="204" t="s">
        <v>80</v>
      </c>
      <c r="AY159" s="18" t="s">
        <v>132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78</v>
      </c>
      <c r="BK159" s="205">
        <f>ROUND(I159*H159,2)</f>
        <v>0</v>
      </c>
      <c r="BL159" s="18" t="s">
        <v>151</v>
      </c>
      <c r="BM159" s="204" t="s">
        <v>308</v>
      </c>
    </row>
    <row r="160" spans="1:65" s="13" customFormat="1">
      <c r="B160" s="211"/>
      <c r="C160" s="212"/>
      <c r="D160" s="213" t="s">
        <v>193</v>
      </c>
      <c r="E160" s="214" t="s">
        <v>19</v>
      </c>
      <c r="F160" s="215" t="s">
        <v>309</v>
      </c>
      <c r="G160" s="212"/>
      <c r="H160" s="216">
        <v>3.4220000000000002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193</v>
      </c>
      <c r="AU160" s="222" t="s">
        <v>80</v>
      </c>
      <c r="AV160" s="13" t="s">
        <v>80</v>
      </c>
      <c r="AW160" s="13" t="s">
        <v>32</v>
      </c>
      <c r="AX160" s="13" t="s">
        <v>78</v>
      </c>
      <c r="AY160" s="222" t="s">
        <v>132</v>
      </c>
    </row>
    <row r="161" spans="1:65" s="2" customFormat="1" ht="24">
      <c r="A161" s="35"/>
      <c r="B161" s="36"/>
      <c r="C161" s="193" t="s">
        <v>310</v>
      </c>
      <c r="D161" s="193" t="s">
        <v>135</v>
      </c>
      <c r="E161" s="194" t="s">
        <v>311</v>
      </c>
      <c r="F161" s="195" t="s">
        <v>312</v>
      </c>
      <c r="G161" s="196" t="s">
        <v>191</v>
      </c>
      <c r="H161" s="197">
        <v>311.11</v>
      </c>
      <c r="I161" s="198"/>
      <c r="J161" s="199">
        <f>ROUND(I161*H161,2)</f>
        <v>0</v>
      </c>
      <c r="K161" s="195" t="s">
        <v>139</v>
      </c>
      <c r="L161" s="40"/>
      <c r="M161" s="200" t="s">
        <v>19</v>
      </c>
      <c r="N161" s="201" t="s">
        <v>41</v>
      </c>
      <c r="O161" s="65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151</v>
      </c>
      <c r="AT161" s="204" t="s">
        <v>135</v>
      </c>
      <c r="AU161" s="204" t="s">
        <v>80</v>
      </c>
      <c r="AY161" s="18" t="s">
        <v>132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78</v>
      </c>
      <c r="BK161" s="205">
        <f>ROUND(I161*H161,2)</f>
        <v>0</v>
      </c>
      <c r="BL161" s="18" t="s">
        <v>151</v>
      </c>
      <c r="BM161" s="204" t="s">
        <v>313</v>
      </c>
    </row>
    <row r="162" spans="1:65" s="2" customFormat="1" ht="24">
      <c r="A162" s="35"/>
      <c r="B162" s="36"/>
      <c r="C162" s="193" t="s">
        <v>314</v>
      </c>
      <c r="D162" s="193" t="s">
        <v>135</v>
      </c>
      <c r="E162" s="194" t="s">
        <v>315</v>
      </c>
      <c r="F162" s="195" t="s">
        <v>316</v>
      </c>
      <c r="G162" s="196" t="s">
        <v>138</v>
      </c>
      <c r="H162" s="197">
        <v>1</v>
      </c>
      <c r="I162" s="198"/>
      <c r="J162" s="199">
        <f>ROUND(I162*H162,2)</f>
        <v>0</v>
      </c>
      <c r="K162" s="195" t="s">
        <v>19</v>
      </c>
      <c r="L162" s="40"/>
      <c r="M162" s="200" t="s">
        <v>19</v>
      </c>
      <c r="N162" s="201" t="s">
        <v>41</v>
      </c>
      <c r="O162" s="65"/>
      <c r="P162" s="202">
        <f>O162*H162</f>
        <v>0</v>
      </c>
      <c r="Q162" s="202">
        <v>0</v>
      </c>
      <c r="R162" s="202">
        <f>Q162*H162</f>
        <v>0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151</v>
      </c>
      <c r="AT162" s="204" t="s">
        <v>135</v>
      </c>
      <c r="AU162" s="204" t="s">
        <v>80</v>
      </c>
      <c r="AY162" s="18" t="s">
        <v>132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78</v>
      </c>
      <c r="BK162" s="205">
        <f>ROUND(I162*H162,2)</f>
        <v>0</v>
      </c>
      <c r="BL162" s="18" t="s">
        <v>151</v>
      </c>
      <c r="BM162" s="204" t="s">
        <v>317</v>
      </c>
    </row>
    <row r="163" spans="1:65" s="12" customFormat="1" ht="12.75">
      <c r="B163" s="177"/>
      <c r="C163" s="178"/>
      <c r="D163" s="179" t="s">
        <v>69</v>
      </c>
      <c r="E163" s="191" t="s">
        <v>131</v>
      </c>
      <c r="F163" s="191" t="s">
        <v>318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SUM(P164:P220)</f>
        <v>0</v>
      </c>
      <c r="Q163" s="185"/>
      <c r="R163" s="186">
        <f>SUM(R164:R220)</f>
        <v>81.200672000000012</v>
      </c>
      <c r="S163" s="185"/>
      <c r="T163" s="187">
        <f>SUM(T164:T220)</f>
        <v>0</v>
      </c>
      <c r="AR163" s="188" t="s">
        <v>78</v>
      </c>
      <c r="AT163" s="189" t="s">
        <v>69</v>
      </c>
      <c r="AU163" s="189" t="s">
        <v>78</v>
      </c>
      <c r="AY163" s="188" t="s">
        <v>132</v>
      </c>
      <c r="BK163" s="190">
        <f>SUM(BK164:BK220)</f>
        <v>0</v>
      </c>
    </row>
    <row r="164" spans="1:65" s="2" customFormat="1" ht="24">
      <c r="A164" s="35"/>
      <c r="B164" s="36"/>
      <c r="C164" s="193" t="s">
        <v>319</v>
      </c>
      <c r="D164" s="193" t="s">
        <v>135</v>
      </c>
      <c r="E164" s="194" t="s">
        <v>320</v>
      </c>
      <c r="F164" s="195" t="s">
        <v>321</v>
      </c>
      <c r="G164" s="196" t="s">
        <v>191</v>
      </c>
      <c r="H164" s="197">
        <v>108.58499999999999</v>
      </c>
      <c r="I164" s="198"/>
      <c r="J164" s="199">
        <f>ROUND(I164*H164,2)</f>
        <v>0</v>
      </c>
      <c r="K164" s="195" t="s">
        <v>139</v>
      </c>
      <c r="L164" s="40"/>
      <c r="M164" s="200" t="s">
        <v>19</v>
      </c>
      <c r="N164" s="201" t="s">
        <v>41</v>
      </c>
      <c r="O164" s="65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151</v>
      </c>
      <c r="AT164" s="204" t="s">
        <v>135</v>
      </c>
      <c r="AU164" s="204" t="s">
        <v>80</v>
      </c>
      <c r="AY164" s="18" t="s">
        <v>132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78</v>
      </c>
      <c r="BK164" s="205">
        <f>ROUND(I164*H164,2)</f>
        <v>0</v>
      </c>
      <c r="BL164" s="18" t="s">
        <v>151</v>
      </c>
      <c r="BM164" s="204" t="s">
        <v>322</v>
      </c>
    </row>
    <row r="165" spans="1:65" s="15" customFormat="1">
      <c r="B165" s="234"/>
      <c r="C165" s="235"/>
      <c r="D165" s="213" t="s">
        <v>193</v>
      </c>
      <c r="E165" s="236" t="s">
        <v>19</v>
      </c>
      <c r="F165" s="237" t="s">
        <v>323</v>
      </c>
      <c r="G165" s="235"/>
      <c r="H165" s="236" t="s">
        <v>19</v>
      </c>
      <c r="I165" s="238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193</v>
      </c>
      <c r="AU165" s="243" t="s">
        <v>80</v>
      </c>
      <c r="AV165" s="15" t="s">
        <v>78</v>
      </c>
      <c r="AW165" s="15" t="s">
        <v>32</v>
      </c>
      <c r="AX165" s="15" t="s">
        <v>70</v>
      </c>
      <c r="AY165" s="243" t="s">
        <v>132</v>
      </c>
    </row>
    <row r="166" spans="1:65" s="13" customFormat="1">
      <c r="B166" s="211"/>
      <c r="C166" s="212"/>
      <c r="D166" s="213" t="s">
        <v>193</v>
      </c>
      <c r="E166" s="214" t="s">
        <v>19</v>
      </c>
      <c r="F166" s="215" t="s">
        <v>324</v>
      </c>
      <c r="G166" s="212"/>
      <c r="H166" s="216">
        <v>108.58499999999999</v>
      </c>
      <c r="I166" s="217"/>
      <c r="J166" s="212"/>
      <c r="K166" s="212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193</v>
      </c>
      <c r="AU166" s="222" t="s">
        <v>80</v>
      </c>
      <c r="AV166" s="13" t="s">
        <v>80</v>
      </c>
      <c r="AW166" s="13" t="s">
        <v>32</v>
      </c>
      <c r="AX166" s="13" t="s">
        <v>78</v>
      </c>
      <c r="AY166" s="222" t="s">
        <v>132</v>
      </c>
    </row>
    <row r="167" spans="1:65" s="2" customFormat="1" ht="24">
      <c r="A167" s="35"/>
      <c r="B167" s="36"/>
      <c r="C167" s="193" t="s">
        <v>325</v>
      </c>
      <c r="D167" s="193" t="s">
        <v>135</v>
      </c>
      <c r="E167" s="194" t="s">
        <v>326</v>
      </c>
      <c r="F167" s="195" t="s">
        <v>327</v>
      </c>
      <c r="G167" s="196" t="s">
        <v>191</v>
      </c>
      <c r="H167" s="197">
        <v>303.78899999999999</v>
      </c>
      <c r="I167" s="198"/>
      <c r="J167" s="199">
        <f>ROUND(I167*H167,2)</f>
        <v>0</v>
      </c>
      <c r="K167" s="195" t="s">
        <v>139</v>
      </c>
      <c r="L167" s="40"/>
      <c r="M167" s="200" t="s">
        <v>19</v>
      </c>
      <c r="N167" s="201" t="s">
        <v>41</v>
      </c>
      <c r="O167" s="65"/>
      <c r="P167" s="202">
        <f>O167*H167</f>
        <v>0</v>
      </c>
      <c r="Q167" s="202">
        <v>0</v>
      </c>
      <c r="R167" s="202">
        <f>Q167*H167</f>
        <v>0</v>
      </c>
      <c r="S167" s="202">
        <v>0</v>
      </c>
      <c r="T167" s="20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4" t="s">
        <v>151</v>
      </c>
      <c r="AT167" s="204" t="s">
        <v>135</v>
      </c>
      <c r="AU167" s="204" t="s">
        <v>80</v>
      </c>
      <c r="AY167" s="18" t="s">
        <v>132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78</v>
      </c>
      <c r="BK167" s="205">
        <f>ROUND(I167*H167,2)</f>
        <v>0</v>
      </c>
      <c r="BL167" s="18" t="s">
        <v>151</v>
      </c>
      <c r="BM167" s="204" t="s">
        <v>328</v>
      </c>
    </row>
    <row r="168" spans="1:65" s="15" customFormat="1">
      <c r="B168" s="234"/>
      <c r="C168" s="235"/>
      <c r="D168" s="213" t="s">
        <v>193</v>
      </c>
      <c r="E168" s="236" t="s">
        <v>19</v>
      </c>
      <c r="F168" s="237" t="s">
        <v>329</v>
      </c>
      <c r="G168" s="235"/>
      <c r="H168" s="236" t="s">
        <v>19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AT168" s="243" t="s">
        <v>193</v>
      </c>
      <c r="AU168" s="243" t="s">
        <v>80</v>
      </c>
      <c r="AV168" s="15" t="s">
        <v>78</v>
      </c>
      <c r="AW168" s="15" t="s">
        <v>32</v>
      </c>
      <c r="AX168" s="15" t="s">
        <v>70</v>
      </c>
      <c r="AY168" s="243" t="s">
        <v>132</v>
      </c>
    </row>
    <row r="169" spans="1:65" s="13" customFormat="1">
      <c r="B169" s="211"/>
      <c r="C169" s="212"/>
      <c r="D169" s="213" t="s">
        <v>193</v>
      </c>
      <c r="E169" s="214" t="s">
        <v>19</v>
      </c>
      <c r="F169" s="215" t="s">
        <v>330</v>
      </c>
      <c r="G169" s="212"/>
      <c r="H169" s="216">
        <v>10.15</v>
      </c>
      <c r="I169" s="217"/>
      <c r="J169" s="212"/>
      <c r="K169" s="212"/>
      <c r="L169" s="218"/>
      <c r="M169" s="219"/>
      <c r="N169" s="220"/>
      <c r="O169" s="220"/>
      <c r="P169" s="220"/>
      <c r="Q169" s="220"/>
      <c r="R169" s="220"/>
      <c r="S169" s="220"/>
      <c r="T169" s="221"/>
      <c r="AT169" s="222" t="s">
        <v>193</v>
      </c>
      <c r="AU169" s="222" t="s">
        <v>80</v>
      </c>
      <c r="AV169" s="13" t="s">
        <v>80</v>
      </c>
      <c r="AW169" s="13" t="s">
        <v>32</v>
      </c>
      <c r="AX169" s="13" t="s">
        <v>70</v>
      </c>
      <c r="AY169" s="222" t="s">
        <v>132</v>
      </c>
    </row>
    <row r="170" spans="1:65" s="15" customFormat="1">
      <c r="B170" s="234"/>
      <c r="C170" s="235"/>
      <c r="D170" s="213" t="s">
        <v>193</v>
      </c>
      <c r="E170" s="236" t="s">
        <v>19</v>
      </c>
      <c r="F170" s="237" t="s">
        <v>331</v>
      </c>
      <c r="G170" s="235"/>
      <c r="H170" s="236" t="s">
        <v>19</v>
      </c>
      <c r="I170" s="238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193</v>
      </c>
      <c r="AU170" s="243" t="s">
        <v>80</v>
      </c>
      <c r="AV170" s="15" t="s">
        <v>78</v>
      </c>
      <c r="AW170" s="15" t="s">
        <v>32</v>
      </c>
      <c r="AX170" s="15" t="s">
        <v>70</v>
      </c>
      <c r="AY170" s="243" t="s">
        <v>132</v>
      </c>
    </row>
    <row r="171" spans="1:65" s="13" customFormat="1">
      <c r="B171" s="211"/>
      <c r="C171" s="212"/>
      <c r="D171" s="213" t="s">
        <v>193</v>
      </c>
      <c r="E171" s="214" t="s">
        <v>19</v>
      </c>
      <c r="F171" s="215" t="s">
        <v>332</v>
      </c>
      <c r="G171" s="212"/>
      <c r="H171" s="216">
        <v>321.029</v>
      </c>
      <c r="I171" s="217"/>
      <c r="J171" s="212"/>
      <c r="K171" s="212"/>
      <c r="L171" s="218"/>
      <c r="M171" s="219"/>
      <c r="N171" s="220"/>
      <c r="O171" s="220"/>
      <c r="P171" s="220"/>
      <c r="Q171" s="220"/>
      <c r="R171" s="220"/>
      <c r="S171" s="220"/>
      <c r="T171" s="221"/>
      <c r="AT171" s="222" t="s">
        <v>193</v>
      </c>
      <c r="AU171" s="222" t="s">
        <v>80</v>
      </c>
      <c r="AV171" s="13" t="s">
        <v>80</v>
      </c>
      <c r="AW171" s="13" t="s">
        <v>32</v>
      </c>
      <c r="AX171" s="13" t="s">
        <v>70</v>
      </c>
      <c r="AY171" s="222" t="s">
        <v>132</v>
      </c>
    </row>
    <row r="172" spans="1:65" s="15" customFormat="1">
      <c r="B172" s="234"/>
      <c r="C172" s="235"/>
      <c r="D172" s="213" t="s">
        <v>193</v>
      </c>
      <c r="E172" s="236" t="s">
        <v>19</v>
      </c>
      <c r="F172" s="237" t="s">
        <v>333</v>
      </c>
      <c r="G172" s="235"/>
      <c r="H172" s="236" t="s">
        <v>19</v>
      </c>
      <c r="I172" s="238"/>
      <c r="J172" s="235"/>
      <c r="K172" s="235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193</v>
      </c>
      <c r="AU172" s="243" t="s">
        <v>80</v>
      </c>
      <c r="AV172" s="15" t="s">
        <v>78</v>
      </c>
      <c r="AW172" s="15" t="s">
        <v>32</v>
      </c>
      <c r="AX172" s="15" t="s">
        <v>70</v>
      </c>
      <c r="AY172" s="243" t="s">
        <v>132</v>
      </c>
    </row>
    <row r="173" spans="1:65" s="13" customFormat="1">
      <c r="B173" s="211"/>
      <c r="C173" s="212"/>
      <c r="D173" s="213" t="s">
        <v>193</v>
      </c>
      <c r="E173" s="214" t="s">
        <v>19</v>
      </c>
      <c r="F173" s="215" t="s">
        <v>334</v>
      </c>
      <c r="G173" s="212"/>
      <c r="H173" s="216">
        <v>3.81</v>
      </c>
      <c r="I173" s="217"/>
      <c r="J173" s="212"/>
      <c r="K173" s="212"/>
      <c r="L173" s="218"/>
      <c r="M173" s="219"/>
      <c r="N173" s="220"/>
      <c r="O173" s="220"/>
      <c r="P173" s="220"/>
      <c r="Q173" s="220"/>
      <c r="R173" s="220"/>
      <c r="S173" s="220"/>
      <c r="T173" s="221"/>
      <c r="AT173" s="222" t="s">
        <v>193</v>
      </c>
      <c r="AU173" s="222" t="s">
        <v>80</v>
      </c>
      <c r="AV173" s="13" t="s">
        <v>80</v>
      </c>
      <c r="AW173" s="13" t="s">
        <v>32</v>
      </c>
      <c r="AX173" s="13" t="s">
        <v>70</v>
      </c>
      <c r="AY173" s="222" t="s">
        <v>132</v>
      </c>
    </row>
    <row r="174" spans="1:65" s="15" customFormat="1">
      <c r="B174" s="234"/>
      <c r="C174" s="235"/>
      <c r="D174" s="213" t="s">
        <v>193</v>
      </c>
      <c r="E174" s="236" t="s">
        <v>19</v>
      </c>
      <c r="F174" s="237" t="s">
        <v>335</v>
      </c>
      <c r="G174" s="235"/>
      <c r="H174" s="236" t="s">
        <v>19</v>
      </c>
      <c r="I174" s="238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AT174" s="243" t="s">
        <v>193</v>
      </c>
      <c r="AU174" s="243" t="s">
        <v>80</v>
      </c>
      <c r="AV174" s="15" t="s">
        <v>78</v>
      </c>
      <c r="AW174" s="15" t="s">
        <v>32</v>
      </c>
      <c r="AX174" s="15" t="s">
        <v>70</v>
      </c>
      <c r="AY174" s="243" t="s">
        <v>132</v>
      </c>
    </row>
    <row r="175" spans="1:65" s="13" customFormat="1">
      <c r="B175" s="211"/>
      <c r="C175" s="212"/>
      <c r="D175" s="213" t="s">
        <v>193</v>
      </c>
      <c r="E175" s="214" t="s">
        <v>19</v>
      </c>
      <c r="F175" s="215" t="s">
        <v>336</v>
      </c>
      <c r="G175" s="212"/>
      <c r="H175" s="216">
        <v>-31.2</v>
      </c>
      <c r="I175" s="217"/>
      <c r="J175" s="212"/>
      <c r="K175" s="212"/>
      <c r="L175" s="218"/>
      <c r="M175" s="219"/>
      <c r="N175" s="220"/>
      <c r="O175" s="220"/>
      <c r="P175" s="220"/>
      <c r="Q175" s="220"/>
      <c r="R175" s="220"/>
      <c r="S175" s="220"/>
      <c r="T175" s="221"/>
      <c r="AT175" s="222" t="s">
        <v>193</v>
      </c>
      <c r="AU175" s="222" t="s">
        <v>80</v>
      </c>
      <c r="AV175" s="13" t="s">
        <v>80</v>
      </c>
      <c r="AW175" s="13" t="s">
        <v>32</v>
      </c>
      <c r="AX175" s="13" t="s">
        <v>70</v>
      </c>
      <c r="AY175" s="222" t="s">
        <v>132</v>
      </c>
    </row>
    <row r="176" spans="1:65" s="14" customFormat="1">
      <c r="B176" s="223"/>
      <c r="C176" s="224"/>
      <c r="D176" s="213" t="s">
        <v>193</v>
      </c>
      <c r="E176" s="225" t="s">
        <v>19</v>
      </c>
      <c r="F176" s="226" t="s">
        <v>197</v>
      </c>
      <c r="G176" s="224"/>
      <c r="H176" s="227">
        <v>303.78899999999999</v>
      </c>
      <c r="I176" s="228"/>
      <c r="J176" s="224"/>
      <c r="K176" s="224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193</v>
      </c>
      <c r="AU176" s="233" t="s">
        <v>80</v>
      </c>
      <c r="AV176" s="14" t="s">
        <v>151</v>
      </c>
      <c r="AW176" s="14" t="s">
        <v>32</v>
      </c>
      <c r="AX176" s="14" t="s">
        <v>78</v>
      </c>
      <c r="AY176" s="233" t="s">
        <v>132</v>
      </c>
    </row>
    <row r="177" spans="1:65" s="2" customFormat="1" ht="24">
      <c r="A177" s="35"/>
      <c r="B177" s="36"/>
      <c r="C177" s="193" t="s">
        <v>337</v>
      </c>
      <c r="D177" s="193" t="s">
        <v>135</v>
      </c>
      <c r="E177" s="194" t="s">
        <v>338</v>
      </c>
      <c r="F177" s="195" t="s">
        <v>339</v>
      </c>
      <c r="G177" s="196" t="s">
        <v>191</v>
      </c>
      <c r="H177" s="197">
        <v>31.2</v>
      </c>
      <c r="I177" s="198"/>
      <c r="J177" s="199">
        <f>ROUND(I177*H177,2)</f>
        <v>0</v>
      </c>
      <c r="K177" s="195" t="s">
        <v>139</v>
      </c>
      <c r="L177" s="40"/>
      <c r="M177" s="200" t="s">
        <v>19</v>
      </c>
      <c r="N177" s="201" t="s">
        <v>41</v>
      </c>
      <c r="O177" s="65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151</v>
      </c>
      <c r="AT177" s="204" t="s">
        <v>135</v>
      </c>
      <c r="AU177" s="204" t="s">
        <v>80</v>
      </c>
      <c r="AY177" s="18" t="s">
        <v>132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78</v>
      </c>
      <c r="BK177" s="205">
        <f>ROUND(I177*H177,2)</f>
        <v>0</v>
      </c>
      <c r="BL177" s="18" t="s">
        <v>151</v>
      </c>
      <c r="BM177" s="204" t="s">
        <v>340</v>
      </c>
    </row>
    <row r="178" spans="1:65" s="15" customFormat="1">
      <c r="B178" s="234"/>
      <c r="C178" s="235"/>
      <c r="D178" s="213" t="s">
        <v>193</v>
      </c>
      <c r="E178" s="236" t="s">
        <v>19</v>
      </c>
      <c r="F178" s="237" t="s">
        <v>341</v>
      </c>
      <c r="G178" s="235"/>
      <c r="H178" s="236" t="s">
        <v>19</v>
      </c>
      <c r="I178" s="238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193</v>
      </c>
      <c r="AU178" s="243" t="s">
        <v>80</v>
      </c>
      <c r="AV178" s="15" t="s">
        <v>78</v>
      </c>
      <c r="AW178" s="15" t="s">
        <v>32</v>
      </c>
      <c r="AX178" s="15" t="s">
        <v>70</v>
      </c>
      <c r="AY178" s="243" t="s">
        <v>132</v>
      </c>
    </row>
    <row r="179" spans="1:65" s="13" customFormat="1">
      <c r="B179" s="211"/>
      <c r="C179" s="212"/>
      <c r="D179" s="213" t="s">
        <v>193</v>
      </c>
      <c r="E179" s="214" t="s">
        <v>19</v>
      </c>
      <c r="F179" s="215" t="s">
        <v>342</v>
      </c>
      <c r="G179" s="212"/>
      <c r="H179" s="216">
        <v>31.2</v>
      </c>
      <c r="I179" s="217"/>
      <c r="J179" s="212"/>
      <c r="K179" s="212"/>
      <c r="L179" s="218"/>
      <c r="M179" s="219"/>
      <c r="N179" s="220"/>
      <c r="O179" s="220"/>
      <c r="P179" s="220"/>
      <c r="Q179" s="220"/>
      <c r="R179" s="220"/>
      <c r="S179" s="220"/>
      <c r="T179" s="221"/>
      <c r="AT179" s="222" t="s">
        <v>193</v>
      </c>
      <c r="AU179" s="222" t="s">
        <v>80</v>
      </c>
      <c r="AV179" s="13" t="s">
        <v>80</v>
      </c>
      <c r="AW179" s="13" t="s">
        <v>32</v>
      </c>
      <c r="AX179" s="13" t="s">
        <v>78</v>
      </c>
      <c r="AY179" s="222" t="s">
        <v>132</v>
      </c>
    </row>
    <row r="180" spans="1:65" s="2" customFormat="1" ht="48">
      <c r="A180" s="35"/>
      <c r="B180" s="36"/>
      <c r="C180" s="193" t="s">
        <v>343</v>
      </c>
      <c r="D180" s="193" t="s">
        <v>135</v>
      </c>
      <c r="E180" s="194" t="s">
        <v>344</v>
      </c>
      <c r="F180" s="195" t="s">
        <v>345</v>
      </c>
      <c r="G180" s="196" t="s">
        <v>191</v>
      </c>
      <c r="H180" s="197">
        <v>19.875</v>
      </c>
      <c r="I180" s="198"/>
      <c r="J180" s="199">
        <f>ROUND(I180*H180,2)</f>
        <v>0</v>
      </c>
      <c r="K180" s="195" t="s">
        <v>139</v>
      </c>
      <c r="L180" s="40"/>
      <c r="M180" s="200" t="s">
        <v>19</v>
      </c>
      <c r="N180" s="201" t="s">
        <v>41</v>
      </c>
      <c r="O180" s="65"/>
      <c r="P180" s="202">
        <f>O180*H180</f>
        <v>0</v>
      </c>
      <c r="Q180" s="202">
        <v>0</v>
      </c>
      <c r="R180" s="202">
        <f>Q180*H180</f>
        <v>0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151</v>
      </c>
      <c r="AT180" s="204" t="s">
        <v>135</v>
      </c>
      <c r="AU180" s="204" t="s">
        <v>80</v>
      </c>
      <c r="AY180" s="18" t="s">
        <v>132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78</v>
      </c>
      <c r="BK180" s="205">
        <f>ROUND(I180*H180,2)</f>
        <v>0</v>
      </c>
      <c r="BL180" s="18" t="s">
        <v>151</v>
      </c>
      <c r="BM180" s="204" t="s">
        <v>346</v>
      </c>
    </row>
    <row r="181" spans="1:65" s="13" customFormat="1">
      <c r="B181" s="211"/>
      <c r="C181" s="212"/>
      <c r="D181" s="213" t="s">
        <v>193</v>
      </c>
      <c r="E181" s="214" t="s">
        <v>19</v>
      </c>
      <c r="F181" s="215" t="s">
        <v>347</v>
      </c>
      <c r="G181" s="212"/>
      <c r="H181" s="216">
        <v>19.875</v>
      </c>
      <c r="I181" s="217"/>
      <c r="J181" s="212"/>
      <c r="K181" s="212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193</v>
      </c>
      <c r="AU181" s="222" t="s">
        <v>80</v>
      </c>
      <c r="AV181" s="13" t="s">
        <v>80</v>
      </c>
      <c r="AW181" s="13" t="s">
        <v>32</v>
      </c>
      <c r="AX181" s="13" t="s">
        <v>78</v>
      </c>
      <c r="AY181" s="222" t="s">
        <v>132</v>
      </c>
    </row>
    <row r="182" spans="1:65" s="2" customFormat="1" ht="36">
      <c r="A182" s="35"/>
      <c r="B182" s="36"/>
      <c r="C182" s="193" t="s">
        <v>348</v>
      </c>
      <c r="D182" s="193" t="s">
        <v>135</v>
      </c>
      <c r="E182" s="194" t="s">
        <v>349</v>
      </c>
      <c r="F182" s="195" t="s">
        <v>350</v>
      </c>
      <c r="G182" s="196" t="s">
        <v>191</v>
      </c>
      <c r="H182" s="197">
        <v>45.9</v>
      </c>
      <c r="I182" s="198"/>
      <c r="J182" s="199">
        <f>ROUND(I182*H182,2)</f>
        <v>0</v>
      </c>
      <c r="K182" s="195" t="s">
        <v>139</v>
      </c>
      <c r="L182" s="40"/>
      <c r="M182" s="200" t="s">
        <v>19</v>
      </c>
      <c r="N182" s="201" t="s">
        <v>41</v>
      </c>
      <c r="O182" s="65"/>
      <c r="P182" s="202">
        <f>O182*H182</f>
        <v>0</v>
      </c>
      <c r="Q182" s="202">
        <v>0.15620000000000001</v>
      </c>
      <c r="R182" s="202">
        <f>Q182*H182</f>
        <v>7.1695799999999998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151</v>
      </c>
      <c r="AT182" s="204" t="s">
        <v>135</v>
      </c>
      <c r="AU182" s="204" t="s">
        <v>80</v>
      </c>
      <c r="AY182" s="18" t="s">
        <v>132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78</v>
      </c>
      <c r="BK182" s="205">
        <f>ROUND(I182*H182,2)</f>
        <v>0</v>
      </c>
      <c r="BL182" s="18" t="s">
        <v>151</v>
      </c>
      <c r="BM182" s="204" t="s">
        <v>351</v>
      </c>
    </row>
    <row r="183" spans="1:65" s="13" customFormat="1">
      <c r="B183" s="211"/>
      <c r="C183" s="212"/>
      <c r="D183" s="213" t="s">
        <v>193</v>
      </c>
      <c r="E183" s="214" t="s">
        <v>19</v>
      </c>
      <c r="F183" s="215" t="s">
        <v>352</v>
      </c>
      <c r="G183" s="212"/>
      <c r="H183" s="216">
        <v>45.9</v>
      </c>
      <c r="I183" s="217"/>
      <c r="J183" s="212"/>
      <c r="K183" s="212"/>
      <c r="L183" s="218"/>
      <c r="M183" s="219"/>
      <c r="N183" s="220"/>
      <c r="O183" s="220"/>
      <c r="P183" s="220"/>
      <c r="Q183" s="220"/>
      <c r="R183" s="220"/>
      <c r="S183" s="220"/>
      <c r="T183" s="221"/>
      <c r="AT183" s="222" t="s">
        <v>193</v>
      </c>
      <c r="AU183" s="222" t="s">
        <v>80</v>
      </c>
      <c r="AV183" s="13" t="s">
        <v>80</v>
      </c>
      <c r="AW183" s="13" t="s">
        <v>32</v>
      </c>
      <c r="AX183" s="13" t="s">
        <v>78</v>
      </c>
      <c r="AY183" s="222" t="s">
        <v>132</v>
      </c>
    </row>
    <row r="184" spans="1:65" s="2" customFormat="1" ht="24">
      <c r="A184" s="35"/>
      <c r="B184" s="36"/>
      <c r="C184" s="193" t="s">
        <v>353</v>
      </c>
      <c r="D184" s="193" t="s">
        <v>135</v>
      </c>
      <c r="E184" s="194" t="s">
        <v>354</v>
      </c>
      <c r="F184" s="195" t="s">
        <v>355</v>
      </c>
      <c r="G184" s="196" t="s">
        <v>191</v>
      </c>
      <c r="H184" s="197">
        <v>19.875</v>
      </c>
      <c r="I184" s="198"/>
      <c r="J184" s="199">
        <f>ROUND(I184*H184,2)</f>
        <v>0</v>
      </c>
      <c r="K184" s="195" t="s">
        <v>139</v>
      </c>
      <c r="L184" s="40"/>
      <c r="M184" s="200" t="s">
        <v>19</v>
      </c>
      <c r="N184" s="201" t="s">
        <v>41</v>
      </c>
      <c r="O184" s="65"/>
      <c r="P184" s="202">
        <f>O184*H184</f>
        <v>0</v>
      </c>
      <c r="Q184" s="202">
        <v>0</v>
      </c>
      <c r="R184" s="202">
        <f>Q184*H184</f>
        <v>0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151</v>
      </c>
      <c r="AT184" s="204" t="s">
        <v>135</v>
      </c>
      <c r="AU184" s="204" t="s">
        <v>80</v>
      </c>
      <c r="AY184" s="18" t="s">
        <v>132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78</v>
      </c>
      <c r="BK184" s="205">
        <f>ROUND(I184*H184,2)</f>
        <v>0</v>
      </c>
      <c r="BL184" s="18" t="s">
        <v>151</v>
      </c>
      <c r="BM184" s="204" t="s">
        <v>356</v>
      </c>
    </row>
    <row r="185" spans="1:65" s="2" customFormat="1" ht="36">
      <c r="A185" s="35"/>
      <c r="B185" s="36"/>
      <c r="C185" s="193" t="s">
        <v>357</v>
      </c>
      <c r="D185" s="193" t="s">
        <v>135</v>
      </c>
      <c r="E185" s="194" t="s">
        <v>358</v>
      </c>
      <c r="F185" s="195" t="s">
        <v>359</v>
      </c>
      <c r="G185" s="196" t="s">
        <v>191</v>
      </c>
      <c r="H185" s="197">
        <v>19.875</v>
      </c>
      <c r="I185" s="198"/>
      <c r="J185" s="199">
        <f>ROUND(I185*H185,2)</f>
        <v>0</v>
      </c>
      <c r="K185" s="195" t="s">
        <v>139</v>
      </c>
      <c r="L185" s="40"/>
      <c r="M185" s="200" t="s">
        <v>19</v>
      </c>
      <c r="N185" s="201" t="s">
        <v>41</v>
      </c>
      <c r="O185" s="65"/>
      <c r="P185" s="202">
        <f>O185*H185</f>
        <v>0</v>
      </c>
      <c r="Q185" s="202">
        <v>0</v>
      </c>
      <c r="R185" s="202">
        <f>Q185*H185</f>
        <v>0</v>
      </c>
      <c r="S185" s="202">
        <v>0</v>
      </c>
      <c r="T185" s="20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151</v>
      </c>
      <c r="AT185" s="204" t="s">
        <v>135</v>
      </c>
      <c r="AU185" s="204" t="s">
        <v>80</v>
      </c>
      <c r="AY185" s="18" t="s">
        <v>132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78</v>
      </c>
      <c r="BK185" s="205">
        <f>ROUND(I185*H185,2)</f>
        <v>0</v>
      </c>
      <c r="BL185" s="18" t="s">
        <v>151</v>
      </c>
      <c r="BM185" s="204" t="s">
        <v>360</v>
      </c>
    </row>
    <row r="186" spans="1:65" s="2" customFormat="1" ht="72">
      <c r="A186" s="35"/>
      <c r="B186" s="36"/>
      <c r="C186" s="193" t="s">
        <v>361</v>
      </c>
      <c r="D186" s="193" t="s">
        <v>135</v>
      </c>
      <c r="E186" s="194" t="s">
        <v>362</v>
      </c>
      <c r="F186" s="195" t="s">
        <v>363</v>
      </c>
      <c r="G186" s="196" t="s">
        <v>191</v>
      </c>
      <c r="H186" s="197">
        <v>311.11</v>
      </c>
      <c r="I186" s="198"/>
      <c r="J186" s="199">
        <f>ROUND(I186*H186,2)</f>
        <v>0</v>
      </c>
      <c r="K186" s="195" t="s">
        <v>139</v>
      </c>
      <c r="L186" s="40"/>
      <c r="M186" s="200" t="s">
        <v>19</v>
      </c>
      <c r="N186" s="201" t="s">
        <v>41</v>
      </c>
      <c r="O186" s="65"/>
      <c r="P186" s="202">
        <f>O186*H186</f>
        <v>0</v>
      </c>
      <c r="Q186" s="202">
        <v>8.4250000000000005E-2</v>
      </c>
      <c r="R186" s="202">
        <f>Q186*H186</f>
        <v>26.211017500000004</v>
      </c>
      <c r="S186" s="202">
        <v>0</v>
      </c>
      <c r="T186" s="20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151</v>
      </c>
      <c r="AT186" s="204" t="s">
        <v>135</v>
      </c>
      <c r="AU186" s="204" t="s">
        <v>80</v>
      </c>
      <c r="AY186" s="18" t="s">
        <v>132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78</v>
      </c>
      <c r="BK186" s="205">
        <f>ROUND(I186*H186,2)</f>
        <v>0</v>
      </c>
      <c r="BL186" s="18" t="s">
        <v>151</v>
      </c>
      <c r="BM186" s="204" t="s">
        <v>364</v>
      </c>
    </row>
    <row r="187" spans="1:65" s="15" customFormat="1">
      <c r="B187" s="234"/>
      <c r="C187" s="235"/>
      <c r="D187" s="213" t="s">
        <v>193</v>
      </c>
      <c r="E187" s="236" t="s">
        <v>19</v>
      </c>
      <c r="F187" s="237" t="s">
        <v>365</v>
      </c>
      <c r="G187" s="235"/>
      <c r="H187" s="236" t="s">
        <v>19</v>
      </c>
      <c r="I187" s="238"/>
      <c r="J187" s="235"/>
      <c r="K187" s="235"/>
      <c r="L187" s="239"/>
      <c r="M187" s="240"/>
      <c r="N187" s="241"/>
      <c r="O187" s="241"/>
      <c r="P187" s="241"/>
      <c r="Q187" s="241"/>
      <c r="R187" s="241"/>
      <c r="S187" s="241"/>
      <c r="T187" s="242"/>
      <c r="AT187" s="243" t="s">
        <v>193</v>
      </c>
      <c r="AU187" s="243" t="s">
        <v>80</v>
      </c>
      <c r="AV187" s="15" t="s">
        <v>78</v>
      </c>
      <c r="AW187" s="15" t="s">
        <v>32</v>
      </c>
      <c r="AX187" s="15" t="s">
        <v>70</v>
      </c>
      <c r="AY187" s="243" t="s">
        <v>132</v>
      </c>
    </row>
    <row r="188" spans="1:65" s="13" customFormat="1">
      <c r="B188" s="211"/>
      <c r="C188" s="212"/>
      <c r="D188" s="213" t="s">
        <v>193</v>
      </c>
      <c r="E188" s="214" t="s">
        <v>19</v>
      </c>
      <c r="F188" s="215" t="s">
        <v>366</v>
      </c>
      <c r="G188" s="212"/>
      <c r="H188" s="216">
        <v>300.51</v>
      </c>
      <c r="I188" s="217"/>
      <c r="J188" s="212"/>
      <c r="K188" s="212"/>
      <c r="L188" s="218"/>
      <c r="M188" s="219"/>
      <c r="N188" s="220"/>
      <c r="O188" s="220"/>
      <c r="P188" s="220"/>
      <c r="Q188" s="220"/>
      <c r="R188" s="220"/>
      <c r="S188" s="220"/>
      <c r="T188" s="221"/>
      <c r="AT188" s="222" t="s">
        <v>193</v>
      </c>
      <c r="AU188" s="222" t="s">
        <v>80</v>
      </c>
      <c r="AV188" s="13" t="s">
        <v>80</v>
      </c>
      <c r="AW188" s="13" t="s">
        <v>32</v>
      </c>
      <c r="AX188" s="13" t="s">
        <v>70</v>
      </c>
      <c r="AY188" s="222" t="s">
        <v>132</v>
      </c>
    </row>
    <row r="189" spans="1:65" s="15" customFormat="1">
      <c r="B189" s="234"/>
      <c r="C189" s="235"/>
      <c r="D189" s="213" t="s">
        <v>193</v>
      </c>
      <c r="E189" s="236" t="s">
        <v>19</v>
      </c>
      <c r="F189" s="237" t="s">
        <v>367</v>
      </c>
      <c r="G189" s="235"/>
      <c r="H189" s="236" t="s">
        <v>19</v>
      </c>
      <c r="I189" s="238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AT189" s="243" t="s">
        <v>193</v>
      </c>
      <c r="AU189" s="243" t="s">
        <v>80</v>
      </c>
      <c r="AV189" s="15" t="s">
        <v>78</v>
      </c>
      <c r="AW189" s="15" t="s">
        <v>32</v>
      </c>
      <c r="AX189" s="15" t="s">
        <v>70</v>
      </c>
      <c r="AY189" s="243" t="s">
        <v>132</v>
      </c>
    </row>
    <row r="190" spans="1:65" s="13" customFormat="1" ht="22.5">
      <c r="B190" s="211"/>
      <c r="C190" s="212"/>
      <c r="D190" s="213" t="s">
        <v>193</v>
      </c>
      <c r="E190" s="214" t="s">
        <v>19</v>
      </c>
      <c r="F190" s="215" t="s">
        <v>368</v>
      </c>
      <c r="G190" s="212"/>
      <c r="H190" s="216">
        <v>6.79</v>
      </c>
      <c r="I190" s="217"/>
      <c r="J190" s="212"/>
      <c r="K190" s="212"/>
      <c r="L190" s="218"/>
      <c r="M190" s="219"/>
      <c r="N190" s="220"/>
      <c r="O190" s="220"/>
      <c r="P190" s="220"/>
      <c r="Q190" s="220"/>
      <c r="R190" s="220"/>
      <c r="S190" s="220"/>
      <c r="T190" s="221"/>
      <c r="AT190" s="222" t="s">
        <v>193</v>
      </c>
      <c r="AU190" s="222" t="s">
        <v>80</v>
      </c>
      <c r="AV190" s="13" t="s">
        <v>80</v>
      </c>
      <c r="AW190" s="13" t="s">
        <v>32</v>
      </c>
      <c r="AX190" s="13" t="s">
        <v>70</v>
      </c>
      <c r="AY190" s="222" t="s">
        <v>132</v>
      </c>
    </row>
    <row r="191" spans="1:65" s="15" customFormat="1">
      <c r="B191" s="234"/>
      <c r="C191" s="235"/>
      <c r="D191" s="213" t="s">
        <v>193</v>
      </c>
      <c r="E191" s="236" t="s">
        <v>19</v>
      </c>
      <c r="F191" s="237" t="s">
        <v>369</v>
      </c>
      <c r="G191" s="235"/>
      <c r="H191" s="236" t="s">
        <v>19</v>
      </c>
      <c r="I191" s="238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AT191" s="243" t="s">
        <v>193</v>
      </c>
      <c r="AU191" s="243" t="s">
        <v>80</v>
      </c>
      <c r="AV191" s="15" t="s">
        <v>78</v>
      </c>
      <c r="AW191" s="15" t="s">
        <v>32</v>
      </c>
      <c r="AX191" s="15" t="s">
        <v>70</v>
      </c>
      <c r="AY191" s="243" t="s">
        <v>132</v>
      </c>
    </row>
    <row r="192" spans="1:65" s="13" customFormat="1">
      <c r="B192" s="211"/>
      <c r="C192" s="212"/>
      <c r="D192" s="213" t="s">
        <v>193</v>
      </c>
      <c r="E192" s="214" t="s">
        <v>19</v>
      </c>
      <c r="F192" s="215" t="s">
        <v>334</v>
      </c>
      <c r="G192" s="212"/>
      <c r="H192" s="216">
        <v>3.81</v>
      </c>
      <c r="I192" s="217"/>
      <c r="J192" s="212"/>
      <c r="K192" s="212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193</v>
      </c>
      <c r="AU192" s="222" t="s">
        <v>80</v>
      </c>
      <c r="AV192" s="13" t="s">
        <v>80</v>
      </c>
      <c r="AW192" s="13" t="s">
        <v>32</v>
      </c>
      <c r="AX192" s="13" t="s">
        <v>70</v>
      </c>
      <c r="AY192" s="222" t="s">
        <v>132</v>
      </c>
    </row>
    <row r="193" spans="1:65" s="14" customFormat="1">
      <c r="B193" s="223"/>
      <c r="C193" s="224"/>
      <c r="D193" s="213" t="s">
        <v>193</v>
      </c>
      <c r="E193" s="225" t="s">
        <v>19</v>
      </c>
      <c r="F193" s="226" t="s">
        <v>197</v>
      </c>
      <c r="G193" s="224"/>
      <c r="H193" s="227">
        <v>311.11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193</v>
      </c>
      <c r="AU193" s="233" t="s">
        <v>80</v>
      </c>
      <c r="AV193" s="14" t="s">
        <v>151</v>
      </c>
      <c r="AW193" s="14" t="s">
        <v>32</v>
      </c>
      <c r="AX193" s="14" t="s">
        <v>78</v>
      </c>
      <c r="AY193" s="233" t="s">
        <v>132</v>
      </c>
    </row>
    <row r="194" spans="1:65" s="2" customFormat="1" ht="24">
      <c r="A194" s="35"/>
      <c r="B194" s="36"/>
      <c r="C194" s="244" t="s">
        <v>370</v>
      </c>
      <c r="D194" s="244" t="s">
        <v>304</v>
      </c>
      <c r="E194" s="245" t="s">
        <v>371</v>
      </c>
      <c r="F194" s="246" t="s">
        <v>372</v>
      </c>
      <c r="G194" s="247" t="s">
        <v>191</v>
      </c>
      <c r="H194" s="248">
        <v>300.51</v>
      </c>
      <c r="I194" s="249"/>
      <c r="J194" s="250">
        <f>ROUND(I194*H194,2)</f>
        <v>0</v>
      </c>
      <c r="K194" s="246" t="s">
        <v>139</v>
      </c>
      <c r="L194" s="251"/>
      <c r="M194" s="252" t="s">
        <v>19</v>
      </c>
      <c r="N194" s="253" t="s">
        <v>41</v>
      </c>
      <c r="O194" s="65"/>
      <c r="P194" s="202">
        <f>O194*H194</f>
        <v>0</v>
      </c>
      <c r="Q194" s="202">
        <v>0.13100000000000001</v>
      </c>
      <c r="R194" s="202">
        <f>Q194*H194</f>
        <v>39.366810000000001</v>
      </c>
      <c r="S194" s="202">
        <v>0</v>
      </c>
      <c r="T194" s="20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169</v>
      </c>
      <c r="AT194" s="204" t="s">
        <v>304</v>
      </c>
      <c r="AU194" s="204" t="s">
        <v>80</v>
      </c>
      <c r="AY194" s="18" t="s">
        <v>132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78</v>
      </c>
      <c r="BK194" s="205">
        <f>ROUND(I194*H194,2)</f>
        <v>0</v>
      </c>
      <c r="BL194" s="18" t="s">
        <v>151</v>
      </c>
      <c r="BM194" s="204" t="s">
        <v>373</v>
      </c>
    </row>
    <row r="195" spans="1:65" s="13" customFormat="1">
      <c r="B195" s="211"/>
      <c r="C195" s="212"/>
      <c r="D195" s="213" t="s">
        <v>193</v>
      </c>
      <c r="E195" s="214" t="s">
        <v>19</v>
      </c>
      <c r="F195" s="215" t="s">
        <v>374</v>
      </c>
      <c r="G195" s="212"/>
      <c r="H195" s="216">
        <v>317.85000000000002</v>
      </c>
      <c r="I195" s="217"/>
      <c r="J195" s="212"/>
      <c r="K195" s="212"/>
      <c r="L195" s="218"/>
      <c r="M195" s="219"/>
      <c r="N195" s="220"/>
      <c r="O195" s="220"/>
      <c r="P195" s="220"/>
      <c r="Q195" s="220"/>
      <c r="R195" s="220"/>
      <c r="S195" s="220"/>
      <c r="T195" s="221"/>
      <c r="AT195" s="222" t="s">
        <v>193</v>
      </c>
      <c r="AU195" s="222" t="s">
        <v>80</v>
      </c>
      <c r="AV195" s="13" t="s">
        <v>80</v>
      </c>
      <c r="AW195" s="13" t="s">
        <v>32</v>
      </c>
      <c r="AX195" s="13" t="s">
        <v>70</v>
      </c>
      <c r="AY195" s="222" t="s">
        <v>132</v>
      </c>
    </row>
    <row r="196" spans="1:65" s="13" customFormat="1">
      <c r="B196" s="211"/>
      <c r="C196" s="212"/>
      <c r="D196" s="213" t="s">
        <v>193</v>
      </c>
      <c r="E196" s="214" t="s">
        <v>19</v>
      </c>
      <c r="F196" s="215" t="s">
        <v>375</v>
      </c>
      <c r="G196" s="212"/>
      <c r="H196" s="216">
        <v>-17.34</v>
      </c>
      <c r="I196" s="217"/>
      <c r="J196" s="212"/>
      <c r="K196" s="212"/>
      <c r="L196" s="218"/>
      <c r="M196" s="219"/>
      <c r="N196" s="220"/>
      <c r="O196" s="220"/>
      <c r="P196" s="220"/>
      <c r="Q196" s="220"/>
      <c r="R196" s="220"/>
      <c r="S196" s="220"/>
      <c r="T196" s="221"/>
      <c r="AT196" s="222" t="s">
        <v>193</v>
      </c>
      <c r="AU196" s="222" t="s">
        <v>80</v>
      </c>
      <c r="AV196" s="13" t="s">
        <v>80</v>
      </c>
      <c r="AW196" s="13" t="s">
        <v>32</v>
      </c>
      <c r="AX196" s="13" t="s">
        <v>70</v>
      </c>
      <c r="AY196" s="222" t="s">
        <v>132</v>
      </c>
    </row>
    <row r="197" spans="1:65" s="14" customFormat="1">
      <c r="B197" s="223"/>
      <c r="C197" s="224"/>
      <c r="D197" s="213" t="s">
        <v>193</v>
      </c>
      <c r="E197" s="225" t="s">
        <v>19</v>
      </c>
      <c r="F197" s="226" t="s">
        <v>197</v>
      </c>
      <c r="G197" s="224"/>
      <c r="H197" s="227">
        <v>300.51</v>
      </c>
      <c r="I197" s="228"/>
      <c r="J197" s="224"/>
      <c r="K197" s="224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193</v>
      </c>
      <c r="AU197" s="233" t="s">
        <v>80</v>
      </c>
      <c r="AV197" s="14" t="s">
        <v>151</v>
      </c>
      <c r="AW197" s="14" t="s">
        <v>32</v>
      </c>
      <c r="AX197" s="14" t="s">
        <v>78</v>
      </c>
      <c r="AY197" s="233" t="s">
        <v>132</v>
      </c>
    </row>
    <row r="198" spans="1:65" s="2" customFormat="1" ht="24">
      <c r="A198" s="35"/>
      <c r="B198" s="36"/>
      <c r="C198" s="244" t="s">
        <v>376</v>
      </c>
      <c r="D198" s="244" t="s">
        <v>304</v>
      </c>
      <c r="E198" s="245" t="s">
        <v>377</v>
      </c>
      <c r="F198" s="246" t="s">
        <v>378</v>
      </c>
      <c r="G198" s="247" t="s">
        <v>191</v>
      </c>
      <c r="H198" s="248">
        <v>6.9260000000000002</v>
      </c>
      <c r="I198" s="249"/>
      <c r="J198" s="250">
        <f>ROUND(I198*H198,2)</f>
        <v>0</v>
      </c>
      <c r="K198" s="246" t="s">
        <v>139</v>
      </c>
      <c r="L198" s="251"/>
      <c r="M198" s="252" t="s">
        <v>19</v>
      </c>
      <c r="N198" s="253" t="s">
        <v>41</v>
      </c>
      <c r="O198" s="65"/>
      <c r="P198" s="202">
        <f>O198*H198</f>
        <v>0</v>
      </c>
      <c r="Q198" s="202">
        <v>0.13100000000000001</v>
      </c>
      <c r="R198" s="202">
        <f>Q198*H198</f>
        <v>0.90730600000000006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169</v>
      </c>
      <c r="AT198" s="204" t="s">
        <v>304</v>
      </c>
      <c r="AU198" s="204" t="s">
        <v>80</v>
      </c>
      <c r="AY198" s="18" t="s">
        <v>132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78</v>
      </c>
      <c r="BK198" s="205">
        <f>ROUND(I198*H198,2)</f>
        <v>0</v>
      </c>
      <c r="BL198" s="18" t="s">
        <v>151</v>
      </c>
      <c r="BM198" s="204" t="s">
        <v>379</v>
      </c>
    </row>
    <row r="199" spans="1:65" s="13" customFormat="1" ht="22.5">
      <c r="B199" s="211"/>
      <c r="C199" s="212"/>
      <c r="D199" s="213" t="s">
        <v>193</v>
      </c>
      <c r="E199" s="214" t="s">
        <v>19</v>
      </c>
      <c r="F199" s="215" t="s">
        <v>380</v>
      </c>
      <c r="G199" s="212"/>
      <c r="H199" s="216">
        <v>16.559999999999999</v>
      </c>
      <c r="I199" s="217"/>
      <c r="J199" s="212"/>
      <c r="K199" s="212"/>
      <c r="L199" s="218"/>
      <c r="M199" s="219"/>
      <c r="N199" s="220"/>
      <c r="O199" s="220"/>
      <c r="P199" s="220"/>
      <c r="Q199" s="220"/>
      <c r="R199" s="220"/>
      <c r="S199" s="220"/>
      <c r="T199" s="221"/>
      <c r="AT199" s="222" t="s">
        <v>193</v>
      </c>
      <c r="AU199" s="222" t="s">
        <v>80</v>
      </c>
      <c r="AV199" s="13" t="s">
        <v>80</v>
      </c>
      <c r="AW199" s="13" t="s">
        <v>32</v>
      </c>
      <c r="AX199" s="13" t="s">
        <v>70</v>
      </c>
      <c r="AY199" s="222" t="s">
        <v>132</v>
      </c>
    </row>
    <row r="200" spans="1:65" s="13" customFormat="1">
      <c r="B200" s="211"/>
      <c r="C200" s="212"/>
      <c r="D200" s="213" t="s">
        <v>193</v>
      </c>
      <c r="E200" s="214" t="s">
        <v>19</v>
      </c>
      <c r="F200" s="215" t="s">
        <v>381</v>
      </c>
      <c r="G200" s="212"/>
      <c r="H200" s="216">
        <v>-9.77</v>
      </c>
      <c r="I200" s="217"/>
      <c r="J200" s="212"/>
      <c r="K200" s="212"/>
      <c r="L200" s="218"/>
      <c r="M200" s="219"/>
      <c r="N200" s="220"/>
      <c r="O200" s="220"/>
      <c r="P200" s="220"/>
      <c r="Q200" s="220"/>
      <c r="R200" s="220"/>
      <c r="S200" s="220"/>
      <c r="T200" s="221"/>
      <c r="AT200" s="222" t="s">
        <v>193</v>
      </c>
      <c r="AU200" s="222" t="s">
        <v>80</v>
      </c>
      <c r="AV200" s="13" t="s">
        <v>80</v>
      </c>
      <c r="AW200" s="13" t="s">
        <v>32</v>
      </c>
      <c r="AX200" s="13" t="s">
        <v>70</v>
      </c>
      <c r="AY200" s="222" t="s">
        <v>132</v>
      </c>
    </row>
    <row r="201" spans="1:65" s="14" customFormat="1">
      <c r="B201" s="223"/>
      <c r="C201" s="224"/>
      <c r="D201" s="213" t="s">
        <v>193</v>
      </c>
      <c r="E201" s="225" t="s">
        <v>19</v>
      </c>
      <c r="F201" s="226" t="s">
        <v>197</v>
      </c>
      <c r="G201" s="224"/>
      <c r="H201" s="227">
        <v>6.7899999999999991</v>
      </c>
      <c r="I201" s="228"/>
      <c r="J201" s="224"/>
      <c r="K201" s="224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193</v>
      </c>
      <c r="AU201" s="233" t="s">
        <v>80</v>
      </c>
      <c r="AV201" s="14" t="s">
        <v>151</v>
      </c>
      <c r="AW201" s="14" t="s">
        <v>32</v>
      </c>
      <c r="AX201" s="14" t="s">
        <v>78</v>
      </c>
      <c r="AY201" s="233" t="s">
        <v>132</v>
      </c>
    </row>
    <row r="202" spans="1:65" s="13" customFormat="1">
      <c r="B202" s="211"/>
      <c r="C202" s="212"/>
      <c r="D202" s="213" t="s">
        <v>193</v>
      </c>
      <c r="E202" s="212"/>
      <c r="F202" s="215" t="s">
        <v>382</v>
      </c>
      <c r="G202" s="212"/>
      <c r="H202" s="216">
        <v>6.9260000000000002</v>
      </c>
      <c r="I202" s="217"/>
      <c r="J202" s="212"/>
      <c r="K202" s="212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193</v>
      </c>
      <c r="AU202" s="222" t="s">
        <v>80</v>
      </c>
      <c r="AV202" s="13" t="s">
        <v>80</v>
      </c>
      <c r="AW202" s="13" t="s">
        <v>4</v>
      </c>
      <c r="AX202" s="13" t="s">
        <v>78</v>
      </c>
      <c r="AY202" s="222" t="s">
        <v>132</v>
      </c>
    </row>
    <row r="203" spans="1:65" s="2" customFormat="1" ht="12">
      <c r="A203" s="35"/>
      <c r="B203" s="36"/>
      <c r="C203" s="244" t="s">
        <v>383</v>
      </c>
      <c r="D203" s="244" t="s">
        <v>304</v>
      </c>
      <c r="E203" s="245" t="s">
        <v>384</v>
      </c>
      <c r="F203" s="246" t="s">
        <v>385</v>
      </c>
      <c r="G203" s="247" t="s">
        <v>191</v>
      </c>
      <c r="H203" s="248">
        <v>3.8860000000000001</v>
      </c>
      <c r="I203" s="249"/>
      <c r="J203" s="250">
        <f>ROUND(I203*H203,2)</f>
        <v>0</v>
      </c>
      <c r="K203" s="246" t="s">
        <v>19</v>
      </c>
      <c r="L203" s="251"/>
      <c r="M203" s="252" t="s">
        <v>19</v>
      </c>
      <c r="N203" s="253" t="s">
        <v>41</v>
      </c>
      <c r="O203" s="65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169</v>
      </c>
      <c r="AT203" s="204" t="s">
        <v>304</v>
      </c>
      <c r="AU203" s="204" t="s">
        <v>80</v>
      </c>
      <c r="AY203" s="18" t="s">
        <v>132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78</v>
      </c>
      <c r="BK203" s="205">
        <f>ROUND(I203*H203,2)</f>
        <v>0</v>
      </c>
      <c r="BL203" s="18" t="s">
        <v>151</v>
      </c>
      <c r="BM203" s="204" t="s">
        <v>386</v>
      </c>
    </row>
    <row r="204" spans="1:65" s="13" customFormat="1">
      <c r="B204" s="211"/>
      <c r="C204" s="212"/>
      <c r="D204" s="213" t="s">
        <v>193</v>
      </c>
      <c r="E204" s="214" t="s">
        <v>19</v>
      </c>
      <c r="F204" s="215" t="s">
        <v>334</v>
      </c>
      <c r="G204" s="212"/>
      <c r="H204" s="216">
        <v>3.81</v>
      </c>
      <c r="I204" s="217"/>
      <c r="J204" s="212"/>
      <c r="K204" s="212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193</v>
      </c>
      <c r="AU204" s="222" t="s">
        <v>80</v>
      </c>
      <c r="AV204" s="13" t="s">
        <v>80</v>
      </c>
      <c r="AW204" s="13" t="s">
        <v>32</v>
      </c>
      <c r="AX204" s="13" t="s">
        <v>78</v>
      </c>
      <c r="AY204" s="222" t="s">
        <v>132</v>
      </c>
    </row>
    <row r="205" spans="1:65" s="13" customFormat="1">
      <c r="B205" s="211"/>
      <c r="C205" s="212"/>
      <c r="D205" s="213" t="s">
        <v>193</v>
      </c>
      <c r="E205" s="212"/>
      <c r="F205" s="215" t="s">
        <v>387</v>
      </c>
      <c r="G205" s="212"/>
      <c r="H205" s="216">
        <v>3.8860000000000001</v>
      </c>
      <c r="I205" s="217"/>
      <c r="J205" s="212"/>
      <c r="K205" s="212"/>
      <c r="L205" s="218"/>
      <c r="M205" s="219"/>
      <c r="N205" s="220"/>
      <c r="O205" s="220"/>
      <c r="P205" s="220"/>
      <c r="Q205" s="220"/>
      <c r="R205" s="220"/>
      <c r="S205" s="220"/>
      <c r="T205" s="221"/>
      <c r="AT205" s="222" t="s">
        <v>193</v>
      </c>
      <c r="AU205" s="222" t="s">
        <v>80</v>
      </c>
      <c r="AV205" s="13" t="s">
        <v>80</v>
      </c>
      <c r="AW205" s="13" t="s">
        <v>4</v>
      </c>
      <c r="AX205" s="13" t="s">
        <v>78</v>
      </c>
      <c r="AY205" s="222" t="s">
        <v>132</v>
      </c>
    </row>
    <row r="206" spans="1:65" s="2" customFormat="1" ht="72">
      <c r="A206" s="35"/>
      <c r="B206" s="36"/>
      <c r="C206" s="193" t="s">
        <v>388</v>
      </c>
      <c r="D206" s="193" t="s">
        <v>135</v>
      </c>
      <c r="E206" s="194" t="s">
        <v>389</v>
      </c>
      <c r="F206" s="195" t="s">
        <v>390</v>
      </c>
      <c r="G206" s="196" t="s">
        <v>191</v>
      </c>
      <c r="H206" s="197">
        <v>27.11</v>
      </c>
      <c r="I206" s="198"/>
      <c r="J206" s="199">
        <f>ROUND(I206*H206,2)</f>
        <v>0</v>
      </c>
      <c r="K206" s="195" t="s">
        <v>139</v>
      </c>
      <c r="L206" s="40"/>
      <c r="M206" s="200" t="s">
        <v>19</v>
      </c>
      <c r="N206" s="201" t="s">
        <v>41</v>
      </c>
      <c r="O206" s="65"/>
      <c r="P206" s="202">
        <f>O206*H206</f>
        <v>0</v>
      </c>
      <c r="Q206" s="202">
        <v>8.5650000000000004E-2</v>
      </c>
      <c r="R206" s="202">
        <f>Q206*H206</f>
        <v>2.3219715000000001</v>
      </c>
      <c r="S206" s="202">
        <v>0</v>
      </c>
      <c r="T206" s="20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4" t="s">
        <v>151</v>
      </c>
      <c r="AT206" s="204" t="s">
        <v>135</v>
      </c>
      <c r="AU206" s="204" t="s">
        <v>80</v>
      </c>
      <c r="AY206" s="18" t="s">
        <v>132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78</v>
      </c>
      <c r="BK206" s="205">
        <f>ROUND(I206*H206,2)</f>
        <v>0</v>
      </c>
      <c r="BL206" s="18" t="s">
        <v>151</v>
      </c>
      <c r="BM206" s="204" t="s">
        <v>391</v>
      </c>
    </row>
    <row r="207" spans="1:65" s="15" customFormat="1">
      <c r="B207" s="234"/>
      <c r="C207" s="235"/>
      <c r="D207" s="213" t="s">
        <v>193</v>
      </c>
      <c r="E207" s="236" t="s">
        <v>19</v>
      </c>
      <c r="F207" s="237" t="s">
        <v>392</v>
      </c>
      <c r="G207" s="235"/>
      <c r="H207" s="236" t="s">
        <v>19</v>
      </c>
      <c r="I207" s="238"/>
      <c r="J207" s="235"/>
      <c r="K207" s="235"/>
      <c r="L207" s="239"/>
      <c r="M207" s="240"/>
      <c r="N207" s="241"/>
      <c r="O207" s="241"/>
      <c r="P207" s="241"/>
      <c r="Q207" s="241"/>
      <c r="R207" s="241"/>
      <c r="S207" s="241"/>
      <c r="T207" s="242"/>
      <c r="AT207" s="243" t="s">
        <v>193</v>
      </c>
      <c r="AU207" s="243" t="s">
        <v>80</v>
      </c>
      <c r="AV207" s="15" t="s">
        <v>78</v>
      </c>
      <c r="AW207" s="15" t="s">
        <v>32</v>
      </c>
      <c r="AX207" s="15" t="s">
        <v>70</v>
      </c>
      <c r="AY207" s="243" t="s">
        <v>132</v>
      </c>
    </row>
    <row r="208" spans="1:65" s="13" customFormat="1">
      <c r="B208" s="211"/>
      <c r="C208" s="212"/>
      <c r="D208" s="213" t="s">
        <v>193</v>
      </c>
      <c r="E208" s="214" t="s">
        <v>19</v>
      </c>
      <c r="F208" s="215" t="s">
        <v>393</v>
      </c>
      <c r="G208" s="212"/>
      <c r="H208" s="216">
        <v>17.34</v>
      </c>
      <c r="I208" s="217"/>
      <c r="J208" s="212"/>
      <c r="K208" s="212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193</v>
      </c>
      <c r="AU208" s="222" t="s">
        <v>80</v>
      </c>
      <c r="AV208" s="13" t="s">
        <v>80</v>
      </c>
      <c r="AW208" s="13" t="s">
        <v>32</v>
      </c>
      <c r="AX208" s="13" t="s">
        <v>70</v>
      </c>
      <c r="AY208" s="222" t="s">
        <v>132</v>
      </c>
    </row>
    <row r="209" spans="1:65" s="15" customFormat="1">
      <c r="B209" s="234"/>
      <c r="C209" s="235"/>
      <c r="D209" s="213" t="s">
        <v>193</v>
      </c>
      <c r="E209" s="236" t="s">
        <v>19</v>
      </c>
      <c r="F209" s="237" t="s">
        <v>394</v>
      </c>
      <c r="G209" s="235"/>
      <c r="H209" s="236" t="s">
        <v>19</v>
      </c>
      <c r="I209" s="238"/>
      <c r="J209" s="235"/>
      <c r="K209" s="235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193</v>
      </c>
      <c r="AU209" s="243" t="s">
        <v>80</v>
      </c>
      <c r="AV209" s="15" t="s">
        <v>78</v>
      </c>
      <c r="AW209" s="15" t="s">
        <v>32</v>
      </c>
      <c r="AX209" s="15" t="s">
        <v>70</v>
      </c>
      <c r="AY209" s="243" t="s">
        <v>132</v>
      </c>
    </row>
    <row r="210" spans="1:65" s="13" customFormat="1">
      <c r="B210" s="211"/>
      <c r="C210" s="212"/>
      <c r="D210" s="213" t="s">
        <v>193</v>
      </c>
      <c r="E210" s="214" t="s">
        <v>19</v>
      </c>
      <c r="F210" s="215" t="s">
        <v>395</v>
      </c>
      <c r="G210" s="212"/>
      <c r="H210" s="216">
        <v>9.77</v>
      </c>
      <c r="I210" s="217"/>
      <c r="J210" s="212"/>
      <c r="K210" s="212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193</v>
      </c>
      <c r="AU210" s="222" t="s">
        <v>80</v>
      </c>
      <c r="AV210" s="13" t="s">
        <v>80</v>
      </c>
      <c r="AW210" s="13" t="s">
        <v>32</v>
      </c>
      <c r="AX210" s="13" t="s">
        <v>70</v>
      </c>
      <c r="AY210" s="222" t="s">
        <v>132</v>
      </c>
    </row>
    <row r="211" spans="1:65" s="14" customFormat="1">
      <c r="B211" s="223"/>
      <c r="C211" s="224"/>
      <c r="D211" s="213" t="s">
        <v>193</v>
      </c>
      <c r="E211" s="225" t="s">
        <v>19</v>
      </c>
      <c r="F211" s="226" t="s">
        <v>197</v>
      </c>
      <c r="G211" s="224"/>
      <c r="H211" s="227">
        <v>27.11</v>
      </c>
      <c r="I211" s="228"/>
      <c r="J211" s="224"/>
      <c r="K211" s="224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193</v>
      </c>
      <c r="AU211" s="233" t="s">
        <v>80</v>
      </c>
      <c r="AV211" s="14" t="s">
        <v>151</v>
      </c>
      <c r="AW211" s="14" t="s">
        <v>32</v>
      </c>
      <c r="AX211" s="14" t="s">
        <v>78</v>
      </c>
      <c r="AY211" s="233" t="s">
        <v>132</v>
      </c>
    </row>
    <row r="212" spans="1:65" s="2" customFormat="1" ht="24">
      <c r="A212" s="35"/>
      <c r="B212" s="36"/>
      <c r="C212" s="244" t="s">
        <v>396</v>
      </c>
      <c r="D212" s="244" t="s">
        <v>304</v>
      </c>
      <c r="E212" s="245" t="s">
        <v>397</v>
      </c>
      <c r="F212" s="246" t="s">
        <v>398</v>
      </c>
      <c r="G212" s="247" t="s">
        <v>191</v>
      </c>
      <c r="H212" s="248">
        <v>17.687000000000001</v>
      </c>
      <c r="I212" s="249"/>
      <c r="J212" s="250">
        <f>ROUND(I212*H212,2)</f>
        <v>0</v>
      </c>
      <c r="K212" s="246" t="s">
        <v>139</v>
      </c>
      <c r="L212" s="251"/>
      <c r="M212" s="252" t="s">
        <v>19</v>
      </c>
      <c r="N212" s="253" t="s">
        <v>41</v>
      </c>
      <c r="O212" s="65"/>
      <c r="P212" s="202">
        <f>O212*H212</f>
        <v>0</v>
      </c>
      <c r="Q212" s="202">
        <v>0.17599999999999999</v>
      </c>
      <c r="R212" s="202">
        <f>Q212*H212</f>
        <v>3.1129120000000001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169</v>
      </c>
      <c r="AT212" s="204" t="s">
        <v>304</v>
      </c>
      <c r="AU212" s="204" t="s">
        <v>80</v>
      </c>
      <c r="AY212" s="18" t="s">
        <v>132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78</v>
      </c>
      <c r="BK212" s="205">
        <f>ROUND(I212*H212,2)</f>
        <v>0</v>
      </c>
      <c r="BL212" s="18" t="s">
        <v>151</v>
      </c>
      <c r="BM212" s="204" t="s">
        <v>399</v>
      </c>
    </row>
    <row r="213" spans="1:65" s="13" customFormat="1">
      <c r="B213" s="211"/>
      <c r="C213" s="212"/>
      <c r="D213" s="213" t="s">
        <v>193</v>
      </c>
      <c r="E213" s="214" t="s">
        <v>19</v>
      </c>
      <c r="F213" s="215" t="s">
        <v>400</v>
      </c>
      <c r="G213" s="212"/>
      <c r="H213" s="216">
        <v>17.34</v>
      </c>
      <c r="I213" s="217"/>
      <c r="J213" s="212"/>
      <c r="K213" s="212"/>
      <c r="L213" s="218"/>
      <c r="M213" s="219"/>
      <c r="N213" s="220"/>
      <c r="O213" s="220"/>
      <c r="P213" s="220"/>
      <c r="Q213" s="220"/>
      <c r="R213" s="220"/>
      <c r="S213" s="220"/>
      <c r="T213" s="221"/>
      <c r="AT213" s="222" t="s">
        <v>193</v>
      </c>
      <c r="AU213" s="222" t="s">
        <v>80</v>
      </c>
      <c r="AV213" s="13" t="s">
        <v>80</v>
      </c>
      <c r="AW213" s="13" t="s">
        <v>32</v>
      </c>
      <c r="AX213" s="13" t="s">
        <v>78</v>
      </c>
      <c r="AY213" s="222" t="s">
        <v>132</v>
      </c>
    </row>
    <row r="214" spans="1:65" s="13" customFormat="1">
      <c r="B214" s="211"/>
      <c r="C214" s="212"/>
      <c r="D214" s="213" t="s">
        <v>193</v>
      </c>
      <c r="E214" s="212"/>
      <c r="F214" s="215" t="s">
        <v>401</v>
      </c>
      <c r="G214" s="212"/>
      <c r="H214" s="216">
        <v>17.687000000000001</v>
      </c>
      <c r="I214" s="217"/>
      <c r="J214" s="212"/>
      <c r="K214" s="212"/>
      <c r="L214" s="218"/>
      <c r="M214" s="219"/>
      <c r="N214" s="220"/>
      <c r="O214" s="220"/>
      <c r="P214" s="220"/>
      <c r="Q214" s="220"/>
      <c r="R214" s="220"/>
      <c r="S214" s="220"/>
      <c r="T214" s="221"/>
      <c r="AT214" s="222" t="s">
        <v>193</v>
      </c>
      <c r="AU214" s="222" t="s">
        <v>80</v>
      </c>
      <c r="AV214" s="13" t="s">
        <v>80</v>
      </c>
      <c r="AW214" s="13" t="s">
        <v>4</v>
      </c>
      <c r="AX214" s="13" t="s">
        <v>78</v>
      </c>
      <c r="AY214" s="222" t="s">
        <v>132</v>
      </c>
    </row>
    <row r="215" spans="1:65" s="2" customFormat="1" ht="24">
      <c r="A215" s="35"/>
      <c r="B215" s="36"/>
      <c r="C215" s="244" t="s">
        <v>402</v>
      </c>
      <c r="D215" s="244" t="s">
        <v>304</v>
      </c>
      <c r="E215" s="245" t="s">
        <v>403</v>
      </c>
      <c r="F215" s="246" t="s">
        <v>404</v>
      </c>
      <c r="G215" s="247" t="s">
        <v>191</v>
      </c>
      <c r="H215" s="248">
        <v>9.9649999999999999</v>
      </c>
      <c r="I215" s="249"/>
      <c r="J215" s="250">
        <f>ROUND(I215*H215,2)</f>
        <v>0</v>
      </c>
      <c r="K215" s="246" t="s">
        <v>139</v>
      </c>
      <c r="L215" s="251"/>
      <c r="M215" s="252" t="s">
        <v>19</v>
      </c>
      <c r="N215" s="253" t="s">
        <v>41</v>
      </c>
      <c r="O215" s="65"/>
      <c r="P215" s="202">
        <f>O215*H215</f>
        <v>0</v>
      </c>
      <c r="Q215" s="202">
        <v>0.17499999999999999</v>
      </c>
      <c r="R215" s="202">
        <f>Q215*H215</f>
        <v>1.7438749999999998</v>
      </c>
      <c r="S215" s="202">
        <v>0</v>
      </c>
      <c r="T215" s="20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169</v>
      </c>
      <c r="AT215" s="204" t="s">
        <v>304</v>
      </c>
      <c r="AU215" s="204" t="s">
        <v>80</v>
      </c>
      <c r="AY215" s="18" t="s">
        <v>132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78</v>
      </c>
      <c r="BK215" s="205">
        <f>ROUND(I215*H215,2)</f>
        <v>0</v>
      </c>
      <c r="BL215" s="18" t="s">
        <v>151</v>
      </c>
      <c r="BM215" s="204" t="s">
        <v>405</v>
      </c>
    </row>
    <row r="216" spans="1:65" s="13" customFormat="1">
      <c r="B216" s="211"/>
      <c r="C216" s="212"/>
      <c r="D216" s="213" t="s">
        <v>193</v>
      </c>
      <c r="E216" s="214" t="s">
        <v>19</v>
      </c>
      <c r="F216" s="215" t="s">
        <v>395</v>
      </c>
      <c r="G216" s="212"/>
      <c r="H216" s="216">
        <v>9.77</v>
      </c>
      <c r="I216" s="217"/>
      <c r="J216" s="212"/>
      <c r="K216" s="212"/>
      <c r="L216" s="218"/>
      <c r="M216" s="219"/>
      <c r="N216" s="220"/>
      <c r="O216" s="220"/>
      <c r="P216" s="220"/>
      <c r="Q216" s="220"/>
      <c r="R216" s="220"/>
      <c r="S216" s="220"/>
      <c r="T216" s="221"/>
      <c r="AT216" s="222" t="s">
        <v>193</v>
      </c>
      <c r="AU216" s="222" t="s">
        <v>80</v>
      </c>
      <c r="AV216" s="13" t="s">
        <v>80</v>
      </c>
      <c r="AW216" s="13" t="s">
        <v>32</v>
      </c>
      <c r="AX216" s="13" t="s">
        <v>78</v>
      </c>
      <c r="AY216" s="222" t="s">
        <v>132</v>
      </c>
    </row>
    <row r="217" spans="1:65" s="13" customFormat="1">
      <c r="B217" s="211"/>
      <c r="C217" s="212"/>
      <c r="D217" s="213" t="s">
        <v>193</v>
      </c>
      <c r="E217" s="212"/>
      <c r="F217" s="215" t="s">
        <v>406</v>
      </c>
      <c r="G217" s="212"/>
      <c r="H217" s="216">
        <v>9.9649999999999999</v>
      </c>
      <c r="I217" s="217"/>
      <c r="J217" s="212"/>
      <c r="K217" s="212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193</v>
      </c>
      <c r="AU217" s="222" t="s">
        <v>80</v>
      </c>
      <c r="AV217" s="13" t="s">
        <v>80</v>
      </c>
      <c r="AW217" s="13" t="s">
        <v>4</v>
      </c>
      <c r="AX217" s="13" t="s">
        <v>78</v>
      </c>
      <c r="AY217" s="222" t="s">
        <v>132</v>
      </c>
    </row>
    <row r="218" spans="1:65" s="2" customFormat="1" ht="72">
      <c r="A218" s="35"/>
      <c r="B218" s="36"/>
      <c r="C218" s="193" t="s">
        <v>407</v>
      </c>
      <c r="D218" s="193" t="s">
        <v>135</v>
      </c>
      <c r="E218" s="194" t="s">
        <v>408</v>
      </c>
      <c r="F218" s="195" t="s">
        <v>409</v>
      </c>
      <c r="G218" s="196" t="s">
        <v>191</v>
      </c>
      <c r="H218" s="197">
        <v>1.7</v>
      </c>
      <c r="I218" s="198"/>
      <c r="J218" s="199">
        <f>ROUND(I218*H218,2)</f>
        <v>0</v>
      </c>
      <c r="K218" s="195" t="s">
        <v>139</v>
      </c>
      <c r="L218" s="40"/>
      <c r="M218" s="200" t="s">
        <v>19</v>
      </c>
      <c r="N218" s="201" t="s">
        <v>41</v>
      </c>
      <c r="O218" s="65"/>
      <c r="P218" s="202">
        <f>O218*H218</f>
        <v>0</v>
      </c>
      <c r="Q218" s="202">
        <v>0.10100000000000001</v>
      </c>
      <c r="R218" s="202">
        <f>Q218*H218</f>
        <v>0.17170000000000002</v>
      </c>
      <c r="S218" s="202">
        <v>0</v>
      </c>
      <c r="T218" s="20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151</v>
      </c>
      <c r="AT218" s="204" t="s">
        <v>135</v>
      </c>
      <c r="AU218" s="204" t="s">
        <v>80</v>
      </c>
      <c r="AY218" s="18" t="s">
        <v>132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78</v>
      </c>
      <c r="BK218" s="205">
        <f>ROUND(I218*H218,2)</f>
        <v>0</v>
      </c>
      <c r="BL218" s="18" t="s">
        <v>151</v>
      </c>
      <c r="BM218" s="204" t="s">
        <v>410</v>
      </c>
    </row>
    <row r="219" spans="1:65" s="2" customFormat="1" ht="24">
      <c r="A219" s="35"/>
      <c r="B219" s="36"/>
      <c r="C219" s="244" t="s">
        <v>411</v>
      </c>
      <c r="D219" s="244" t="s">
        <v>304</v>
      </c>
      <c r="E219" s="245" t="s">
        <v>412</v>
      </c>
      <c r="F219" s="246" t="s">
        <v>413</v>
      </c>
      <c r="G219" s="247" t="s">
        <v>191</v>
      </c>
      <c r="H219" s="248">
        <v>1.7</v>
      </c>
      <c r="I219" s="249"/>
      <c r="J219" s="250">
        <f>ROUND(I219*H219,2)</f>
        <v>0</v>
      </c>
      <c r="K219" s="246" t="s">
        <v>139</v>
      </c>
      <c r="L219" s="251"/>
      <c r="M219" s="252" t="s">
        <v>19</v>
      </c>
      <c r="N219" s="253" t="s">
        <v>41</v>
      </c>
      <c r="O219" s="65"/>
      <c r="P219" s="202">
        <f>O219*H219</f>
        <v>0</v>
      </c>
      <c r="Q219" s="202">
        <v>0.115</v>
      </c>
      <c r="R219" s="202">
        <f>Q219*H219</f>
        <v>0.19550000000000001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169</v>
      </c>
      <c r="AT219" s="204" t="s">
        <v>304</v>
      </c>
      <c r="AU219" s="204" t="s">
        <v>80</v>
      </c>
      <c r="AY219" s="18" t="s">
        <v>132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78</v>
      </c>
      <c r="BK219" s="205">
        <f>ROUND(I219*H219,2)</f>
        <v>0</v>
      </c>
      <c r="BL219" s="18" t="s">
        <v>151</v>
      </c>
      <c r="BM219" s="204" t="s">
        <v>414</v>
      </c>
    </row>
    <row r="220" spans="1:65" s="2" customFormat="1" ht="24">
      <c r="A220" s="35"/>
      <c r="B220" s="36"/>
      <c r="C220" s="193" t="s">
        <v>415</v>
      </c>
      <c r="D220" s="193" t="s">
        <v>135</v>
      </c>
      <c r="E220" s="194" t="s">
        <v>416</v>
      </c>
      <c r="F220" s="195" t="s">
        <v>417</v>
      </c>
      <c r="G220" s="196" t="s">
        <v>191</v>
      </c>
      <c r="H220" s="197">
        <v>15</v>
      </c>
      <c r="I220" s="198"/>
      <c r="J220" s="199">
        <f>ROUND(I220*H220,2)</f>
        <v>0</v>
      </c>
      <c r="K220" s="195" t="s">
        <v>19</v>
      </c>
      <c r="L220" s="40"/>
      <c r="M220" s="200" t="s">
        <v>19</v>
      </c>
      <c r="N220" s="201" t="s">
        <v>41</v>
      </c>
      <c r="O220" s="65"/>
      <c r="P220" s="202">
        <f>O220*H220</f>
        <v>0</v>
      </c>
      <c r="Q220" s="202">
        <v>0</v>
      </c>
      <c r="R220" s="202">
        <f>Q220*H220</f>
        <v>0</v>
      </c>
      <c r="S220" s="202">
        <v>0</v>
      </c>
      <c r="T220" s="20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151</v>
      </c>
      <c r="AT220" s="204" t="s">
        <v>135</v>
      </c>
      <c r="AU220" s="204" t="s">
        <v>80</v>
      </c>
      <c r="AY220" s="18" t="s">
        <v>132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78</v>
      </c>
      <c r="BK220" s="205">
        <f>ROUND(I220*H220,2)</f>
        <v>0</v>
      </c>
      <c r="BL220" s="18" t="s">
        <v>151</v>
      </c>
      <c r="BM220" s="204" t="s">
        <v>418</v>
      </c>
    </row>
    <row r="221" spans="1:65" s="12" customFormat="1" ht="12.75">
      <c r="B221" s="177"/>
      <c r="C221" s="178"/>
      <c r="D221" s="179" t="s">
        <v>69</v>
      </c>
      <c r="E221" s="191" t="s">
        <v>228</v>
      </c>
      <c r="F221" s="191" t="s">
        <v>419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SUM(P222:P259)</f>
        <v>0</v>
      </c>
      <c r="Q221" s="185"/>
      <c r="R221" s="186">
        <f>SUM(R222:R259)</f>
        <v>83.065126019999994</v>
      </c>
      <c r="S221" s="185"/>
      <c r="T221" s="187">
        <f>SUM(T222:T259)</f>
        <v>5.9137000000000004</v>
      </c>
      <c r="AR221" s="188" t="s">
        <v>78</v>
      </c>
      <c r="AT221" s="189" t="s">
        <v>69</v>
      </c>
      <c r="AU221" s="189" t="s">
        <v>78</v>
      </c>
      <c r="AY221" s="188" t="s">
        <v>132</v>
      </c>
      <c r="BK221" s="190">
        <f>SUM(BK222:BK259)</f>
        <v>0</v>
      </c>
    </row>
    <row r="222" spans="1:65" s="2" customFormat="1" ht="24">
      <c r="A222" s="35"/>
      <c r="B222" s="36"/>
      <c r="C222" s="193" t="s">
        <v>420</v>
      </c>
      <c r="D222" s="193" t="s">
        <v>135</v>
      </c>
      <c r="E222" s="194" t="s">
        <v>421</v>
      </c>
      <c r="F222" s="195" t="s">
        <v>422</v>
      </c>
      <c r="G222" s="196" t="s">
        <v>187</v>
      </c>
      <c r="H222" s="197">
        <v>4</v>
      </c>
      <c r="I222" s="198"/>
      <c r="J222" s="199">
        <f>ROUND(I222*H222,2)</f>
        <v>0</v>
      </c>
      <c r="K222" s="195" t="s">
        <v>139</v>
      </c>
      <c r="L222" s="40"/>
      <c r="M222" s="200" t="s">
        <v>19</v>
      </c>
      <c r="N222" s="201" t="s">
        <v>41</v>
      </c>
      <c r="O222" s="65"/>
      <c r="P222" s="202">
        <f>O222*H222</f>
        <v>0</v>
      </c>
      <c r="Q222" s="202">
        <v>6.9999999999999999E-4</v>
      </c>
      <c r="R222" s="202">
        <f>Q222*H222</f>
        <v>2.8E-3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151</v>
      </c>
      <c r="AT222" s="204" t="s">
        <v>135</v>
      </c>
      <c r="AU222" s="204" t="s">
        <v>80</v>
      </c>
      <c r="AY222" s="18" t="s">
        <v>132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78</v>
      </c>
      <c r="BK222" s="205">
        <f>ROUND(I222*H222,2)</f>
        <v>0</v>
      </c>
      <c r="BL222" s="18" t="s">
        <v>151</v>
      </c>
      <c r="BM222" s="204" t="s">
        <v>423</v>
      </c>
    </row>
    <row r="223" spans="1:65" s="13" customFormat="1">
      <c r="B223" s="211"/>
      <c r="C223" s="212"/>
      <c r="D223" s="213" t="s">
        <v>193</v>
      </c>
      <c r="E223" s="214" t="s">
        <v>19</v>
      </c>
      <c r="F223" s="215" t="s">
        <v>424</v>
      </c>
      <c r="G223" s="212"/>
      <c r="H223" s="216">
        <v>4</v>
      </c>
      <c r="I223" s="217"/>
      <c r="J223" s="212"/>
      <c r="K223" s="212"/>
      <c r="L223" s="218"/>
      <c r="M223" s="219"/>
      <c r="N223" s="220"/>
      <c r="O223" s="220"/>
      <c r="P223" s="220"/>
      <c r="Q223" s="220"/>
      <c r="R223" s="220"/>
      <c r="S223" s="220"/>
      <c r="T223" s="221"/>
      <c r="AT223" s="222" t="s">
        <v>193</v>
      </c>
      <c r="AU223" s="222" t="s">
        <v>80</v>
      </c>
      <c r="AV223" s="13" t="s">
        <v>80</v>
      </c>
      <c r="AW223" s="13" t="s">
        <v>32</v>
      </c>
      <c r="AX223" s="13" t="s">
        <v>78</v>
      </c>
      <c r="AY223" s="222" t="s">
        <v>132</v>
      </c>
    </row>
    <row r="224" spans="1:65" s="2" customFormat="1" ht="24">
      <c r="A224" s="35"/>
      <c r="B224" s="36"/>
      <c r="C224" s="193" t="s">
        <v>425</v>
      </c>
      <c r="D224" s="193" t="s">
        <v>135</v>
      </c>
      <c r="E224" s="194" t="s">
        <v>426</v>
      </c>
      <c r="F224" s="195" t="s">
        <v>427</v>
      </c>
      <c r="G224" s="196" t="s">
        <v>187</v>
      </c>
      <c r="H224" s="197">
        <v>4</v>
      </c>
      <c r="I224" s="198"/>
      <c r="J224" s="199">
        <f>ROUND(I224*H224,2)</f>
        <v>0</v>
      </c>
      <c r="K224" s="195" t="s">
        <v>139</v>
      </c>
      <c r="L224" s="40"/>
      <c r="M224" s="200" t="s">
        <v>19</v>
      </c>
      <c r="N224" s="201" t="s">
        <v>41</v>
      </c>
      <c r="O224" s="65"/>
      <c r="P224" s="202">
        <f>O224*H224</f>
        <v>0</v>
      </c>
      <c r="Q224" s="202">
        <v>0.11241</v>
      </c>
      <c r="R224" s="202">
        <f>Q224*H224</f>
        <v>0.44963999999999998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151</v>
      </c>
      <c r="AT224" s="204" t="s">
        <v>135</v>
      </c>
      <c r="AU224" s="204" t="s">
        <v>80</v>
      </c>
      <c r="AY224" s="18" t="s">
        <v>132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78</v>
      </c>
      <c r="BK224" s="205">
        <f>ROUND(I224*H224,2)</f>
        <v>0</v>
      </c>
      <c r="BL224" s="18" t="s">
        <v>151</v>
      </c>
      <c r="BM224" s="204" t="s">
        <v>428</v>
      </c>
    </row>
    <row r="225" spans="1:65" s="2" customFormat="1" ht="12">
      <c r="A225" s="35"/>
      <c r="B225" s="36"/>
      <c r="C225" s="244" t="s">
        <v>429</v>
      </c>
      <c r="D225" s="244" t="s">
        <v>304</v>
      </c>
      <c r="E225" s="245" t="s">
        <v>430</v>
      </c>
      <c r="F225" s="246" t="s">
        <v>431</v>
      </c>
      <c r="G225" s="247" t="s">
        <v>187</v>
      </c>
      <c r="H225" s="248">
        <v>4</v>
      </c>
      <c r="I225" s="249"/>
      <c r="J225" s="250">
        <f>ROUND(I225*H225,2)</f>
        <v>0</v>
      </c>
      <c r="K225" s="246" t="s">
        <v>139</v>
      </c>
      <c r="L225" s="251"/>
      <c r="M225" s="252" t="s">
        <v>19</v>
      </c>
      <c r="N225" s="253" t="s">
        <v>41</v>
      </c>
      <c r="O225" s="65"/>
      <c r="P225" s="202">
        <f>O225*H225</f>
        <v>0</v>
      </c>
      <c r="Q225" s="202">
        <v>6.1000000000000004E-3</v>
      </c>
      <c r="R225" s="202">
        <f>Q225*H225</f>
        <v>2.4400000000000002E-2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169</v>
      </c>
      <c r="AT225" s="204" t="s">
        <v>304</v>
      </c>
      <c r="AU225" s="204" t="s">
        <v>80</v>
      </c>
      <c r="AY225" s="18" t="s">
        <v>132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78</v>
      </c>
      <c r="BK225" s="205">
        <f>ROUND(I225*H225,2)</f>
        <v>0</v>
      </c>
      <c r="BL225" s="18" t="s">
        <v>151</v>
      </c>
      <c r="BM225" s="204" t="s">
        <v>432</v>
      </c>
    </row>
    <row r="226" spans="1:65" s="2" customFormat="1" ht="24">
      <c r="A226" s="35"/>
      <c r="B226" s="36"/>
      <c r="C226" s="193" t="s">
        <v>433</v>
      </c>
      <c r="D226" s="193" t="s">
        <v>135</v>
      </c>
      <c r="E226" s="194" t="s">
        <v>434</v>
      </c>
      <c r="F226" s="195" t="s">
        <v>435</v>
      </c>
      <c r="G226" s="196" t="s">
        <v>212</v>
      </c>
      <c r="H226" s="197">
        <v>17.899999999999999</v>
      </c>
      <c r="I226" s="198"/>
      <c r="J226" s="199">
        <f>ROUND(I226*H226,2)</f>
        <v>0</v>
      </c>
      <c r="K226" s="195" t="s">
        <v>139</v>
      </c>
      <c r="L226" s="40"/>
      <c r="M226" s="200" t="s">
        <v>19</v>
      </c>
      <c r="N226" s="201" t="s">
        <v>41</v>
      </c>
      <c r="O226" s="65"/>
      <c r="P226" s="202">
        <f>O226*H226</f>
        <v>0</v>
      </c>
      <c r="Q226" s="202">
        <v>1.3999999999999999E-4</v>
      </c>
      <c r="R226" s="202">
        <f>Q226*H226</f>
        <v>2.5059999999999995E-3</v>
      </c>
      <c r="S226" s="202">
        <v>0</v>
      </c>
      <c r="T226" s="20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151</v>
      </c>
      <c r="AT226" s="204" t="s">
        <v>135</v>
      </c>
      <c r="AU226" s="204" t="s">
        <v>80</v>
      </c>
      <c r="AY226" s="18" t="s">
        <v>132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78</v>
      </c>
      <c r="BK226" s="205">
        <f>ROUND(I226*H226,2)</f>
        <v>0</v>
      </c>
      <c r="BL226" s="18" t="s">
        <v>151</v>
      </c>
      <c r="BM226" s="204" t="s">
        <v>436</v>
      </c>
    </row>
    <row r="227" spans="1:65" s="13" customFormat="1">
      <c r="B227" s="211"/>
      <c r="C227" s="212"/>
      <c r="D227" s="213" t="s">
        <v>193</v>
      </c>
      <c r="E227" s="214" t="s">
        <v>19</v>
      </c>
      <c r="F227" s="215" t="s">
        <v>437</v>
      </c>
      <c r="G227" s="212"/>
      <c r="H227" s="216">
        <v>17.899999999999999</v>
      </c>
      <c r="I227" s="217"/>
      <c r="J227" s="212"/>
      <c r="K227" s="212"/>
      <c r="L227" s="218"/>
      <c r="M227" s="219"/>
      <c r="N227" s="220"/>
      <c r="O227" s="220"/>
      <c r="P227" s="220"/>
      <c r="Q227" s="220"/>
      <c r="R227" s="220"/>
      <c r="S227" s="220"/>
      <c r="T227" s="221"/>
      <c r="AT227" s="222" t="s">
        <v>193</v>
      </c>
      <c r="AU227" s="222" t="s">
        <v>80</v>
      </c>
      <c r="AV227" s="13" t="s">
        <v>80</v>
      </c>
      <c r="AW227" s="13" t="s">
        <v>32</v>
      </c>
      <c r="AX227" s="13" t="s">
        <v>78</v>
      </c>
      <c r="AY227" s="222" t="s">
        <v>132</v>
      </c>
    </row>
    <row r="228" spans="1:65" s="2" customFormat="1" ht="36">
      <c r="A228" s="35"/>
      <c r="B228" s="36"/>
      <c r="C228" s="193" t="s">
        <v>438</v>
      </c>
      <c r="D228" s="193" t="s">
        <v>135</v>
      </c>
      <c r="E228" s="194" t="s">
        <v>439</v>
      </c>
      <c r="F228" s="195" t="s">
        <v>440</v>
      </c>
      <c r="G228" s="196" t="s">
        <v>212</v>
      </c>
      <c r="H228" s="197">
        <v>107.4</v>
      </c>
      <c r="I228" s="198"/>
      <c r="J228" s="199">
        <f>ROUND(I228*H228,2)</f>
        <v>0</v>
      </c>
      <c r="K228" s="195" t="s">
        <v>139</v>
      </c>
      <c r="L228" s="40"/>
      <c r="M228" s="200" t="s">
        <v>19</v>
      </c>
      <c r="N228" s="201" t="s">
        <v>41</v>
      </c>
      <c r="O228" s="65"/>
      <c r="P228" s="202">
        <f>O228*H228</f>
        <v>0</v>
      </c>
      <c r="Q228" s="202">
        <v>0</v>
      </c>
      <c r="R228" s="202">
        <f>Q228*H228</f>
        <v>0</v>
      </c>
      <c r="S228" s="202">
        <v>0</v>
      </c>
      <c r="T228" s="20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151</v>
      </c>
      <c r="AT228" s="204" t="s">
        <v>135</v>
      </c>
      <c r="AU228" s="204" t="s">
        <v>80</v>
      </c>
      <c r="AY228" s="18" t="s">
        <v>132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78</v>
      </c>
      <c r="BK228" s="205">
        <f>ROUND(I228*H228,2)</f>
        <v>0</v>
      </c>
      <c r="BL228" s="18" t="s">
        <v>151</v>
      </c>
      <c r="BM228" s="204" t="s">
        <v>441</v>
      </c>
    </row>
    <row r="229" spans="1:65" s="13" customFormat="1">
      <c r="B229" s="211"/>
      <c r="C229" s="212"/>
      <c r="D229" s="213" t="s">
        <v>193</v>
      </c>
      <c r="E229" s="214" t="s">
        <v>19</v>
      </c>
      <c r="F229" s="215" t="s">
        <v>442</v>
      </c>
      <c r="G229" s="212"/>
      <c r="H229" s="216">
        <v>107.4</v>
      </c>
      <c r="I229" s="217"/>
      <c r="J229" s="212"/>
      <c r="K229" s="212"/>
      <c r="L229" s="218"/>
      <c r="M229" s="219"/>
      <c r="N229" s="220"/>
      <c r="O229" s="220"/>
      <c r="P229" s="220"/>
      <c r="Q229" s="220"/>
      <c r="R229" s="220"/>
      <c r="S229" s="220"/>
      <c r="T229" s="221"/>
      <c r="AT229" s="222" t="s">
        <v>193</v>
      </c>
      <c r="AU229" s="222" t="s">
        <v>80</v>
      </c>
      <c r="AV229" s="13" t="s">
        <v>80</v>
      </c>
      <c r="AW229" s="13" t="s">
        <v>32</v>
      </c>
      <c r="AX229" s="13" t="s">
        <v>78</v>
      </c>
      <c r="AY229" s="222" t="s">
        <v>132</v>
      </c>
    </row>
    <row r="230" spans="1:65" s="2" customFormat="1" ht="48">
      <c r="A230" s="35"/>
      <c r="B230" s="36"/>
      <c r="C230" s="193" t="s">
        <v>443</v>
      </c>
      <c r="D230" s="193" t="s">
        <v>135</v>
      </c>
      <c r="E230" s="194" t="s">
        <v>444</v>
      </c>
      <c r="F230" s="195" t="s">
        <v>445</v>
      </c>
      <c r="G230" s="196" t="s">
        <v>212</v>
      </c>
      <c r="H230" s="197">
        <v>180.25</v>
      </c>
      <c r="I230" s="198"/>
      <c r="J230" s="199">
        <f>ROUND(I230*H230,2)</f>
        <v>0</v>
      </c>
      <c r="K230" s="195" t="s">
        <v>139</v>
      </c>
      <c r="L230" s="40"/>
      <c r="M230" s="200" t="s">
        <v>19</v>
      </c>
      <c r="N230" s="201" t="s">
        <v>41</v>
      </c>
      <c r="O230" s="65"/>
      <c r="P230" s="202">
        <f>O230*H230</f>
        <v>0</v>
      </c>
      <c r="Q230" s="202">
        <v>0.15540000000000001</v>
      </c>
      <c r="R230" s="202">
        <f>Q230*H230</f>
        <v>28.010850000000001</v>
      </c>
      <c r="S230" s="202">
        <v>0</v>
      </c>
      <c r="T230" s="20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151</v>
      </c>
      <c r="AT230" s="204" t="s">
        <v>135</v>
      </c>
      <c r="AU230" s="204" t="s">
        <v>80</v>
      </c>
      <c r="AY230" s="18" t="s">
        <v>132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78</v>
      </c>
      <c r="BK230" s="205">
        <f>ROUND(I230*H230,2)</f>
        <v>0</v>
      </c>
      <c r="BL230" s="18" t="s">
        <v>151</v>
      </c>
      <c r="BM230" s="204" t="s">
        <v>446</v>
      </c>
    </row>
    <row r="231" spans="1:65" s="15" customFormat="1">
      <c r="B231" s="234"/>
      <c r="C231" s="235"/>
      <c r="D231" s="213" t="s">
        <v>193</v>
      </c>
      <c r="E231" s="236" t="s">
        <v>19</v>
      </c>
      <c r="F231" s="237" t="s">
        <v>447</v>
      </c>
      <c r="G231" s="235"/>
      <c r="H231" s="236" t="s">
        <v>19</v>
      </c>
      <c r="I231" s="238"/>
      <c r="J231" s="235"/>
      <c r="K231" s="235"/>
      <c r="L231" s="239"/>
      <c r="M231" s="240"/>
      <c r="N231" s="241"/>
      <c r="O231" s="241"/>
      <c r="P231" s="241"/>
      <c r="Q231" s="241"/>
      <c r="R231" s="241"/>
      <c r="S231" s="241"/>
      <c r="T231" s="242"/>
      <c r="AT231" s="243" t="s">
        <v>193</v>
      </c>
      <c r="AU231" s="243" t="s">
        <v>80</v>
      </c>
      <c r="AV231" s="15" t="s">
        <v>78</v>
      </c>
      <c r="AW231" s="15" t="s">
        <v>32</v>
      </c>
      <c r="AX231" s="15" t="s">
        <v>70</v>
      </c>
      <c r="AY231" s="243" t="s">
        <v>132</v>
      </c>
    </row>
    <row r="232" spans="1:65" s="13" customFormat="1">
      <c r="B232" s="211"/>
      <c r="C232" s="212"/>
      <c r="D232" s="213" t="s">
        <v>193</v>
      </c>
      <c r="E232" s="214" t="s">
        <v>19</v>
      </c>
      <c r="F232" s="215" t="s">
        <v>448</v>
      </c>
      <c r="G232" s="212"/>
      <c r="H232" s="216">
        <v>41.55</v>
      </c>
      <c r="I232" s="217"/>
      <c r="J232" s="212"/>
      <c r="K232" s="212"/>
      <c r="L232" s="218"/>
      <c r="M232" s="219"/>
      <c r="N232" s="220"/>
      <c r="O232" s="220"/>
      <c r="P232" s="220"/>
      <c r="Q232" s="220"/>
      <c r="R232" s="220"/>
      <c r="S232" s="220"/>
      <c r="T232" s="221"/>
      <c r="AT232" s="222" t="s">
        <v>193</v>
      </c>
      <c r="AU232" s="222" t="s">
        <v>80</v>
      </c>
      <c r="AV232" s="13" t="s">
        <v>80</v>
      </c>
      <c r="AW232" s="13" t="s">
        <v>32</v>
      </c>
      <c r="AX232" s="13" t="s">
        <v>70</v>
      </c>
      <c r="AY232" s="222" t="s">
        <v>132</v>
      </c>
    </row>
    <row r="233" spans="1:65" s="15" customFormat="1">
      <c r="B233" s="234"/>
      <c r="C233" s="235"/>
      <c r="D233" s="213" t="s">
        <v>193</v>
      </c>
      <c r="E233" s="236" t="s">
        <v>19</v>
      </c>
      <c r="F233" s="237" t="s">
        <v>449</v>
      </c>
      <c r="G233" s="235"/>
      <c r="H233" s="236" t="s">
        <v>19</v>
      </c>
      <c r="I233" s="238"/>
      <c r="J233" s="235"/>
      <c r="K233" s="235"/>
      <c r="L233" s="239"/>
      <c r="M233" s="240"/>
      <c r="N233" s="241"/>
      <c r="O233" s="241"/>
      <c r="P233" s="241"/>
      <c r="Q233" s="241"/>
      <c r="R233" s="241"/>
      <c r="S233" s="241"/>
      <c r="T233" s="242"/>
      <c r="AT233" s="243" t="s">
        <v>193</v>
      </c>
      <c r="AU233" s="243" t="s">
        <v>80</v>
      </c>
      <c r="AV233" s="15" t="s">
        <v>78</v>
      </c>
      <c r="AW233" s="15" t="s">
        <v>32</v>
      </c>
      <c r="AX233" s="15" t="s">
        <v>70</v>
      </c>
      <c r="AY233" s="243" t="s">
        <v>132</v>
      </c>
    </row>
    <row r="234" spans="1:65" s="13" customFormat="1">
      <c r="B234" s="211"/>
      <c r="C234" s="212"/>
      <c r="D234" s="213" t="s">
        <v>193</v>
      </c>
      <c r="E234" s="214" t="s">
        <v>19</v>
      </c>
      <c r="F234" s="215" t="s">
        <v>8</v>
      </c>
      <c r="G234" s="212"/>
      <c r="H234" s="216">
        <v>15</v>
      </c>
      <c r="I234" s="217"/>
      <c r="J234" s="212"/>
      <c r="K234" s="212"/>
      <c r="L234" s="218"/>
      <c r="M234" s="219"/>
      <c r="N234" s="220"/>
      <c r="O234" s="220"/>
      <c r="P234" s="220"/>
      <c r="Q234" s="220"/>
      <c r="R234" s="220"/>
      <c r="S234" s="220"/>
      <c r="T234" s="221"/>
      <c r="AT234" s="222" t="s">
        <v>193</v>
      </c>
      <c r="AU234" s="222" t="s">
        <v>80</v>
      </c>
      <c r="AV234" s="13" t="s">
        <v>80</v>
      </c>
      <c r="AW234" s="13" t="s">
        <v>32</v>
      </c>
      <c r="AX234" s="13" t="s">
        <v>70</v>
      </c>
      <c r="AY234" s="222" t="s">
        <v>132</v>
      </c>
    </row>
    <row r="235" spans="1:65" s="15" customFormat="1">
      <c r="B235" s="234"/>
      <c r="C235" s="235"/>
      <c r="D235" s="213" t="s">
        <v>193</v>
      </c>
      <c r="E235" s="236" t="s">
        <v>19</v>
      </c>
      <c r="F235" s="237" t="s">
        <v>450</v>
      </c>
      <c r="G235" s="235"/>
      <c r="H235" s="236" t="s">
        <v>19</v>
      </c>
      <c r="I235" s="238"/>
      <c r="J235" s="235"/>
      <c r="K235" s="235"/>
      <c r="L235" s="239"/>
      <c r="M235" s="240"/>
      <c r="N235" s="241"/>
      <c r="O235" s="241"/>
      <c r="P235" s="241"/>
      <c r="Q235" s="241"/>
      <c r="R235" s="241"/>
      <c r="S235" s="241"/>
      <c r="T235" s="242"/>
      <c r="AT235" s="243" t="s">
        <v>193</v>
      </c>
      <c r="AU235" s="243" t="s">
        <v>80</v>
      </c>
      <c r="AV235" s="15" t="s">
        <v>78</v>
      </c>
      <c r="AW235" s="15" t="s">
        <v>32</v>
      </c>
      <c r="AX235" s="15" t="s">
        <v>70</v>
      </c>
      <c r="AY235" s="243" t="s">
        <v>132</v>
      </c>
    </row>
    <row r="236" spans="1:65" s="13" customFormat="1">
      <c r="B236" s="211"/>
      <c r="C236" s="212"/>
      <c r="D236" s="213" t="s">
        <v>193</v>
      </c>
      <c r="E236" s="214" t="s">
        <v>19</v>
      </c>
      <c r="F236" s="215" t="s">
        <v>451</v>
      </c>
      <c r="G236" s="212"/>
      <c r="H236" s="216">
        <v>123.7</v>
      </c>
      <c r="I236" s="217"/>
      <c r="J236" s="212"/>
      <c r="K236" s="212"/>
      <c r="L236" s="218"/>
      <c r="M236" s="219"/>
      <c r="N236" s="220"/>
      <c r="O236" s="220"/>
      <c r="P236" s="220"/>
      <c r="Q236" s="220"/>
      <c r="R236" s="220"/>
      <c r="S236" s="220"/>
      <c r="T236" s="221"/>
      <c r="AT236" s="222" t="s">
        <v>193</v>
      </c>
      <c r="AU236" s="222" t="s">
        <v>80</v>
      </c>
      <c r="AV236" s="13" t="s">
        <v>80</v>
      </c>
      <c r="AW236" s="13" t="s">
        <v>32</v>
      </c>
      <c r="AX236" s="13" t="s">
        <v>70</v>
      </c>
      <c r="AY236" s="222" t="s">
        <v>132</v>
      </c>
    </row>
    <row r="237" spans="1:65" s="14" customFormat="1">
      <c r="B237" s="223"/>
      <c r="C237" s="224"/>
      <c r="D237" s="213" t="s">
        <v>193</v>
      </c>
      <c r="E237" s="225" t="s">
        <v>19</v>
      </c>
      <c r="F237" s="226" t="s">
        <v>197</v>
      </c>
      <c r="G237" s="224"/>
      <c r="H237" s="227">
        <v>180.25</v>
      </c>
      <c r="I237" s="228"/>
      <c r="J237" s="224"/>
      <c r="K237" s="224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193</v>
      </c>
      <c r="AU237" s="233" t="s">
        <v>80</v>
      </c>
      <c r="AV237" s="14" t="s">
        <v>151</v>
      </c>
      <c r="AW237" s="14" t="s">
        <v>32</v>
      </c>
      <c r="AX237" s="14" t="s">
        <v>78</v>
      </c>
      <c r="AY237" s="233" t="s">
        <v>132</v>
      </c>
    </row>
    <row r="238" spans="1:65" s="2" customFormat="1" ht="12">
      <c r="A238" s="35"/>
      <c r="B238" s="36"/>
      <c r="C238" s="244" t="s">
        <v>452</v>
      </c>
      <c r="D238" s="244" t="s">
        <v>304</v>
      </c>
      <c r="E238" s="245" t="s">
        <v>453</v>
      </c>
      <c r="F238" s="246" t="s">
        <v>454</v>
      </c>
      <c r="G238" s="247" t="s">
        <v>212</v>
      </c>
      <c r="H238" s="248">
        <v>123.7</v>
      </c>
      <c r="I238" s="249"/>
      <c r="J238" s="250">
        <f>ROUND(I238*H238,2)</f>
        <v>0</v>
      </c>
      <c r="K238" s="246" t="s">
        <v>139</v>
      </c>
      <c r="L238" s="251"/>
      <c r="M238" s="252" t="s">
        <v>19</v>
      </c>
      <c r="N238" s="253" t="s">
        <v>41</v>
      </c>
      <c r="O238" s="65"/>
      <c r="P238" s="202">
        <f>O238*H238</f>
        <v>0</v>
      </c>
      <c r="Q238" s="202">
        <v>0.08</v>
      </c>
      <c r="R238" s="202">
        <f>Q238*H238</f>
        <v>9.8960000000000008</v>
      </c>
      <c r="S238" s="202">
        <v>0</v>
      </c>
      <c r="T238" s="20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169</v>
      </c>
      <c r="AT238" s="204" t="s">
        <v>304</v>
      </c>
      <c r="AU238" s="204" t="s">
        <v>80</v>
      </c>
      <c r="AY238" s="18" t="s">
        <v>132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78</v>
      </c>
      <c r="BK238" s="205">
        <f>ROUND(I238*H238,2)</f>
        <v>0</v>
      </c>
      <c r="BL238" s="18" t="s">
        <v>151</v>
      </c>
      <c r="BM238" s="204" t="s">
        <v>455</v>
      </c>
    </row>
    <row r="239" spans="1:65" s="13" customFormat="1">
      <c r="B239" s="211"/>
      <c r="C239" s="212"/>
      <c r="D239" s="213" t="s">
        <v>193</v>
      </c>
      <c r="E239" s="214" t="s">
        <v>19</v>
      </c>
      <c r="F239" s="215" t="s">
        <v>451</v>
      </c>
      <c r="G239" s="212"/>
      <c r="H239" s="216">
        <v>123.7</v>
      </c>
      <c r="I239" s="217"/>
      <c r="J239" s="212"/>
      <c r="K239" s="212"/>
      <c r="L239" s="218"/>
      <c r="M239" s="219"/>
      <c r="N239" s="220"/>
      <c r="O239" s="220"/>
      <c r="P239" s="220"/>
      <c r="Q239" s="220"/>
      <c r="R239" s="220"/>
      <c r="S239" s="220"/>
      <c r="T239" s="221"/>
      <c r="AT239" s="222" t="s">
        <v>193</v>
      </c>
      <c r="AU239" s="222" t="s">
        <v>80</v>
      </c>
      <c r="AV239" s="13" t="s">
        <v>80</v>
      </c>
      <c r="AW239" s="13" t="s">
        <v>32</v>
      </c>
      <c r="AX239" s="13" t="s">
        <v>78</v>
      </c>
      <c r="AY239" s="222" t="s">
        <v>132</v>
      </c>
    </row>
    <row r="240" spans="1:65" s="2" customFormat="1" ht="24">
      <c r="A240" s="35"/>
      <c r="B240" s="36"/>
      <c r="C240" s="244" t="s">
        <v>456</v>
      </c>
      <c r="D240" s="244" t="s">
        <v>304</v>
      </c>
      <c r="E240" s="245" t="s">
        <v>457</v>
      </c>
      <c r="F240" s="246" t="s">
        <v>458</v>
      </c>
      <c r="G240" s="247" t="s">
        <v>212</v>
      </c>
      <c r="H240" s="248">
        <v>41.55</v>
      </c>
      <c r="I240" s="249"/>
      <c r="J240" s="250">
        <f>ROUND(I240*H240,2)</f>
        <v>0</v>
      </c>
      <c r="K240" s="246" t="s">
        <v>139</v>
      </c>
      <c r="L240" s="251"/>
      <c r="M240" s="252" t="s">
        <v>19</v>
      </c>
      <c r="N240" s="253" t="s">
        <v>41</v>
      </c>
      <c r="O240" s="65"/>
      <c r="P240" s="202">
        <f>O240*H240</f>
        <v>0</v>
      </c>
      <c r="Q240" s="202">
        <v>4.8300000000000003E-2</v>
      </c>
      <c r="R240" s="202">
        <f>Q240*H240</f>
        <v>2.0068649999999999</v>
      </c>
      <c r="S240" s="202">
        <v>0</v>
      </c>
      <c r="T240" s="20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169</v>
      </c>
      <c r="AT240" s="204" t="s">
        <v>304</v>
      </c>
      <c r="AU240" s="204" t="s">
        <v>80</v>
      </c>
      <c r="AY240" s="18" t="s">
        <v>132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78</v>
      </c>
      <c r="BK240" s="205">
        <f>ROUND(I240*H240,2)</f>
        <v>0</v>
      </c>
      <c r="BL240" s="18" t="s">
        <v>151</v>
      </c>
      <c r="BM240" s="204" t="s">
        <v>459</v>
      </c>
    </row>
    <row r="241" spans="1:65" s="13" customFormat="1">
      <c r="B241" s="211"/>
      <c r="C241" s="212"/>
      <c r="D241" s="213" t="s">
        <v>193</v>
      </c>
      <c r="E241" s="214" t="s">
        <v>19</v>
      </c>
      <c r="F241" s="215" t="s">
        <v>448</v>
      </c>
      <c r="G241" s="212"/>
      <c r="H241" s="216">
        <v>41.55</v>
      </c>
      <c r="I241" s="217"/>
      <c r="J241" s="212"/>
      <c r="K241" s="212"/>
      <c r="L241" s="218"/>
      <c r="M241" s="219"/>
      <c r="N241" s="220"/>
      <c r="O241" s="220"/>
      <c r="P241" s="220"/>
      <c r="Q241" s="220"/>
      <c r="R241" s="220"/>
      <c r="S241" s="220"/>
      <c r="T241" s="221"/>
      <c r="AT241" s="222" t="s">
        <v>193</v>
      </c>
      <c r="AU241" s="222" t="s">
        <v>80</v>
      </c>
      <c r="AV241" s="13" t="s">
        <v>80</v>
      </c>
      <c r="AW241" s="13" t="s">
        <v>32</v>
      </c>
      <c r="AX241" s="13" t="s">
        <v>78</v>
      </c>
      <c r="AY241" s="222" t="s">
        <v>132</v>
      </c>
    </row>
    <row r="242" spans="1:65" s="2" customFormat="1" ht="24">
      <c r="A242" s="35"/>
      <c r="B242" s="36"/>
      <c r="C242" s="244" t="s">
        <v>460</v>
      </c>
      <c r="D242" s="244" t="s">
        <v>304</v>
      </c>
      <c r="E242" s="245" t="s">
        <v>461</v>
      </c>
      <c r="F242" s="246" t="s">
        <v>462</v>
      </c>
      <c r="G242" s="247" t="s">
        <v>212</v>
      </c>
      <c r="H242" s="248">
        <v>14</v>
      </c>
      <c r="I242" s="249"/>
      <c r="J242" s="250">
        <f>ROUND(I242*H242,2)</f>
        <v>0</v>
      </c>
      <c r="K242" s="246" t="s">
        <v>139</v>
      </c>
      <c r="L242" s="251"/>
      <c r="M242" s="252" t="s">
        <v>19</v>
      </c>
      <c r="N242" s="253" t="s">
        <v>41</v>
      </c>
      <c r="O242" s="65"/>
      <c r="P242" s="202">
        <f>O242*H242</f>
        <v>0</v>
      </c>
      <c r="Q242" s="202">
        <v>6.7000000000000004E-2</v>
      </c>
      <c r="R242" s="202">
        <f>Q242*H242</f>
        <v>0.93800000000000006</v>
      </c>
      <c r="S242" s="202">
        <v>0</v>
      </c>
      <c r="T242" s="20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169</v>
      </c>
      <c r="AT242" s="204" t="s">
        <v>304</v>
      </c>
      <c r="AU242" s="204" t="s">
        <v>80</v>
      </c>
      <c r="AY242" s="18" t="s">
        <v>132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78</v>
      </c>
      <c r="BK242" s="205">
        <f>ROUND(I242*H242,2)</f>
        <v>0</v>
      </c>
      <c r="BL242" s="18" t="s">
        <v>151</v>
      </c>
      <c r="BM242" s="204" t="s">
        <v>463</v>
      </c>
    </row>
    <row r="243" spans="1:65" s="13" customFormat="1">
      <c r="B243" s="211"/>
      <c r="C243" s="212"/>
      <c r="D243" s="213" t="s">
        <v>193</v>
      </c>
      <c r="E243" s="214" t="s">
        <v>19</v>
      </c>
      <c r="F243" s="215" t="s">
        <v>262</v>
      </c>
      <c r="G243" s="212"/>
      <c r="H243" s="216">
        <v>14</v>
      </c>
      <c r="I243" s="217"/>
      <c r="J243" s="212"/>
      <c r="K243" s="212"/>
      <c r="L243" s="218"/>
      <c r="M243" s="219"/>
      <c r="N243" s="220"/>
      <c r="O243" s="220"/>
      <c r="P243" s="220"/>
      <c r="Q243" s="220"/>
      <c r="R243" s="220"/>
      <c r="S243" s="220"/>
      <c r="T243" s="221"/>
      <c r="AT243" s="222" t="s">
        <v>193</v>
      </c>
      <c r="AU243" s="222" t="s">
        <v>80</v>
      </c>
      <c r="AV243" s="13" t="s">
        <v>80</v>
      </c>
      <c r="AW243" s="13" t="s">
        <v>32</v>
      </c>
      <c r="AX243" s="13" t="s">
        <v>78</v>
      </c>
      <c r="AY243" s="222" t="s">
        <v>132</v>
      </c>
    </row>
    <row r="244" spans="1:65" s="2" customFormat="1" ht="48">
      <c r="A244" s="35"/>
      <c r="B244" s="36"/>
      <c r="C244" s="193" t="s">
        <v>464</v>
      </c>
      <c r="D244" s="193" t="s">
        <v>135</v>
      </c>
      <c r="E244" s="194" t="s">
        <v>465</v>
      </c>
      <c r="F244" s="195" t="s">
        <v>466</v>
      </c>
      <c r="G244" s="196" t="s">
        <v>212</v>
      </c>
      <c r="H244" s="197">
        <v>186.7</v>
      </c>
      <c r="I244" s="198"/>
      <c r="J244" s="199">
        <f>ROUND(I244*H244,2)</f>
        <v>0</v>
      </c>
      <c r="K244" s="195" t="s">
        <v>139</v>
      </c>
      <c r="L244" s="40"/>
      <c r="M244" s="200" t="s">
        <v>19</v>
      </c>
      <c r="N244" s="201" t="s">
        <v>41</v>
      </c>
      <c r="O244" s="65"/>
      <c r="P244" s="202">
        <f>O244*H244</f>
        <v>0</v>
      </c>
      <c r="Q244" s="202">
        <v>0.16849059999999999</v>
      </c>
      <c r="R244" s="202">
        <f>Q244*H244</f>
        <v>31.457195019999997</v>
      </c>
      <c r="S244" s="202">
        <v>0</v>
      </c>
      <c r="T244" s="20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151</v>
      </c>
      <c r="AT244" s="204" t="s">
        <v>135</v>
      </c>
      <c r="AU244" s="204" t="s">
        <v>80</v>
      </c>
      <c r="AY244" s="18" t="s">
        <v>132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78</v>
      </c>
      <c r="BK244" s="205">
        <f>ROUND(I244*H244,2)</f>
        <v>0</v>
      </c>
      <c r="BL244" s="18" t="s">
        <v>151</v>
      </c>
      <c r="BM244" s="204" t="s">
        <v>467</v>
      </c>
    </row>
    <row r="245" spans="1:65" s="13" customFormat="1">
      <c r="B245" s="211"/>
      <c r="C245" s="212"/>
      <c r="D245" s="213" t="s">
        <v>193</v>
      </c>
      <c r="E245" s="214" t="s">
        <v>19</v>
      </c>
      <c r="F245" s="215" t="s">
        <v>468</v>
      </c>
      <c r="G245" s="212"/>
      <c r="H245" s="216">
        <v>186.7</v>
      </c>
      <c r="I245" s="217"/>
      <c r="J245" s="212"/>
      <c r="K245" s="212"/>
      <c r="L245" s="218"/>
      <c r="M245" s="219"/>
      <c r="N245" s="220"/>
      <c r="O245" s="220"/>
      <c r="P245" s="220"/>
      <c r="Q245" s="220"/>
      <c r="R245" s="220"/>
      <c r="S245" s="220"/>
      <c r="T245" s="221"/>
      <c r="AT245" s="222" t="s">
        <v>193</v>
      </c>
      <c r="AU245" s="222" t="s">
        <v>80</v>
      </c>
      <c r="AV245" s="13" t="s">
        <v>80</v>
      </c>
      <c r="AW245" s="13" t="s">
        <v>32</v>
      </c>
      <c r="AX245" s="13" t="s">
        <v>78</v>
      </c>
      <c r="AY245" s="222" t="s">
        <v>132</v>
      </c>
    </row>
    <row r="246" spans="1:65" s="2" customFormat="1" ht="12">
      <c r="A246" s="35"/>
      <c r="B246" s="36"/>
      <c r="C246" s="244" t="s">
        <v>469</v>
      </c>
      <c r="D246" s="244" t="s">
        <v>304</v>
      </c>
      <c r="E246" s="245" t="s">
        <v>470</v>
      </c>
      <c r="F246" s="246" t="s">
        <v>471</v>
      </c>
      <c r="G246" s="247" t="s">
        <v>212</v>
      </c>
      <c r="H246" s="248">
        <v>186.7</v>
      </c>
      <c r="I246" s="249"/>
      <c r="J246" s="250">
        <f>ROUND(I246*H246,2)</f>
        <v>0</v>
      </c>
      <c r="K246" s="246" t="s">
        <v>139</v>
      </c>
      <c r="L246" s="251"/>
      <c r="M246" s="252" t="s">
        <v>19</v>
      </c>
      <c r="N246" s="253" t="s">
        <v>41</v>
      </c>
      <c r="O246" s="65"/>
      <c r="P246" s="202">
        <f>O246*H246</f>
        <v>0</v>
      </c>
      <c r="Q246" s="202">
        <v>5.5E-2</v>
      </c>
      <c r="R246" s="202">
        <f>Q246*H246</f>
        <v>10.2685</v>
      </c>
      <c r="S246" s="202">
        <v>0</v>
      </c>
      <c r="T246" s="20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169</v>
      </c>
      <c r="AT246" s="204" t="s">
        <v>304</v>
      </c>
      <c r="AU246" s="204" t="s">
        <v>80</v>
      </c>
      <c r="AY246" s="18" t="s">
        <v>132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78</v>
      </c>
      <c r="BK246" s="205">
        <f>ROUND(I246*H246,2)</f>
        <v>0</v>
      </c>
      <c r="BL246" s="18" t="s">
        <v>151</v>
      </c>
      <c r="BM246" s="204" t="s">
        <v>472</v>
      </c>
    </row>
    <row r="247" spans="1:65" s="2" customFormat="1" ht="48">
      <c r="A247" s="35"/>
      <c r="B247" s="36"/>
      <c r="C247" s="193" t="s">
        <v>473</v>
      </c>
      <c r="D247" s="193" t="s">
        <v>135</v>
      </c>
      <c r="E247" s="194" t="s">
        <v>474</v>
      </c>
      <c r="F247" s="195" t="s">
        <v>475</v>
      </c>
      <c r="G247" s="196" t="s">
        <v>212</v>
      </c>
      <c r="H247" s="197">
        <v>132.5</v>
      </c>
      <c r="I247" s="198"/>
      <c r="J247" s="199">
        <f>ROUND(I247*H247,2)</f>
        <v>0</v>
      </c>
      <c r="K247" s="195" t="s">
        <v>139</v>
      </c>
      <c r="L247" s="40"/>
      <c r="M247" s="200" t="s">
        <v>19</v>
      </c>
      <c r="N247" s="201" t="s">
        <v>41</v>
      </c>
      <c r="O247" s="65"/>
      <c r="P247" s="202">
        <f>O247*H247</f>
        <v>0</v>
      </c>
      <c r="Q247" s="202">
        <v>6.0000000000000002E-5</v>
      </c>
      <c r="R247" s="202">
        <f>Q247*H247</f>
        <v>7.9500000000000005E-3</v>
      </c>
      <c r="S247" s="202">
        <v>0</v>
      </c>
      <c r="T247" s="20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151</v>
      </c>
      <c r="AT247" s="204" t="s">
        <v>135</v>
      </c>
      <c r="AU247" s="204" t="s">
        <v>80</v>
      </c>
      <c r="AY247" s="18" t="s">
        <v>132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78</v>
      </c>
      <c r="BK247" s="205">
        <f>ROUND(I247*H247,2)</f>
        <v>0</v>
      </c>
      <c r="BL247" s="18" t="s">
        <v>151</v>
      </c>
      <c r="BM247" s="204" t="s">
        <v>476</v>
      </c>
    </row>
    <row r="248" spans="1:65" s="2" customFormat="1" ht="24">
      <c r="A248" s="35"/>
      <c r="B248" s="36"/>
      <c r="C248" s="193" t="s">
        <v>477</v>
      </c>
      <c r="D248" s="193" t="s">
        <v>135</v>
      </c>
      <c r="E248" s="194" t="s">
        <v>478</v>
      </c>
      <c r="F248" s="195" t="s">
        <v>479</v>
      </c>
      <c r="G248" s="196" t="s">
        <v>212</v>
      </c>
      <c r="H248" s="197">
        <v>132.5</v>
      </c>
      <c r="I248" s="198"/>
      <c r="J248" s="199">
        <f>ROUND(I248*H248,2)</f>
        <v>0</v>
      </c>
      <c r="K248" s="195" t="s">
        <v>139</v>
      </c>
      <c r="L248" s="40"/>
      <c r="M248" s="200" t="s">
        <v>19</v>
      </c>
      <c r="N248" s="201" t="s">
        <v>41</v>
      </c>
      <c r="O248" s="65"/>
      <c r="P248" s="202">
        <f>O248*H248</f>
        <v>0</v>
      </c>
      <c r="Q248" s="202">
        <v>0</v>
      </c>
      <c r="R248" s="202">
        <f>Q248*H248</f>
        <v>0</v>
      </c>
      <c r="S248" s="202">
        <v>0</v>
      </c>
      <c r="T248" s="20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151</v>
      </c>
      <c r="AT248" s="204" t="s">
        <v>135</v>
      </c>
      <c r="AU248" s="204" t="s">
        <v>80</v>
      </c>
      <c r="AY248" s="18" t="s">
        <v>132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78</v>
      </c>
      <c r="BK248" s="205">
        <f>ROUND(I248*H248,2)</f>
        <v>0</v>
      </c>
      <c r="BL248" s="18" t="s">
        <v>151</v>
      </c>
      <c r="BM248" s="204" t="s">
        <v>480</v>
      </c>
    </row>
    <row r="249" spans="1:65" s="13" customFormat="1">
      <c r="B249" s="211"/>
      <c r="C249" s="212"/>
      <c r="D249" s="213" t="s">
        <v>193</v>
      </c>
      <c r="E249" s="214" t="s">
        <v>19</v>
      </c>
      <c r="F249" s="215" t="s">
        <v>481</v>
      </c>
      <c r="G249" s="212"/>
      <c r="H249" s="216">
        <v>132.5</v>
      </c>
      <c r="I249" s="217"/>
      <c r="J249" s="212"/>
      <c r="K249" s="212"/>
      <c r="L249" s="218"/>
      <c r="M249" s="219"/>
      <c r="N249" s="220"/>
      <c r="O249" s="220"/>
      <c r="P249" s="220"/>
      <c r="Q249" s="220"/>
      <c r="R249" s="220"/>
      <c r="S249" s="220"/>
      <c r="T249" s="221"/>
      <c r="AT249" s="222" t="s">
        <v>193</v>
      </c>
      <c r="AU249" s="222" t="s">
        <v>80</v>
      </c>
      <c r="AV249" s="13" t="s">
        <v>80</v>
      </c>
      <c r="AW249" s="13" t="s">
        <v>32</v>
      </c>
      <c r="AX249" s="13" t="s">
        <v>78</v>
      </c>
      <c r="AY249" s="222" t="s">
        <v>132</v>
      </c>
    </row>
    <row r="250" spans="1:65" s="2" customFormat="1" ht="60">
      <c r="A250" s="35"/>
      <c r="B250" s="36"/>
      <c r="C250" s="193" t="s">
        <v>482</v>
      </c>
      <c r="D250" s="193" t="s">
        <v>135</v>
      </c>
      <c r="E250" s="194" t="s">
        <v>483</v>
      </c>
      <c r="F250" s="195" t="s">
        <v>484</v>
      </c>
      <c r="G250" s="196" t="s">
        <v>191</v>
      </c>
      <c r="H250" s="197">
        <v>3.8849999999999998</v>
      </c>
      <c r="I250" s="198"/>
      <c r="J250" s="199">
        <f>ROUND(I250*H250,2)</f>
        <v>0</v>
      </c>
      <c r="K250" s="195" t="s">
        <v>139</v>
      </c>
      <c r="L250" s="40"/>
      <c r="M250" s="200" t="s">
        <v>19</v>
      </c>
      <c r="N250" s="201" t="s">
        <v>41</v>
      </c>
      <c r="O250" s="65"/>
      <c r="P250" s="202">
        <f>O250*H250</f>
        <v>0</v>
      </c>
      <c r="Q250" s="202">
        <v>0</v>
      </c>
      <c r="R250" s="202">
        <f>Q250*H250</f>
        <v>0</v>
      </c>
      <c r="S250" s="202">
        <v>0.02</v>
      </c>
      <c r="T250" s="203">
        <f>S250*H250</f>
        <v>7.7699999999999991E-2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151</v>
      </c>
      <c r="AT250" s="204" t="s">
        <v>135</v>
      </c>
      <c r="AU250" s="204" t="s">
        <v>80</v>
      </c>
      <c r="AY250" s="18" t="s">
        <v>132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78</v>
      </c>
      <c r="BK250" s="205">
        <f>ROUND(I250*H250,2)</f>
        <v>0</v>
      </c>
      <c r="BL250" s="18" t="s">
        <v>151</v>
      </c>
      <c r="BM250" s="204" t="s">
        <v>485</v>
      </c>
    </row>
    <row r="251" spans="1:65" s="13" customFormat="1">
      <c r="B251" s="211"/>
      <c r="C251" s="212"/>
      <c r="D251" s="213" t="s">
        <v>193</v>
      </c>
      <c r="E251" s="214" t="s">
        <v>19</v>
      </c>
      <c r="F251" s="215" t="s">
        <v>486</v>
      </c>
      <c r="G251" s="212"/>
      <c r="H251" s="216">
        <v>3.8849999999999998</v>
      </c>
      <c r="I251" s="217"/>
      <c r="J251" s="212"/>
      <c r="K251" s="212"/>
      <c r="L251" s="218"/>
      <c r="M251" s="219"/>
      <c r="N251" s="220"/>
      <c r="O251" s="220"/>
      <c r="P251" s="220"/>
      <c r="Q251" s="220"/>
      <c r="R251" s="220"/>
      <c r="S251" s="220"/>
      <c r="T251" s="221"/>
      <c r="AT251" s="222" t="s">
        <v>193</v>
      </c>
      <c r="AU251" s="222" t="s">
        <v>80</v>
      </c>
      <c r="AV251" s="13" t="s">
        <v>80</v>
      </c>
      <c r="AW251" s="13" t="s">
        <v>32</v>
      </c>
      <c r="AX251" s="13" t="s">
        <v>78</v>
      </c>
      <c r="AY251" s="222" t="s">
        <v>132</v>
      </c>
    </row>
    <row r="252" spans="1:65" s="2" customFormat="1" ht="12">
      <c r="A252" s="35"/>
      <c r="B252" s="36"/>
      <c r="C252" s="193" t="s">
        <v>487</v>
      </c>
      <c r="D252" s="193" t="s">
        <v>135</v>
      </c>
      <c r="E252" s="194" t="s">
        <v>488</v>
      </c>
      <c r="F252" s="195" t="s">
        <v>489</v>
      </c>
      <c r="G252" s="196" t="s">
        <v>221</v>
      </c>
      <c r="H252" s="197">
        <v>2.7</v>
      </c>
      <c r="I252" s="198"/>
      <c r="J252" s="199">
        <f>ROUND(I252*H252,2)</f>
        <v>0</v>
      </c>
      <c r="K252" s="195" t="s">
        <v>139</v>
      </c>
      <c r="L252" s="40"/>
      <c r="M252" s="200" t="s">
        <v>19</v>
      </c>
      <c r="N252" s="201" t="s">
        <v>41</v>
      </c>
      <c r="O252" s="65"/>
      <c r="P252" s="202">
        <f>O252*H252</f>
        <v>0</v>
      </c>
      <c r="Q252" s="202">
        <v>0</v>
      </c>
      <c r="R252" s="202">
        <f>Q252*H252</f>
        <v>0</v>
      </c>
      <c r="S252" s="202">
        <v>2</v>
      </c>
      <c r="T252" s="203">
        <f>S252*H252</f>
        <v>5.4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151</v>
      </c>
      <c r="AT252" s="204" t="s">
        <v>135</v>
      </c>
      <c r="AU252" s="204" t="s">
        <v>80</v>
      </c>
      <c r="AY252" s="18" t="s">
        <v>132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78</v>
      </c>
      <c r="BK252" s="205">
        <f>ROUND(I252*H252,2)</f>
        <v>0</v>
      </c>
      <c r="BL252" s="18" t="s">
        <v>151</v>
      </c>
      <c r="BM252" s="204" t="s">
        <v>490</v>
      </c>
    </row>
    <row r="253" spans="1:65" s="13" customFormat="1">
      <c r="B253" s="211"/>
      <c r="C253" s="212"/>
      <c r="D253" s="213" t="s">
        <v>193</v>
      </c>
      <c r="E253" s="214" t="s">
        <v>19</v>
      </c>
      <c r="F253" s="215" t="s">
        <v>491</v>
      </c>
      <c r="G253" s="212"/>
      <c r="H253" s="216">
        <v>2.7</v>
      </c>
      <c r="I253" s="217"/>
      <c r="J253" s="212"/>
      <c r="K253" s="212"/>
      <c r="L253" s="218"/>
      <c r="M253" s="219"/>
      <c r="N253" s="220"/>
      <c r="O253" s="220"/>
      <c r="P253" s="220"/>
      <c r="Q253" s="220"/>
      <c r="R253" s="220"/>
      <c r="S253" s="220"/>
      <c r="T253" s="221"/>
      <c r="AT253" s="222" t="s">
        <v>193</v>
      </c>
      <c r="AU253" s="222" t="s">
        <v>80</v>
      </c>
      <c r="AV253" s="13" t="s">
        <v>80</v>
      </c>
      <c r="AW253" s="13" t="s">
        <v>32</v>
      </c>
      <c r="AX253" s="13" t="s">
        <v>78</v>
      </c>
      <c r="AY253" s="222" t="s">
        <v>132</v>
      </c>
    </row>
    <row r="254" spans="1:65" s="2" customFormat="1" ht="48">
      <c r="A254" s="35"/>
      <c r="B254" s="36"/>
      <c r="C254" s="193" t="s">
        <v>492</v>
      </c>
      <c r="D254" s="193" t="s">
        <v>135</v>
      </c>
      <c r="E254" s="194" t="s">
        <v>493</v>
      </c>
      <c r="F254" s="195" t="s">
        <v>494</v>
      </c>
      <c r="G254" s="196" t="s">
        <v>187</v>
      </c>
      <c r="H254" s="197">
        <v>4</v>
      </c>
      <c r="I254" s="198"/>
      <c r="J254" s="199">
        <f>ROUND(I254*H254,2)</f>
        <v>0</v>
      </c>
      <c r="K254" s="195" t="s">
        <v>139</v>
      </c>
      <c r="L254" s="40"/>
      <c r="M254" s="200" t="s">
        <v>19</v>
      </c>
      <c r="N254" s="201" t="s">
        <v>41</v>
      </c>
      <c r="O254" s="65"/>
      <c r="P254" s="202">
        <f>O254*H254</f>
        <v>0</v>
      </c>
      <c r="Q254" s="202">
        <v>0</v>
      </c>
      <c r="R254" s="202">
        <f>Q254*H254</f>
        <v>0</v>
      </c>
      <c r="S254" s="202">
        <v>8.2000000000000003E-2</v>
      </c>
      <c r="T254" s="203">
        <f>S254*H254</f>
        <v>0.32800000000000001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151</v>
      </c>
      <c r="AT254" s="204" t="s">
        <v>135</v>
      </c>
      <c r="AU254" s="204" t="s">
        <v>80</v>
      </c>
      <c r="AY254" s="18" t="s">
        <v>132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78</v>
      </c>
      <c r="BK254" s="205">
        <f>ROUND(I254*H254,2)</f>
        <v>0</v>
      </c>
      <c r="BL254" s="18" t="s">
        <v>151</v>
      </c>
      <c r="BM254" s="204" t="s">
        <v>495</v>
      </c>
    </row>
    <row r="255" spans="1:65" s="2" customFormat="1" ht="48">
      <c r="A255" s="35"/>
      <c r="B255" s="36"/>
      <c r="C255" s="193" t="s">
        <v>496</v>
      </c>
      <c r="D255" s="193" t="s">
        <v>135</v>
      </c>
      <c r="E255" s="194" t="s">
        <v>497</v>
      </c>
      <c r="F255" s="195" t="s">
        <v>498</v>
      </c>
      <c r="G255" s="196" t="s">
        <v>187</v>
      </c>
      <c r="H255" s="197">
        <v>2</v>
      </c>
      <c r="I255" s="198"/>
      <c r="J255" s="199">
        <f>ROUND(I255*H255,2)</f>
        <v>0</v>
      </c>
      <c r="K255" s="195" t="s">
        <v>139</v>
      </c>
      <c r="L255" s="40"/>
      <c r="M255" s="200" t="s">
        <v>19</v>
      </c>
      <c r="N255" s="201" t="s">
        <v>41</v>
      </c>
      <c r="O255" s="65"/>
      <c r="P255" s="202">
        <f>O255*H255</f>
        <v>0</v>
      </c>
      <c r="Q255" s="202">
        <v>0</v>
      </c>
      <c r="R255" s="202">
        <f>Q255*H255</f>
        <v>0</v>
      </c>
      <c r="S255" s="202">
        <v>4.0000000000000001E-3</v>
      </c>
      <c r="T255" s="203">
        <f>S255*H255</f>
        <v>8.0000000000000002E-3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151</v>
      </c>
      <c r="AT255" s="204" t="s">
        <v>135</v>
      </c>
      <c r="AU255" s="204" t="s">
        <v>80</v>
      </c>
      <c r="AY255" s="18" t="s">
        <v>132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78</v>
      </c>
      <c r="BK255" s="205">
        <f>ROUND(I255*H255,2)</f>
        <v>0</v>
      </c>
      <c r="BL255" s="18" t="s">
        <v>151</v>
      </c>
      <c r="BM255" s="204" t="s">
        <v>499</v>
      </c>
    </row>
    <row r="256" spans="1:65" s="2" customFormat="1" ht="36">
      <c r="A256" s="35"/>
      <c r="B256" s="36"/>
      <c r="C256" s="193" t="s">
        <v>500</v>
      </c>
      <c r="D256" s="193" t="s">
        <v>135</v>
      </c>
      <c r="E256" s="194" t="s">
        <v>501</v>
      </c>
      <c r="F256" s="195" t="s">
        <v>502</v>
      </c>
      <c r="G256" s="196" t="s">
        <v>187</v>
      </c>
      <c r="H256" s="197">
        <v>20</v>
      </c>
      <c r="I256" s="198"/>
      <c r="J256" s="199">
        <f>ROUND(I256*H256,2)</f>
        <v>0</v>
      </c>
      <c r="K256" s="195" t="s">
        <v>139</v>
      </c>
      <c r="L256" s="40"/>
      <c r="M256" s="200" t="s">
        <v>19</v>
      </c>
      <c r="N256" s="201" t="s">
        <v>41</v>
      </c>
      <c r="O256" s="65"/>
      <c r="P256" s="202">
        <f>O256*H256</f>
        <v>0</v>
      </c>
      <c r="Q256" s="202">
        <v>0</v>
      </c>
      <c r="R256" s="202">
        <f>Q256*H256</f>
        <v>0</v>
      </c>
      <c r="S256" s="202">
        <v>5.0000000000000001E-3</v>
      </c>
      <c r="T256" s="203">
        <f>S256*H256</f>
        <v>0.1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151</v>
      </c>
      <c r="AT256" s="204" t="s">
        <v>135</v>
      </c>
      <c r="AU256" s="204" t="s">
        <v>80</v>
      </c>
      <c r="AY256" s="18" t="s">
        <v>132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78</v>
      </c>
      <c r="BK256" s="205">
        <f>ROUND(I256*H256,2)</f>
        <v>0</v>
      </c>
      <c r="BL256" s="18" t="s">
        <v>151</v>
      </c>
      <c r="BM256" s="204" t="s">
        <v>503</v>
      </c>
    </row>
    <row r="257" spans="1:65" s="2" customFormat="1" ht="60">
      <c r="A257" s="35"/>
      <c r="B257" s="36"/>
      <c r="C257" s="193" t="s">
        <v>504</v>
      </c>
      <c r="D257" s="193" t="s">
        <v>135</v>
      </c>
      <c r="E257" s="194" t="s">
        <v>505</v>
      </c>
      <c r="F257" s="195" t="s">
        <v>506</v>
      </c>
      <c r="G257" s="196" t="s">
        <v>191</v>
      </c>
      <c r="H257" s="197">
        <v>62</v>
      </c>
      <c r="I257" s="198"/>
      <c r="J257" s="199">
        <f>ROUND(I257*H257,2)</f>
        <v>0</v>
      </c>
      <c r="K257" s="195" t="s">
        <v>139</v>
      </c>
      <c r="L257" s="40"/>
      <c r="M257" s="200" t="s">
        <v>19</v>
      </c>
      <c r="N257" s="201" t="s">
        <v>41</v>
      </c>
      <c r="O257" s="65"/>
      <c r="P257" s="202">
        <f>O257*H257</f>
        <v>0</v>
      </c>
      <c r="Q257" s="202">
        <v>0</v>
      </c>
      <c r="R257" s="202">
        <f>Q257*H257</f>
        <v>0</v>
      </c>
      <c r="S257" s="202">
        <v>0</v>
      </c>
      <c r="T257" s="20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151</v>
      </c>
      <c r="AT257" s="204" t="s">
        <v>135</v>
      </c>
      <c r="AU257" s="204" t="s">
        <v>80</v>
      </c>
      <c r="AY257" s="18" t="s">
        <v>132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78</v>
      </c>
      <c r="BK257" s="205">
        <f>ROUND(I257*H257,2)</f>
        <v>0</v>
      </c>
      <c r="BL257" s="18" t="s">
        <v>151</v>
      </c>
      <c r="BM257" s="204" t="s">
        <v>507</v>
      </c>
    </row>
    <row r="258" spans="1:65" s="13" customFormat="1">
      <c r="B258" s="211"/>
      <c r="C258" s="212"/>
      <c r="D258" s="213" t="s">
        <v>193</v>
      </c>
      <c r="E258" s="214" t="s">
        <v>19</v>
      </c>
      <c r="F258" s="215" t="s">
        <v>508</v>
      </c>
      <c r="G258" s="212"/>
      <c r="H258" s="216">
        <v>62</v>
      </c>
      <c r="I258" s="217"/>
      <c r="J258" s="212"/>
      <c r="K258" s="212"/>
      <c r="L258" s="218"/>
      <c r="M258" s="219"/>
      <c r="N258" s="220"/>
      <c r="O258" s="220"/>
      <c r="P258" s="220"/>
      <c r="Q258" s="220"/>
      <c r="R258" s="220"/>
      <c r="S258" s="220"/>
      <c r="T258" s="221"/>
      <c r="AT258" s="222" t="s">
        <v>193</v>
      </c>
      <c r="AU258" s="222" t="s">
        <v>80</v>
      </c>
      <c r="AV258" s="13" t="s">
        <v>80</v>
      </c>
      <c r="AW258" s="13" t="s">
        <v>32</v>
      </c>
      <c r="AX258" s="13" t="s">
        <v>78</v>
      </c>
      <c r="AY258" s="222" t="s">
        <v>132</v>
      </c>
    </row>
    <row r="259" spans="1:65" s="2" customFormat="1" ht="24">
      <c r="A259" s="35"/>
      <c r="B259" s="36"/>
      <c r="C259" s="193" t="s">
        <v>509</v>
      </c>
      <c r="D259" s="193" t="s">
        <v>135</v>
      </c>
      <c r="E259" s="194" t="s">
        <v>510</v>
      </c>
      <c r="F259" s="195" t="s">
        <v>511</v>
      </c>
      <c r="G259" s="196" t="s">
        <v>212</v>
      </c>
      <c r="H259" s="197">
        <v>3</v>
      </c>
      <c r="I259" s="198"/>
      <c r="J259" s="199">
        <f>ROUND(I259*H259,2)</f>
        <v>0</v>
      </c>
      <c r="K259" s="195" t="s">
        <v>19</v>
      </c>
      <c r="L259" s="40"/>
      <c r="M259" s="200" t="s">
        <v>19</v>
      </c>
      <c r="N259" s="201" t="s">
        <v>41</v>
      </c>
      <c r="O259" s="65"/>
      <c r="P259" s="202">
        <f>O259*H259</f>
        <v>0</v>
      </c>
      <c r="Q259" s="202">
        <v>1.3999999999999999E-4</v>
      </c>
      <c r="R259" s="202">
        <f>Q259*H259</f>
        <v>4.1999999999999996E-4</v>
      </c>
      <c r="S259" s="202">
        <v>0</v>
      </c>
      <c r="T259" s="20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151</v>
      </c>
      <c r="AT259" s="204" t="s">
        <v>135</v>
      </c>
      <c r="AU259" s="204" t="s">
        <v>80</v>
      </c>
      <c r="AY259" s="18" t="s">
        <v>132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78</v>
      </c>
      <c r="BK259" s="205">
        <f>ROUND(I259*H259,2)</f>
        <v>0</v>
      </c>
      <c r="BL259" s="18" t="s">
        <v>151</v>
      </c>
      <c r="BM259" s="204" t="s">
        <v>512</v>
      </c>
    </row>
    <row r="260" spans="1:65" s="12" customFormat="1" ht="12.75">
      <c r="B260" s="177"/>
      <c r="C260" s="178"/>
      <c r="D260" s="179" t="s">
        <v>69</v>
      </c>
      <c r="E260" s="191" t="s">
        <v>513</v>
      </c>
      <c r="F260" s="191" t="s">
        <v>514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SUM(P261:P274)</f>
        <v>0</v>
      </c>
      <c r="Q260" s="185"/>
      <c r="R260" s="186">
        <f>SUM(R261:R274)</f>
        <v>0</v>
      </c>
      <c r="S260" s="185"/>
      <c r="T260" s="187">
        <f>SUM(T261:T274)</f>
        <v>0</v>
      </c>
      <c r="AR260" s="188" t="s">
        <v>78</v>
      </c>
      <c r="AT260" s="189" t="s">
        <v>69</v>
      </c>
      <c r="AU260" s="189" t="s">
        <v>78</v>
      </c>
      <c r="AY260" s="188" t="s">
        <v>132</v>
      </c>
      <c r="BK260" s="190">
        <f>SUM(BK261:BK274)</f>
        <v>0</v>
      </c>
    </row>
    <row r="261" spans="1:65" s="2" customFormat="1" ht="24">
      <c r="A261" s="35"/>
      <c r="B261" s="36"/>
      <c r="C261" s="193" t="s">
        <v>515</v>
      </c>
      <c r="D261" s="193" t="s">
        <v>135</v>
      </c>
      <c r="E261" s="194" t="s">
        <v>516</v>
      </c>
      <c r="F261" s="195" t="s">
        <v>517</v>
      </c>
      <c r="G261" s="196" t="s">
        <v>518</v>
      </c>
      <c r="H261" s="197">
        <v>78.507000000000005</v>
      </c>
      <c r="I261" s="198"/>
      <c r="J261" s="199">
        <f>ROUND(I261*H261,2)</f>
        <v>0</v>
      </c>
      <c r="K261" s="195" t="s">
        <v>139</v>
      </c>
      <c r="L261" s="40"/>
      <c r="M261" s="200" t="s">
        <v>19</v>
      </c>
      <c r="N261" s="201" t="s">
        <v>41</v>
      </c>
      <c r="O261" s="65"/>
      <c r="P261" s="202">
        <f>O261*H261</f>
        <v>0</v>
      </c>
      <c r="Q261" s="202">
        <v>0</v>
      </c>
      <c r="R261" s="202">
        <f>Q261*H261</f>
        <v>0</v>
      </c>
      <c r="S261" s="202">
        <v>0</v>
      </c>
      <c r="T261" s="20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151</v>
      </c>
      <c r="AT261" s="204" t="s">
        <v>135</v>
      </c>
      <c r="AU261" s="204" t="s">
        <v>80</v>
      </c>
      <c r="AY261" s="18" t="s">
        <v>132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78</v>
      </c>
      <c r="BK261" s="205">
        <f>ROUND(I261*H261,2)</f>
        <v>0</v>
      </c>
      <c r="BL261" s="18" t="s">
        <v>151</v>
      </c>
      <c r="BM261" s="204" t="s">
        <v>519</v>
      </c>
    </row>
    <row r="262" spans="1:65" s="13" customFormat="1">
      <c r="B262" s="211"/>
      <c r="C262" s="212"/>
      <c r="D262" s="213" t="s">
        <v>193</v>
      </c>
      <c r="E262" s="214" t="s">
        <v>19</v>
      </c>
      <c r="F262" s="215" t="s">
        <v>520</v>
      </c>
      <c r="G262" s="212"/>
      <c r="H262" s="216">
        <v>78.507000000000005</v>
      </c>
      <c r="I262" s="217"/>
      <c r="J262" s="212"/>
      <c r="K262" s="212"/>
      <c r="L262" s="218"/>
      <c r="M262" s="219"/>
      <c r="N262" s="220"/>
      <c r="O262" s="220"/>
      <c r="P262" s="220"/>
      <c r="Q262" s="220"/>
      <c r="R262" s="220"/>
      <c r="S262" s="220"/>
      <c r="T262" s="221"/>
      <c r="AT262" s="222" t="s">
        <v>193</v>
      </c>
      <c r="AU262" s="222" t="s">
        <v>80</v>
      </c>
      <c r="AV262" s="13" t="s">
        <v>80</v>
      </c>
      <c r="AW262" s="13" t="s">
        <v>32</v>
      </c>
      <c r="AX262" s="13" t="s">
        <v>78</v>
      </c>
      <c r="AY262" s="222" t="s">
        <v>132</v>
      </c>
    </row>
    <row r="263" spans="1:65" s="2" customFormat="1" ht="24">
      <c r="A263" s="35"/>
      <c r="B263" s="36"/>
      <c r="C263" s="193" t="s">
        <v>521</v>
      </c>
      <c r="D263" s="193" t="s">
        <v>135</v>
      </c>
      <c r="E263" s="194" t="s">
        <v>522</v>
      </c>
      <c r="F263" s="195" t="s">
        <v>523</v>
      </c>
      <c r="G263" s="196" t="s">
        <v>518</v>
      </c>
      <c r="H263" s="197">
        <v>78.507000000000005</v>
      </c>
      <c r="I263" s="198"/>
      <c r="J263" s="199">
        <f>ROUND(I263*H263,2)</f>
        <v>0</v>
      </c>
      <c r="K263" s="195" t="s">
        <v>139</v>
      </c>
      <c r="L263" s="40"/>
      <c r="M263" s="200" t="s">
        <v>19</v>
      </c>
      <c r="N263" s="201" t="s">
        <v>41</v>
      </c>
      <c r="O263" s="65"/>
      <c r="P263" s="202">
        <f>O263*H263</f>
        <v>0</v>
      </c>
      <c r="Q263" s="202">
        <v>0</v>
      </c>
      <c r="R263" s="202">
        <f>Q263*H263</f>
        <v>0</v>
      </c>
      <c r="S263" s="202">
        <v>0</v>
      </c>
      <c r="T263" s="20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151</v>
      </c>
      <c r="AT263" s="204" t="s">
        <v>135</v>
      </c>
      <c r="AU263" s="204" t="s">
        <v>80</v>
      </c>
      <c r="AY263" s="18" t="s">
        <v>132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78</v>
      </c>
      <c r="BK263" s="205">
        <f>ROUND(I263*H263,2)</f>
        <v>0</v>
      </c>
      <c r="BL263" s="18" t="s">
        <v>151</v>
      </c>
      <c r="BM263" s="204" t="s">
        <v>524</v>
      </c>
    </row>
    <row r="264" spans="1:65" s="2" customFormat="1" ht="36">
      <c r="A264" s="35"/>
      <c r="B264" s="36"/>
      <c r="C264" s="193" t="s">
        <v>525</v>
      </c>
      <c r="D264" s="193" t="s">
        <v>135</v>
      </c>
      <c r="E264" s="194" t="s">
        <v>526</v>
      </c>
      <c r="F264" s="195" t="s">
        <v>527</v>
      </c>
      <c r="G264" s="196" t="s">
        <v>518</v>
      </c>
      <c r="H264" s="197">
        <v>1099.098</v>
      </c>
      <c r="I264" s="198"/>
      <c r="J264" s="199">
        <f>ROUND(I264*H264,2)</f>
        <v>0</v>
      </c>
      <c r="K264" s="195" t="s">
        <v>139</v>
      </c>
      <c r="L264" s="40"/>
      <c r="M264" s="200" t="s">
        <v>19</v>
      </c>
      <c r="N264" s="201" t="s">
        <v>41</v>
      </c>
      <c r="O264" s="65"/>
      <c r="P264" s="202">
        <f>O264*H264</f>
        <v>0</v>
      </c>
      <c r="Q264" s="202">
        <v>0</v>
      </c>
      <c r="R264" s="202">
        <f>Q264*H264</f>
        <v>0</v>
      </c>
      <c r="S264" s="202">
        <v>0</v>
      </c>
      <c r="T264" s="20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151</v>
      </c>
      <c r="AT264" s="204" t="s">
        <v>135</v>
      </c>
      <c r="AU264" s="204" t="s">
        <v>80</v>
      </c>
      <c r="AY264" s="18" t="s">
        <v>132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78</v>
      </c>
      <c r="BK264" s="205">
        <f>ROUND(I264*H264,2)</f>
        <v>0</v>
      </c>
      <c r="BL264" s="18" t="s">
        <v>151</v>
      </c>
      <c r="BM264" s="204" t="s">
        <v>528</v>
      </c>
    </row>
    <row r="265" spans="1:65" s="13" customFormat="1">
      <c r="B265" s="211"/>
      <c r="C265" s="212"/>
      <c r="D265" s="213" t="s">
        <v>193</v>
      </c>
      <c r="E265" s="214" t="s">
        <v>19</v>
      </c>
      <c r="F265" s="215" t="s">
        <v>529</v>
      </c>
      <c r="G265" s="212"/>
      <c r="H265" s="216">
        <v>1099.098</v>
      </c>
      <c r="I265" s="217"/>
      <c r="J265" s="212"/>
      <c r="K265" s="212"/>
      <c r="L265" s="218"/>
      <c r="M265" s="219"/>
      <c r="N265" s="220"/>
      <c r="O265" s="220"/>
      <c r="P265" s="220"/>
      <c r="Q265" s="220"/>
      <c r="R265" s="220"/>
      <c r="S265" s="220"/>
      <c r="T265" s="221"/>
      <c r="AT265" s="222" t="s">
        <v>193</v>
      </c>
      <c r="AU265" s="222" t="s">
        <v>80</v>
      </c>
      <c r="AV265" s="13" t="s">
        <v>80</v>
      </c>
      <c r="AW265" s="13" t="s">
        <v>32</v>
      </c>
      <c r="AX265" s="13" t="s">
        <v>70</v>
      </c>
      <c r="AY265" s="222" t="s">
        <v>132</v>
      </c>
    </row>
    <row r="266" spans="1:65" s="14" customFormat="1">
      <c r="B266" s="223"/>
      <c r="C266" s="224"/>
      <c r="D266" s="213" t="s">
        <v>193</v>
      </c>
      <c r="E266" s="225" t="s">
        <v>19</v>
      </c>
      <c r="F266" s="226" t="s">
        <v>197</v>
      </c>
      <c r="G266" s="224"/>
      <c r="H266" s="227">
        <v>1099.098</v>
      </c>
      <c r="I266" s="228"/>
      <c r="J266" s="224"/>
      <c r="K266" s="224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193</v>
      </c>
      <c r="AU266" s="233" t="s">
        <v>80</v>
      </c>
      <c r="AV266" s="14" t="s">
        <v>151</v>
      </c>
      <c r="AW266" s="14" t="s">
        <v>32</v>
      </c>
      <c r="AX266" s="14" t="s">
        <v>78</v>
      </c>
      <c r="AY266" s="233" t="s">
        <v>132</v>
      </c>
    </row>
    <row r="267" spans="1:65" s="2" customFormat="1" ht="36">
      <c r="A267" s="35"/>
      <c r="B267" s="36"/>
      <c r="C267" s="193" t="s">
        <v>530</v>
      </c>
      <c r="D267" s="193" t="s">
        <v>135</v>
      </c>
      <c r="E267" s="194" t="s">
        <v>531</v>
      </c>
      <c r="F267" s="195" t="s">
        <v>532</v>
      </c>
      <c r="G267" s="196" t="s">
        <v>518</v>
      </c>
      <c r="H267" s="197">
        <v>0.3</v>
      </c>
      <c r="I267" s="198"/>
      <c r="J267" s="199">
        <f>ROUND(I267*H267,2)</f>
        <v>0</v>
      </c>
      <c r="K267" s="195" t="s">
        <v>139</v>
      </c>
      <c r="L267" s="40"/>
      <c r="M267" s="200" t="s">
        <v>19</v>
      </c>
      <c r="N267" s="201" t="s">
        <v>41</v>
      </c>
      <c r="O267" s="65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151</v>
      </c>
      <c r="AT267" s="204" t="s">
        <v>135</v>
      </c>
      <c r="AU267" s="204" t="s">
        <v>80</v>
      </c>
      <c r="AY267" s="18" t="s">
        <v>132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78</v>
      </c>
      <c r="BK267" s="205">
        <f>ROUND(I267*H267,2)</f>
        <v>0</v>
      </c>
      <c r="BL267" s="18" t="s">
        <v>151</v>
      </c>
      <c r="BM267" s="204" t="s">
        <v>533</v>
      </c>
    </row>
    <row r="268" spans="1:65" s="13" customFormat="1">
      <c r="B268" s="211"/>
      <c r="C268" s="212"/>
      <c r="D268" s="213" t="s">
        <v>193</v>
      </c>
      <c r="E268" s="214" t="s">
        <v>19</v>
      </c>
      <c r="F268" s="215" t="s">
        <v>534</v>
      </c>
      <c r="G268" s="212"/>
      <c r="H268" s="216">
        <v>0.3</v>
      </c>
      <c r="I268" s="217"/>
      <c r="J268" s="212"/>
      <c r="K268" s="212"/>
      <c r="L268" s="218"/>
      <c r="M268" s="219"/>
      <c r="N268" s="220"/>
      <c r="O268" s="220"/>
      <c r="P268" s="220"/>
      <c r="Q268" s="220"/>
      <c r="R268" s="220"/>
      <c r="S268" s="220"/>
      <c r="T268" s="221"/>
      <c r="AT268" s="222" t="s">
        <v>193</v>
      </c>
      <c r="AU268" s="222" t="s">
        <v>80</v>
      </c>
      <c r="AV268" s="13" t="s">
        <v>80</v>
      </c>
      <c r="AW268" s="13" t="s">
        <v>32</v>
      </c>
      <c r="AX268" s="13" t="s">
        <v>78</v>
      </c>
      <c r="AY268" s="222" t="s">
        <v>132</v>
      </c>
    </row>
    <row r="269" spans="1:65" s="2" customFormat="1" ht="36">
      <c r="A269" s="35"/>
      <c r="B269" s="36"/>
      <c r="C269" s="193" t="s">
        <v>535</v>
      </c>
      <c r="D269" s="193" t="s">
        <v>135</v>
      </c>
      <c r="E269" s="194" t="s">
        <v>536</v>
      </c>
      <c r="F269" s="195" t="s">
        <v>537</v>
      </c>
      <c r="G269" s="196" t="s">
        <v>518</v>
      </c>
      <c r="H269" s="197">
        <v>218.67400000000001</v>
      </c>
      <c r="I269" s="198"/>
      <c r="J269" s="199">
        <f>ROUND(I269*H269,2)</f>
        <v>0</v>
      </c>
      <c r="K269" s="195" t="s">
        <v>139</v>
      </c>
      <c r="L269" s="40"/>
      <c r="M269" s="200" t="s">
        <v>19</v>
      </c>
      <c r="N269" s="201" t="s">
        <v>41</v>
      </c>
      <c r="O269" s="65"/>
      <c r="P269" s="202">
        <f>O269*H269</f>
        <v>0</v>
      </c>
      <c r="Q269" s="202">
        <v>0</v>
      </c>
      <c r="R269" s="202">
        <f>Q269*H269</f>
        <v>0</v>
      </c>
      <c r="S269" s="202">
        <v>0</v>
      </c>
      <c r="T269" s="20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151</v>
      </c>
      <c r="AT269" s="204" t="s">
        <v>135</v>
      </c>
      <c r="AU269" s="204" t="s">
        <v>80</v>
      </c>
      <c r="AY269" s="18" t="s">
        <v>132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78</v>
      </c>
      <c r="BK269" s="205">
        <f>ROUND(I269*H269,2)</f>
        <v>0</v>
      </c>
      <c r="BL269" s="18" t="s">
        <v>151</v>
      </c>
      <c r="BM269" s="204" t="s">
        <v>538</v>
      </c>
    </row>
    <row r="270" spans="1:65" s="13" customFormat="1">
      <c r="B270" s="211"/>
      <c r="C270" s="212"/>
      <c r="D270" s="213" t="s">
        <v>193</v>
      </c>
      <c r="E270" s="214" t="s">
        <v>19</v>
      </c>
      <c r="F270" s="215" t="s">
        <v>539</v>
      </c>
      <c r="G270" s="212"/>
      <c r="H270" s="216">
        <v>165.5</v>
      </c>
      <c r="I270" s="217"/>
      <c r="J270" s="212"/>
      <c r="K270" s="212"/>
      <c r="L270" s="218"/>
      <c r="M270" s="219"/>
      <c r="N270" s="220"/>
      <c r="O270" s="220"/>
      <c r="P270" s="220"/>
      <c r="Q270" s="220"/>
      <c r="R270" s="220"/>
      <c r="S270" s="220"/>
      <c r="T270" s="221"/>
      <c r="AT270" s="222" t="s">
        <v>193</v>
      </c>
      <c r="AU270" s="222" t="s">
        <v>80</v>
      </c>
      <c r="AV270" s="13" t="s">
        <v>80</v>
      </c>
      <c r="AW270" s="13" t="s">
        <v>32</v>
      </c>
      <c r="AX270" s="13" t="s">
        <v>70</v>
      </c>
      <c r="AY270" s="222" t="s">
        <v>132</v>
      </c>
    </row>
    <row r="271" spans="1:65" s="13" customFormat="1">
      <c r="B271" s="211"/>
      <c r="C271" s="212"/>
      <c r="D271" s="213" t="s">
        <v>193</v>
      </c>
      <c r="E271" s="214" t="s">
        <v>19</v>
      </c>
      <c r="F271" s="215" t="s">
        <v>540</v>
      </c>
      <c r="G271" s="212"/>
      <c r="H271" s="216">
        <v>53.173999999999999</v>
      </c>
      <c r="I271" s="217"/>
      <c r="J271" s="212"/>
      <c r="K271" s="212"/>
      <c r="L271" s="218"/>
      <c r="M271" s="219"/>
      <c r="N271" s="220"/>
      <c r="O271" s="220"/>
      <c r="P271" s="220"/>
      <c r="Q271" s="220"/>
      <c r="R271" s="220"/>
      <c r="S271" s="220"/>
      <c r="T271" s="221"/>
      <c r="AT271" s="222" t="s">
        <v>193</v>
      </c>
      <c r="AU271" s="222" t="s">
        <v>80</v>
      </c>
      <c r="AV271" s="13" t="s">
        <v>80</v>
      </c>
      <c r="AW271" s="13" t="s">
        <v>32</v>
      </c>
      <c r="AX271" s="13" t="s">
        <v>70</v>
      </c>
      <c r="AY271" s="222" t="s">
        <v>132</v>
      </c>
    </row>
    <row r="272" spans="1:65" s="14" customFormat="1">
      <c r="B272" s="223"/>
      <c r="C272" s="224"/>
      <c r="D272" s="213" t="s">
        <v>193</v>
      </c>
      <c r="E272" s="225" t="s">
        <v>19</v>
      </c>
      <c r="F272" s="226" t="s">
        <v>197</v>
      </c>
      <c r="G272" s="224"/>
      <c r="H272" s="227">
        <v>218.67400000000001</v>
      </c>
      <c r="I272" s="228"/>
      <c r="J272" s="224"/>
      <c r="K272" s="224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193</v>
      </c>
      <c r="AU272" s="233" t="s">
        <v>80</v>
      </c>
      <c r="AV272" s="14" t="s">
        <v>151</v>
      </c>
      <c r="AW272" s="14" t="s">
        <v>32</v>
      </c>
      <c r="AX272" s="14" t="s">
        <v>78</v>
      </c>
      <c r="AY272" s="233" t="s">
        <v>132</v>
      </c>
    </row>
    <row r="273" spans="1:65" s="2" customFormat="1" ht="36">
      <c r="A273" s="35"/>
      <c r="B273" s="36"/>
      <c r="C273" s="193" t="s">
        <v>541</v>
      </c>
      <c r="D273" s="193" t="s">
        <v>135</v>
      </c>
      <c r="E273" s="194" t="s">
        <v>542</v>
      </c>
      <c r="F273" s="195" t="s">
        <v>543</v>
      </c>
      <c r="G273" s="196" t="s">
        <v>518</v>
      </c>
      <c r="H273" s="197">
        <v>25.033000000000001</v>
      </c>
      <c r="I273" s="198"/>
      <c r="J273" s="199">
        <f>ROUND(I273*H273,2)</f>
        <v>0</v>
      </c>
      <c r="K273" s="195" t="s">
        <v>139</v>
      </c>
      <c r="L273" s="40"/>
      <c r="M273" s="200" t="s">
        <v>19</v>
      </c>
      <c r="N273" s="201" t="s">
        <v>41</v>
      </c>
      <c r="O273" s="65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151</v>
      </c>
      <c r="AT273" s="204" t="s">
        <v>135</v>
      </c>
      <c r="AU273" s="204" t="s">
        <v>80</v>
      </c>
      <c r="AY273" s="18" t="s">
        <v>132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78</v>
      </c>
      <c r="BK273" s="205">
        <f>ROUND(I273*H273,2)</f>
        <v>0</v>
      </c>
      <c r="BL273" s="18" t="s">
        <v>151</v>
      </c>
      <c r="BM273" s="204" t="s">
        <v>544</v>
      </c>
    </row>
    <row r="274" spans="1:65" s="13" customFormat="1">
      <c r="B274" s="211"/>
      <c r="C274" s="212"/>
      <c r="D274" s="213" t="s">
        <v>193</v>
      </c>
      <c r="E274" s="214" t="s">
        <v>19</v>
      </c>
      <c r="F274" s="215" t="s">
        <v>545</v>
      </c>
      <c r="G274" s="212"/>
      <c r="H274" s="216">
        <v>25.033000000000001</v>
      </c>
      <c r="I274" s="217"/>
      <c r="J274" s="212"/>
      <c r="K274" s="212"/>
      <c r="L274" s="218"/>
      <c r="M274" s="219"/>
      <c r="N274" s="220"/>
      <c r="O274" s="220"/>
      <c r="P274" s="220"/>
      <c r="Q274" s="220"/>
      <c r="R274" s="220"/>
      <c r="S274" s="220"/>
      <c r="T274" s="221"/>
      <c r="AT274" s="222" t="s">
        <v>193</v>
      </c>
      <c r="AU274" s="222" t="s">
        <v>80</v>
      </c>
      <c r="AV274" s="13" t="s">
        <v>80</v>
      </c>
      <c r="AW274" s="13" t="s">
        <v>32</v>
      </c>
      <c r="AX274" s="13" t="s">
        <v>78</v>
      </c>
      <c r="AY274" s="222" t="s">
        <v>132</v>
      </c>
    </row>
    <row r="275" spans="1:65" s="12" customFormat="1" ht="12.75">
      <c r="B275" s="177"/>
      <c r="C275" s="178"/>
      <c r="D275" s="179" t="s">
        <v>69</v>
      </c>
      <c r="E275" s="191" t="s">
        <v>546</v>
      </c>
      <c r="F275" s="191" t="s">
        <v>547</v>
      </c>
      <c r="G275" s="178"/>
      <c r="H275" s="178"/>
      <c r="I275" s="181"/>
      <c r="J275" s="192">
        <f>BK275</f>
        <v>0</v>
      </c>
      <c r="K275" s="178"/>
      <c r="L275" s="183"/>
      <c r="M275" s="184"/>
      <c r="N275" s="185"/>
      <c r="O275" s="185"/>
      <c r="P275" s="186">
        <f>P276</f>
        <v>0</v>
      </c>
      <c r="Q275" s="185"/>
      <c r="R275" s="186">
        <f>R276</f>
        <v>0</v>
      </c>
      <c r="S275" s="185"/>
      <c r="T275" s="187">
        <f>T276</f>
        <v>0</v>
      </c>
      <c r="AR275" s="188" t="s">
        <v>78</v>
      </c>
      <c r="AT275" s="189" t="s">
        <v>69</v>
      </c>
      <c r="AU275" s="189" t="s">
        <v>78</v>
      </c>
      <c r="AY275" s="188" t="s">
        <v>132</v>
      </c>
      <c r="BK275" s="190">
        <f>BK276</f>
        <v>0</v>
      </c>
    </row>
    <row r="276" spans="1:65" s="2" customFormat="1" ht="36">
      <c r="A276" s="35"/>
      <c r="B276" s="36"/>
      <c r="C276" s="193" t="s">
        <v>548</v>
      </c>
      <c r="D276" s="193" t="s">
        <v>135</v>
      </c>
      <c r="E276" s="194" t="s">
        <v>549</v>
      </c>
      <c r="F276" s="195" t="s">
        <v>550</v>
      </c>
      <c r="G276" s="196" t="s">
        <v>518</v>
      </c>
      <c r="H276" s="197">
        <v>164.26900000000001</v>
      </c>
      <c r="I276" s="198"/>
      <c r="J276" s="199">
        <f>ROUND(I276*H276,2)</f>
        <v>0</v>
      </c>
      <c r="K276" s="195" t="s">
        <v>139</v>
      </c>
      <c r="L276" s="40"/>
      <c r="M276" s="200" t="s">
        <v>19</v>
      </c>
      <c r="N276" s="201" t="s">
        <v>41</v>
      </c>
      <c r="O276" s="65"/>
      <c r="P276" s="202">
        <f>O276*H276</f>
        <v>0</v>
      </c>
      <c r="Q276" s="202">
        <v>0</v>
      </c>
      <c r="R276" s="202">
        <f>Q276*H276</f>
        <v>0</v>
      </c>
      <c r="S276" s="202">
        <v>0</v>
      </c>
      <c r="T276" s="20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4" t="s">
        <v>151</v>
      </c>
      <c r="AT276" s="204" t="s">
        <v>135</v>
      </c>
      <c r="AU276" s="204" t="s">
        <v>80</v>
      </c>
      <c r="AY276" s="18" t="s">
        <v>132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78</v>
      </c>
      <c r="BK276" s="205">
        <f>ROUND(I276*H276,2)</f>
        <v>0</v>
      </c>
      <c r="BL276" s="18" t="s">
        <v>151</v>
      </c>
      <c r="BM276" s="204" t="s">
        <v>551</v>
      </c>
    </row>
    <row r="277" spans="1:65" s="12" customFormat="1" ht="15">
      <c r="B277" s="177"/>
      <c r="C277" s="178"/>
      <c r="D277" s="179" t="s">
        <v>69</v>
      </c>
      <c r="E277" s="180" t="s">
        <v>552</v>
      </c>
      <c r="F277" s="180" t="s">
        <v>553</v>
      </c>
      <c r="G277" s="178"/>
      <c r="H277" s="178"/>
      <c r="I277" s="181"/>
      <c r="J277" s="182">
        <f>BK277</f>
        <v>0</v>
      </c>
      <c r="K277" s="178"/>
      <c r="L277" s="183"/>
      <c r="M277" s="184"/>
      <c r="N277" s="185"/>
      <c r="O277" s="185"/>
      <c r="P277" s="186">
        <f>P278</f>
        <v>0</v>
      </c>
      <c r="Q277" s="185"/>
      <c r="R277" s="186">
        <f>R278</f>
        <v>4.6080000000000001E-3</v>
      </c>
      <c r="S277" s="185"/>
      <c r="T277" s="187">
        <f>T278</f>
        <v>0</v>
      </c>
      <c r="AR277" s="188" t="s">
        <v>80</v>
      </c>
      <c r="AT277" s="189" t="s">
        <v>69</v>
      </c>
      <c r="AU277" s="189" t="s">
        <v>70</v>
      </c>
      <c r="AY277" s="188" t="s">
        <v>132</v>
      </c>
      <c r="BK277" s="190">
        <f>BK278</f>
        <v>0</v>
      </c>
    </row>
    <row r="278" spans="1:65" s="12" customFormat="1" ht="12.75">
      <c r="B278" s="177"/>
      <c r="C278" s="178"/>
      <c r="D278" s="179" t="s">
        <v>69</v>
      </c>
      <c r="E278" s="191" t="s">
        <v>554</v>
      </c>
      <c r="F278" s="191" t="s">
        <v>555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SUM(P279:P283)</f>
        <v>0</v>
      </c>
      <c r="Q278" s="185"/>
      <c r="R278" s="186">
        <f>SUM(R279:R283)</f>
        <v>4.6080000000000001E-3</v>
      </c>
      <c r="S278" s="185"/>
      <c r="T278" s="187">
        <f>SUM(T279:T283)</f>
        <v>0</v>
      </c>
      <c r="AR278" s="188" t="s">
        <v>80</v>
      </c>
      <c r="AT278" s="189" t="s">
        <v>69</v>
      </c>
      <c r="AU278" s="189" t="s">
        <v>78</v>
      </c>
      <c r="AY278" s="188" t="s">
        <v>132</v>
      </c>
      <c r="BK278" s="190">
        <f>SUM(BK279:BK283)</f>
        <v>0</v>
      </c>
    </row>
    <row r="279" spans="1:65" s="2" customFormat="1" ht="24">
      <c r="A279" s="35"/>
      <c r="B279" s="36"/>
      <c r="C279" s="193" t="s">
        <v>556</v>
      </c>
      <c r="D279" s="193" t="s">
        <v>135</v>
      </c>
      <c r="E279" s="194" t="s">
        <v>557</v>
      </c>
      <c r="F279" s="195" t="s">
        <v>558</v>
      </c>
      <c r="G279" s="196" t="s">
        <v>191</v>
      </c>
      <c r="H279" s="197">
        <v>7.2</v>
      </c>
      <c r="I279" s="198"/>
      <c r="J279" s="199">
        <f>ROUND(I279*H279,2)</f>
        <v>0</v>
      </c>
      <c r="K279" s="195" t="s">
        <v>139</v>
      </c>
      <c r="L279" s="40"/>
      <c r="M279" s="200" t="s">
        <v>19</v>
      </c>
      <c r="N279" s="201" t="s">
        <v>41</v>
      </c>
      <c r="O279" s="65"/>
      <c r="P279" s="202">
        <f>O279*H279</f>
        <v>0</v>
      </c>
      <c r="Q279" s="202">
        <v>4.0000000000000003E-5</v>
      </c>
      <c r="R279" s="202">
        <f>Q279*H279</f>
        <v>2.8800000000000001E-4</v>
      </c>
      <c r="S279" s="202">
        <v>0</v>
      </c>
      <c r="T279" s="20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4" t="s">
        <v>270</v>
      </c>
      <c r="AT279" s="204" t="s">
        <v>135</v>
      </c>
      <c r="AU279" s="204" t="s">
        <v>80</v>
      </c>
      <c r="AY279" s="18" t="s">
        <v>132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78</v>
      </c>
      <c r="BK279" s="205">
        <f>ROUND(I279*H279,2)</f>
        <v>0</v>
      </c>
      <c r="BL279" s="18" t="s">
        <v>270</v>
      </c>
      <c r="BM279" s="204" t="s">
        <v>559</v>
      </c>
    </row>
    <row r="280" spans="1:65" s="13" customFormat="1">
      <c r="B280" s="211"/>
      <c r="C280" s="212"/>
      <c r="D280" s="213" t="s">
        <v>193</v>
      </c>
      <c r="E280" s="214" t="s">
        <v>19</v>
      </c>
      <c r="F280" s="215" t="s">
        <v>560</v>
      </c>
      <c r="G280" s="212"/>
      <c r="H280" s="216">
        <v>7.2</v>
      </c>
      <c r="I280" s="217"/>
      <c r="J280" s="212"/>
      <c r="K280" s="212"/>
      <c r="L280" s="218"/>
      <c r="M280" s="219"/>
      <c r="N280" s="220"/>
      <c r="O280" s="220"/>
      <c r="P280" s="220"/>
      <c r="Q280" s="220"/>
      <c r="R280" s="220"/>
      <c r="S280" s="220"/>
      <c r="T280" s="221"/>
      <c r="AT280" s="222" t="s">
        <v>193</v>
      </c>
      <c r="AU280" s="222" t="s">
        <v>80</v>
      </c>
      <c r="AV280" s="13" t="s">
        <v>80</v>
      </c>
      <c r="AW280" s="13" t="s">
        <v>32</v>
      </c>
      <c r="AX280" s="13" t="s">
        <v>78</v>
      </c>
      <c r="AY280" s="222" t="s">
        <v>132</v>
      </c>
    </row>
    <row r="281" spans="1:65" s="2" customFormat="1" ht="24">
      <c r="A281" s="35"/>
      <c r="B281" s="36"/>
      <c r="C281" s="244" t="s">
        <v>561</v>
      </c>
      <c r="D281" s="244" t="s">
        <v>304</v>
      </c>
      <c r="E281" s="245" t="s">
        <v>562</v>
      </c>
      <c r="F281" s="246" t="s">
        <v>563</v>
      </c>
      <c r="G281" s="247" t="s">
        <v>191</v>
      </c>
      <c r="H281" s="248">
        <v>8.64</v>
      </c>
      <c r="I281" s="249"/>
      <c r="J281" s="250">
        <f>ROUND(I281*H281,2)</f>
        <v>0</v>
      </c>
      <c r="K281" s="246" t="s">
        <v>139</v>
      </c>
      <c r="L281" s="251"/>
      <c r="M281" s="252" t="s">
        <v>19</v>
      </c>
      <c r="N281" s="253" t="s">
        <v>41</v>
      </c>
      <c r="O281" s="65"/>
      <c r="P281" s="202">
        <f>O281*H281</f>
        <v>0</v>
      </c>
      <c r="Q281" s="202">
        <v>5.0000000000000001E-4</v>
      </c>
      <c r="R281" s="202">
        <f>Q281*H281</f>
        <v>4.3200000000000001E-3</v>
      </c>
      <c r="S281" s="202">
        <v>0</v>
      </c>
      <c r="T281" s="20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361</v>
      </c>
      <c r="AT281" s="204" t="s">
        <v>304</v>
      </c>
      <c r="AU281" s="204" t="s">
        <v>80</v>
      </c>
      <c r="AY281" s="18" t="s">
        <v>132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78</v>
      </c>
      <c r="BK281" s="205">
        <f>ROUND(I281*H281,2)</f>
        <v>0</v>
      </c>
      <c r="BL281" s="18" t="s">
        <v>270</v>
      </c>
      <c r="BM281" s="204" t="s">
        <v>564</v>
      </c>
    </row>
    <row r="282" spans="1:65" s="13" customFormat="1">
      <c r="B282" s="211"/>
      <c r="C282" s="212"/>
      <c r="D282" s="213" t="s">
        <v>193</v>
      </c>
      <c r="E282" s="212"/>
      <c r="F282" s="215" t="s">
        <v>565</v>
      </c>
      <c r="G282" s="212"/>
      <c r="H282" s="216">
        <v>8.64</v>
      </c>
      <c r="I282" s="217"/>
      <c r="J282" s="212"/>
      <c r="K282" s="212"/>
      <c r="L282" s="218"/>
      <c r="M282" s="219"/>
      <c r="N282" s="220"/>
      <c r="O282" s="220"/>
      <c r="P282" s="220"/>
      <c r="Q282" s="220"/>
      <c r="R282" s="220"/>
      <c r="S282" s="220"/>
      <c r="T282" s="221"/>
      <c r="AT282" s="222" t="s">
        <v>193</v>
      </c>
      <c r="AU282" s="222" t="s">
        <v>80</v>
      </c>
      <c r="AV282" s="13" t="s">
        <v>80</v>
      </c>
      <c r="AW282" s="13" t="s">
        <v>4</v>
      </c>
      <c r="AX282" s="13" t="s">
        <v>78</v>
      </c>
      <c r="AY282" s="222" t="s">
        <v>132</v>
      </c>
    </row>
    <row r="283" spans="1:65" s="2" customFormat="1" ht="48">
      <c r="A283" s="35"/>
      <c r="B283" s="36"/>
      <c r="C283" s="193" t="s">
        <v>566</v>
      </c>
      <c r="D283" s="193" t="s">
        <v>135</v>
      </c>
      <c r="E283" s="194" t="s">
        <v>567</v>
      </c>
      <c r="F283" s="195" t="s">
        <v>568</v>
      </c>
      <c r="G283" s="196" t="s">
        <v>518</v>
      </c>
      <c r="H283" s="197">
        <v>5.0000000000000001E-3</v>
      </c>
      <c r="I283" s="198"/>
      <c r="J283" s="199">
        <f>ROUND(I283*H283,2)</f>
        <v>0</v>
      </c>
      <c r="K283" s="195" t="s">
        <v>139</v>
      </c>
      <c r="L283" s="40"/>
      <c r="M283" s="200" t="s">
        <v>19</v>
      </c>
      <c r="N283" s="201" t="s">
        <v>41</v>
      </c>
      <c r="O283" s="65"/>
      <c r="P283" s="202">
        <f>O283*H283</f>
        <v>0</v>
      </c>
      <c r="Q283" s="202">
        <v>0</v>
      </c>
      <c r="R283" s="202">
        <f>Q283*H283</f>
        <v>0</v>
      </c>
      <c r="S283" s="202">
        <v>0</v>
      </c>
      <c r="T283" s="20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4" t="s">
        <v>270</v>
      </c>
      <c r="AT283" s="204" t="s">
        <v>135</v>
      </c>
      <c r="AU283" s="204" t="s">
        <v>80</v>
      </c>
      <c r="AY283" s="18" t="s">
        <v>132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78</v>
      </c>
      <c r="BK283" s="205">
        <f>ROUND(I283*H283,2)</f>
        <v>0</v>
      </c>
      <c r="BL283" s="18" t="s">
        <v>270</v>
      </c>
      <c r="BM283" s="204" t="s">
        <v>569</v>
      </c>
    </row>
    <row r="284" spans="1:65" s="12" customFormat="1" ht="15">
      <c r="B284" s="177"/>
      <c r="C284" s="178"/>
      <c r="D284" s="179" t="s">
        <v>69</v>
      </c>
      <c r="E284" s="180" t="s">
        <v>304</v>
      </c>
      <c r="F284" s="180" t="s">
        <v>570</v>
      </c>
      <c r="G284" s="178"/>
      <c r="H284" s="178"/>
      <c r="I284" s="181"/>
      <c r="J284" s="182">
        <f>BK284</f>
        <v>0</v>
      </c>
      <c r="K284" s="178"/>
      <c r="L284" s="183"/>
      <c r="M284" s="184"/>
      <c r="N284" s="185"/>
      <c r="O284" s="185"/>
      <c r="P284" s="186">
        <f>P285</f>
        <v>0</v>
      </c>
      <c r="Q284" s="185"/>
      <c r="R284" s="186">
        <f>R285</f>
        <v>9.9000000000000008E-3</v>
      </c>
      <c r="S284" s="185"/>
      <c r="T284" s="187">
        <f>T285</f>
        <v>0</v>
      </c>
      <c r="AR284" s="188" t="s">
        <v>145</v>
      </c>
      <c r="AT284" s="189" t="s">
        <v>69</v>
      </c>
      <c r="AU284" s="189" t="s">
        <v>70</v>
      </c>
      <c r="AY284" s="188" t="s">
        <v>132</v>
      </c>
      <c r="BK284" s="190">
        <f>BK285</f>
        <v>0</v>
      </c>
    </row>
    <row r="285" spans="1:65" s="12" customFormat="1" ht="12.75">
      <c r="B285" s="177"/>
      <c r="C285" s="178"/>
      <c r="D285" s="179" t="s">
        <v>69</v>
      </c>
      <c r="E285" s="191" t="s">
        <v>571</v>
      </c>
      <c r="F285" s="191" t="s">
        <v>572</v>
      </c>
      <c r="G285" s="178"/>
      <c r="H285" s="178"/>
      <c r="I285" s="181"/>
      <c r="J285" s="192">
        <f>BK285</f>
        <v>0</v>
      </c>
      <c r="K285" s="178"/>
      <c r="L285" s="183"/>
      <c r="M285" s="184"/>
      <c r="N285" s="185"/>
      <c r="O285" s="185"/>
      <c r="P285" s="186">
        <f>SUM(P286:P292)</f>
        <v>0</v>
      </c>
      <c r="Q285" s="185"/>
      <c r="R285" s="186">
        <f>SUM(R286:R292)</f>
        <v>9.9000000000000008E-3</v>
      </c>
      <c r="S285" s="185"/>
      <c r="T285" s="187">
        <f>SUM(T286:T292)</f>
        <v>0</v>
      </c>
      <c r="AR285" s="188" t="s">
        <v>145</v>
      </c>
      <c r="AT285" s="189" t="s">
        <v>69</v>
      </c>
      <c r="AU285" s="189" t="s">
        <v>78</v>
      </c>
      <c r="AY285" s="188" t="s">
        <v>132</v>
      </c>
      <c r="BK285" s="190">
        <f>SUM(BK286:BK292)</f>
        <v>0</v>
      </c>
    </row>
    <row r="286" spans="1:65" s="2" customFormat="1" ht="24">
      <c r="A286" s="35"/>
      <c r="B286" s="36"/>
      <c r="C286" s="193" t="s">
        <v>573</v>
      </c>
      <c r="D286" s="193" t="s">
        <v>135</v>
      </c>
      <c r="E286" s="194" t="s">
        <v>574</v>
      </c>
      <c r="F286" s="195" t="s">
        <v>575</v>
      </c>
      <c r="G286" s="196" t="s">
        <v>138</v>
      </c>
      <c r="H286" s="197">
        <v>1</v>
      </c>
      <c r="I286" s="198"/>
      <c r="J286" s="199">
        <f>ROUND(I286*H286,2)</f>
        <v>0</v>
      </c>
      <c r="K286" s="195" t="s">
        <v>139</v>
      </c>
      <c r="L286" s="40"/>
      <c r="M286" s="200" t="s">
        <v>19</v>
      </c>
      <c r="N286" s="201" t="s">
        <v>41</v>
      </c>
      <c r="O286" s="65"/>
      <c r="P286" s="202">
        <f>O286*H286</f>
        <v>0</v>
      </c>
      <c r="Q286" s="202">
        <v>9.9000000000000008E-3</v>
      </c>
      <c r="R286" s="202">
        <f>Q286*H286</f>
        <v>9.9000000000000008E-3</v>
      </c>
      <c r="S286" s="202">
        <v>0</v>
      </c>
      <c r="T286" s="20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4" t="s">
        <v>525</v>
      </c>
      <c r="AT286" s="204" t="s">
        <v>135</v>
      </c>
      <c r="AU286" s="204" t="s">
        <v>80</v>
      </c>
      <c r="AY286" s="18" t="s">
        <v>132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78</v>
      </c>
      <c r="BK286" s="205">
        <f>ROUND(I286*H286,2)</f>
        <v>0</v>
      </c>
      <c r="BL286" s="18" t="s">
        <v>525</v>
      </c>
      <c r="BM286" s="204" t="s">
        <v>576</v>
      </c>
    </row>
    <row r="287" spans="1:65" s="2" customFormat="1" ht="24">
      <c r="A287" s="35"/>
      <c r="B287" s="36"/>
      <c r="C287" s="193" t="s">
        <v>577</v>
      </c>
      <c r="D287" s="193" t="s">
        <v>135</v>
      </c>
      <c r="E287" s="194" t="s">
        <v>578</v>
      </c>
      <c r="F287" s="195" t="s">
        <v>579</v>
      </c>
      <c r="G287" s="196" t="s">
        <v>212</v>
      </c>
      <c r="H287" s="197">
        <v>140</v>
      </c>
      <c r="I287" s="198"/>
      <c r="J287" s="199">
        <f>ROUND(I287*H287,2)</f>
        <v>0</v>
      </c>
      <c r="K287" s="195" t="s">
        <v>19</v>
      </c>
      <c r="L287" s="40"/>
      <c r="M287" s="200" t="s">
        <v>19</v>
      </c>
      <c r="N287" s="201" t="s">
        <v>41</v>
      </c>
      <c r="O287" s="65"/>
      <c r="P287" s="202">
        <f>O287*H287</f>
        <v>0</v>
      </c>
      <c r="Q287" s="202">
        <v>0</v>
      </c>
      <c r="R287" s="202">
        <f>Q287*H287</f>
        <v>0</v>
      </c>
      <c r="S287" s="202">
        <v>0</v>
      </c>
      <c r="T287" s="20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4" t="s">
        <v>525</v>
      </c>
      <c r="AT287" s="204" t="s">
        <v>135</v>
      </c>
      <c r="AU287" s="204" t="s">
        <v>80</v>
      </c>
      <c r="AY287" s="18" t="s">
        <v>132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78</v>
      </c>
      <c r="BK287" s="205">
        <f>ROUND(I287*H287,2)</f>
        <v>0</v>
      </c>
      <c r="BL287" s="18" t="s">
        <v>525</v>
      </c>
      <c r="BM287" s="204" t="s">
        <v>580</v>
      </c>
    </row>
    <row r="288" spans="1:65" s="13" customFormat="1">
      <c r="B288" s="211"/>
      <c r="C288" s="212"/>
      <c r="D288" s="213" t="s">
        <v>193</v>
      </c>
      <c r="E288" s="214" t="s">
        <v>19</v>
      </c>
      <c r="F288" s="215" t="s">
        <v>581</v>
      </c>
      <c r="G288" s="212"/>
      <c r="H288" s="216">
        <v>75</v>
      </c>
      <c r="I288" s="217"/>
      <c r="J288" s="212"/>
      <c r="K288" s="212"/>
      <c r="L288" s="218"/>
      <c r="M288" s="219"/>
      <c r="N288" s="220"/>
      <c r="O288" s="220"/>
      <c r="P288" s="220"/>
      <c r="Q288" s="220"/>
      <c r="R288" s="220"/>
      <c r="S288" s="220"/>
      <c r="T288" s="221"/>
      <c r="AT288" s="222" t="s">
        <v>193</v>
      </c>
      <c r="AU288" s="222" t="s">
        <v>80</v>
      </c>
      <c r="AV288" s="13" t="s">
        <v>80</v>
      </c>
      <c r="AW288" s="13" t="s">
        <v>32</v>
      </c>
      <c r="AX288" s="13" t="s">
        <v>70</v>
      </c>
      <c r="AY288" s="222" t="s">
        <v>132</v>
      </c>
    </row>
    <row r="289" spans="1:65" s="13" customFormat="1">
      <c r="B289" s="211"/>
      <c r="C289" s="212"/>
      <c r="D289" s="213" t="s">
        <v>193</v>
      </c>
      <c r="E289" s="214" t="s">
        <v>19</v>
      </c>
      <c r="F289" s="215" t="s">
        <v>582</v>
      </c>
      <c r="G289" s="212"/>
      <c r="H289" s="216">
        <v>65</v>
      </c>
      <c r="I289" s="217"/>
      <c r="J289" s="212"/>
      <c r="K289" s="212"/>
      <c r="L289" s="218"/>
      <c r="M289" s="219"/>
      <c r="N289" s="220"/>
      <c r="O289" s="220"/>
      <c r="P289" s="220"/>
      <c r="Q289" s="220"/>
      <c r="R289" s="220"/>
      <c r="S289" s="220"/>
      <c r="T289" s="221"/>
      <c r="AT289" s="222" t="s">
        <v>193</v>
      </c>
      <c r="AU289" s="222" t="s">
        <v>80</v>
      </c>
      <c r="AV289" s="13" t="s">
        <v>80</v>
      </c>
      <c r="AW289" s="13" t="s">
        <v>32</v>
      </c>
      <c r="AX289" s="13" t="s">
        <v>70</v>
      </c>
      <c r="AY289" s="222" t="s">
        <v>132</v>
      </c>
    </row>
    <row r="290" spans="1:65" s="14" customFormat="1">
      <c r="B290" s="223"/>
      <c r="C290" s="224"/>
      <c r="D290" s="213" t="s">
        <v>193</v>
      </c>
      <c r="E290" s="225" t="s">
        <v>19</v>
      </c>
      <c r="F290" s="226" t="s">
        <v>197</v>
      </c>
      <c r="G290" s="224"/>
      <c r="H290" s="227">
        <v>140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193</v>
      </c>
      <c r="AU290" s="233" t="s">
        <v>80</v>
      </c>
      <c r="AV290" s="14" t="s">
        <v>151</v>
      </c>
      <c r="AW290" s="14" t="s">
        <v>32</v>
      </c>
      <c r="AX290" s="14" t="s">
        <v>78</v>
      </c>
      <c r="AY290" s="233" t="s">
        <v>132</v>
      </c>
    </row>
    <row r="291" spans="1:65" s="2" customFormat="1" ht="36">
      <c r="A291" s="35"/>
      <c r="B291" s="36"/>
      <c r="C291" s="193" t="s">
        <v>583</v>
      </c>
      <c r="D291" s="193" t="s">
        <v>135</v>
      </c>
      <c r="E291" s="194" t="s">
        <v>584</v>
      </c>
      <c r="F291" s="195" t="s">
        <v>585</v>
      </c>
      <c r="G291" s="196" t="s">
        <v>212</v>
      </c>
      <c r="H291" s="197">
        <v>161</v>
      </c>
      <c r="I291" s="198"/>
      <c r="J291" s="199">
        <f>ROUND(I291*H291,2)</f>
        <v>0</v>
      </c>
      <c r="K291" s="195" t="s">
        <v>19</v>
      </c>
      <c r="L291" s="40"/>
      <c r="M291" s="200" t="s">
        <v>19</v>
      </c>
      <c r="N291" s="201" t="s">
        <v>41</v>
      </c>
      <c r="O291" s="65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4" t="s">
        <v>525</v>
      </c>
      <c r="AT291" s="204" t="s">
        <v>135</v>
      </c>
      <c r="AU291" s="204" t="s">
        <v>80</v>
      </c>
      <c r="AY291" s="18" t="s">
        <v>132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78</v>
      </c>
      <c r="BK291" s="205">
        <f>ROUND(I291*H291,2)</f>
        <v>0</v>
      </c>
      <c r="BL291" s="18" t="s">
        <v>525</v>
      </c>
      <c r="BM291" s="204" t="s">
        <v>586</v>
      </c>
    </row>
    <row r="292" spans="1:65" s="13" customFormat="1">
      <c r="B292" s="211"/>
      <c r="C292" s="212"/>
      <c r="D292" s="213" t="s">
        <v>193</v>
      </c>
      <c r="E292" s="214" t="s">
        <v>19</v>
      </c>
      <c r="F292" s="215" t="s">
        <v>587</v>
      </c>
      <c r="G292" s="212"/>
      <c r="H292" s="216">
        <v>161</v>
      </c>
      <c r="I292" s="217"/>
      <c r="J292" s="212"/>
      <c r="K292" s="212"/>
      <c r="L292" s="218"/>
      <c r="M292" s="254"/>
      <c r="N292" s="255"/>
      <c r="O292" s="255"/>
      <c r="P292" s="255"/>
      <c r="Q292" s="255"/>
      <c r="R292" s="255"/>
      <c r="S292" s="255"/>
      <c r="T292" s="256"/>
      <c r="AT292" s="222" t="s">
        <v>193</v>
      </c>
      <c r="AU292" s="222" t="s">
        <v>80</v>
      </c>
      <c r="AV292" s="13" t="s">
        <v>80</v>
      </c>
      <c r="AW292" s="13" t="s">
        <v>32</v>
      </c>
      <c r="AX292" s="13" t="s">
        <v>78</v>
      </c>
      <c r="AY292" s="222" t="s">
        <v>132</v>
      </c>
    </row>
    <row r="293" spans="1:65" s="2" customFormat="1">
      <c r="A293" s="35"/>
      <c r="B293" s="48"/>
      <c r="C293" s="49"/>
      <c r="D293" s="49"/>
      <c r="E293" s="49"/>
      <c r="F293" s="49"/>
      <c r="G293" s="49"/>
      <c r="H293" s="49"/>
      <c r="I293" s="143"/>
      <c r="J293" s="49"/>
      <c r="K293" s="49"/>
      <c r="L293" s="40"/>
      <c r="M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</row>
  </sheetData>
  <sheetProtection password="C943" sheet="1" objects="1" scenarios="1" formatColumns="0" formatRows="0" autoFilter="0"/>
  <autoFilter ref="C88:K292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27"/>
  <sheetViews>
    <sheetView showGridLines="0" zoomScale="85" zoomScaleNormal="85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2" customFormat="1" ht="12" customHeight="1">
      <c r="A8" s="35"/>
      <c r="B8" s="40"/>
      <c r="C8" s="35"/>
      <c r="D8" s="115" t="s">
        <v>106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588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20. 12. 2019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tr">
        <f>IF('Rekapitulace stavby'!AN10="","",'Rekapitulace stavby'!AN10)</f>
        <v/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Fakultní nemocnice Olomouc</v>
      </c>
      <c r="F15" s="35"/>
      <c r="G15" s="35"/>
      <c r="H15" s="35"/>
      <c r="I15" s="118" t="s">
        <v>28</v>
      </c>
      <c r="J15" s="104" t="str">
        <f>IF('Rekapitulace stavby'!AN11="","",'Rekapitulace stavby'!AN11)</f>
        <v/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8" t="str">
        <f>'Rekapitulace stavby'!E14</f>
        <v>Vyplň údaj</v>
      </c>
      <c r="F18" s="389"/>
      <c r="G18" s="389"/>
      <c r="H18" s="38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tr">
        <f>IF('Rekapitulace stavby'!AN16="","",'Rekapitulace stavby'!AN16)</f>
        <v/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8" t="s">
        <v>28</v>
      </c>
      <c r="J21" s="104" t="str">
        <f>IF('Rekapitulace stavby'!AN17="","",'Rekapitulace stavby'!AN17)</f>
        <v/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26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90" t="s">
        <v>19</v>
      </c>
      <c r="F27" s="390"/>
      <c r="G27" s="390"/>
      <c r="H27" s="39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ROUND(J88,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ROUND((SUM(BE88:BE226)),  2)</f>
        <v>0</v>
      </c>
      <c r="G33" s="35"/>
      <c r="H33" s="35"/>
      <c r="I33" s="132">
        <v>0.21</v>
      </c>
      <c r="J33" s="131">
        <f>ROUND(((SUM(BE88:BE226))*I33),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ROUND((SUM(BF88:BF226)),  2)</f>
        <v>0</v>
      </c>
      <c r="G34" s="35"/>
      <c r="H34" s="35"/>
      <c r="I34" s="132">
        <v>0.15</v>
      </c>
      <c r="J34" s="131">
        <f>ROUND(((SUM(BF88:BF226))*I34),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ROUND((SUM(BG88:BG226)),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ROUND((SUM(BH88:BH226)),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ROUND((SUM(BI88:BI226)),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108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Výstavba chodníků v areálu FNOL</v>
      </c>
      <c r="F48" s="383"/>
      <c r="G48" s="383"/>
      <c r="H48" s="383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2" t="str">
        <f>E9</f>
        <v>D.2 - Chodník u II. interní kliniky</v>
      </c>
      <c r="F50" s="381"/>
      <c r="G50" s="381"/>
      <c r="H50" s="38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8" t="s">
        <v>23</v>
      </c>
      <c r="J52" s="60" t="str">
        <f>IF(J12="","",J12)</f>
        <v>20. 12. 2019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Fakultní nemocnice Olomouc</v>
      </c>
      <c r="G54" s="37"/>
      <c r="H54" s="37"/>
      <c r="I54" s="118" t="s">
        <v>31</v>
      </c>
      <c r="J54" s="33" t="str">
        <f>E21</f>
        <v xml:space="preserve"> 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33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109</v>
      </c>
      <c r="D57" s="148"/>
      <c r="E57" s="148"/>
      <c r="F57" s="148"/>
      <c r="G57" s="148"/>
      <c r="H57" s="148"/>
      <c r="I57" s="149"/>
      <c r="J57" s="150" t="s">
        <v>110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68</v>
      </c>
      <c r="D59" s="37"/>
      <c r="E59" s="37"/>
      <c r="F59" s="37"/>
      <c r="G59" s="37"/>
      <c r="H59" s="37"/>
      <c r="I59" s="116"/>
      <c r="J59" s="78">
        <f>J88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111</v>
      </c>
    </row>
    <row r="60" spans="1:47" s="9" customFormat="1" ht="24.95" customHeight="1">
      <c r="B60" s="152"/>
      <c r="C60" s="153"/>
      <c r="D60" s="154" t="s">
        <v>172</v>
      </c>
      <c r="E60" s="155"/>
      <c r="F60" s="155"/>
      <c r="G60" s="155"/>
      <c r="H60" s="155"/>
      <c r="I60" s="156"/>
      <c r="J60" s="157">
        <f>J89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173</v>
      </c>
      <c r="E61" s="161"/>
      <c r="F61" s="161"/>
      <c r="G61" s="161"/>
      <c r="H61" s="161"/>
      <c r="I61" s="162"/>
      <c r="J61" s="163">
        <f>J90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589</v>
      </c>
      <c r="E62" s="161"/>
      <c r="F62" s="161"/>
      <c r="G62" s="161"/>
      <c r="H62" s="161"/>
      <c r="I62" s="162"/>
      <c r="J62" s="163">
        <f>J143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174</v>
      </c>
      <c r="E63" s="161"/>
      <c r="F63" s="161"/>
      <c r="G63" s="161"/>
      <c r="H63" s="161"/>
      <c r="I63" s="162"/>
      <c r="J63" s="163">
        <f>J146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175</v>
      </c>
      <c r="E64" s="161"/>
      <c r="F64" s="161"/>
      <c r="G64" s="161"/>
      <c r="H64" s="161"/>
      <c r="I64" s="162"/>
      <c r="J64" s="163">
        <f>J165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176</v>
      </c>
      <c r="E65" s="161"/>
      <c r="F65" s="161"/>
      <c r="G65" s="161"/>
      <c r="H65" s="161"/>
      <c r="I65" s="162"/>
      <c r="J65" s="163">
        <f>J200</f>
        <v>0</v>
      </c>
      <c r="K65" s="98"/>
      <c r="L65" s="164"/>
    </row>
    <row r="66" spans="1:31" s="10" customFormat="1" ht="19.899999999999999" customHeight="1">
      <c r="B66" s="159"/>
      <c r="C66" s="98"/>
      <c r="D66" s="160" t="s">
        <v>177</v>
      </c>
      <c r="E66" s="161"/>
      <c r="F66" s="161"/>
      <c r="G66" s="161"/>
      <c r="H66" s="161"/>
      <c r="I66" s="162"/>
      <c r="J66" s="163">
        <f>J218</f>
        <v>0</v>
      </c>
      <c r="K66" s="98"/>
      <c r="L66" s="164"/>
    </row>
    <row r="67" spans="1:31" s="9" customFormat="1" ht="24.95" customHeight="1">
      <c r="B67" s="152"/>
      <c r="C67" s="153"/>
      <c r="D67" s="154" t="s">
        <v>180</v>
      </c>
      <c r="E67" s="155"/>
      <c r="F67" s="155"/>
      <c r="G67" s="155"/>
      <c r="H67" s="155"/>
      <c r="I67" s="156"/>
      <c r="J67" s="157">
        <f>J220</f>
        <v>0</v>
      </c>
      <c r="K67" s="153"/>
      <c r="L67" s="158"/>
    </row>
    <row r="68" spans="1:31" s="10" customFormat="1" ht="19.899999999999999" customHeight="1">
      <c r="B68" s="159"/>
      <c r="C68" s="98"/>
      <c r="D68" s="160" t="s">
        <v>181</v>
      </c>
      <c r="E68" s="161"/>
      <c r="F68" s="161"/>
      <c r="G68" s="161"/>
      <c r="H68" s="161"/>
      <c r="I68" s="162"/>
      <c r="J68" s="163">
        <f>J221</f>
        <v>0</v>
      </c>
      <c r="K68" s="98"/>
      <c r="L68" s="164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43"/>
      <c r="J70" s="49"/>
      <c r="K70" s="49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6"/>
      <c r="J74" s="51"/>
      <c r="K74" s="51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117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Výstavba chodníků v areálu FNOL</v>
      </c>
      <c r="F78" s="383"/>
      <c r="G78" s="383"/>
      <c r="H78" s="383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106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2" t="str">
        <f>E9</f>
        <v>D.2 - Chodník u II. interní kliniky</v>
      </c>
      <c r="F80" s="381"/>
      <c r="G80" s="381"/>
      <c r="H80" s="38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118" t="s">
        <v>23</v>
      </c>
      <c r="J82" s="60" t="str">
        <f>IF(J12="","",J12)</f>
        <v>20. 12. 2019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Fakultní nemocnice Olomouc</v>
      </c>
      <c r="G84" s="37"/>
      <c r="H84" s="37"/>
      <c r="I84" s="118" t="s">
        <v>31</v>
      </c>
      <c r="J84" s="33" t="str">
        <f>E21</f>
        <v xml:space="preserve"> 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118" t="s">
        <v>33</v>
      </c>
      <c r="J85" s="33" t="str">
        <f>E24</f>
        <v xml:space="preserve"> 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118</v>
      </c>
      <c r="D87" s="168" t="s">
        <v>55</v>
      </c>
      <c r="E87" s="168" t="s">
        <v>51</v>
      </c>
      <c r="F87" s="168" t="s">
        <v>52</v>
      </c>
      <c r="G87" s="168" t="s">
        <v>119</v>
      </c>
      <c r="H87" s="168" t="s">
        <v>120</v>
      </c>
      <c r="I87" s="169" t="s">
        <v>121</v>
      </c>
      <c r="J87" s="168" t="s">
        <v>110</v>
      </c>
      <c r="K87" s="170" t="s">
        <v>122</v>
      </c>
      <c r="L87" s="171"/>
      <c r="M87" s="69" t="s">
        <v>19</v>
      </c>
      <c r="N87" s="70" t="s">
        <v>40</v>
      </c>
      <c r="O87" s="70" t="s">
        <v>123</v>
      </c>
      <c r="P87" s="70" t="s">
        <v>124</v>
      </c>
      <c r="Q87" s="70" t="s">
        <v>125</v>
      </c>
      <c r="R87" s="70" t="s">
        <v>126</v>
      </c>
      <c r="S87" s="70" t="s">
        <v>127</v>
      </c>
      <c r="T87" s="71" t="s">
        <v>128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129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P89+P220</f>
        <v>0</v>
      </c>
      <c r="Q88" s="73"/>
      <c r="R88" s="174">
        <f>R89+R220</f>
        <v>117.36518600000001</v>
      </c>
      <c r="S88" s="73"/>
      <c r="T88" s="175">
        <f>T89+T220</f>
        <v>29.349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69</v>
      </c>
      <c r="AU88" s="18" t="s">
        <v>111</v>
      </c>
      <c r="BK88" s="176">
        <f>BK89+BK220</f>
        <v>0</v>
      </c>
    </row>
    <row r="89" spans="1:65" s="12" customFormat="1" ht="25.9" customHeight="1">
      <c r="B89" s="177"/>
      <c r="C89" s="178"/>
      <c r="D89" s="179" t="s">
        <v>69</v>
      </c>
      <c r="E89" s="180" t="s">
        <v>182</v>
      </c>
      <c r="F89" s="180" t="s">
        <v>183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P90+P143+P146+P165+P200+P218</f>
        <v>0</v>
      </c>
      <c r="Q89" s="185"/>
      <c r="R89" s="186">
        <f>R90+R143+R146+R165+R200+R218</f>
        <v>116.081686</v>
      </c>
      <c r="S89" s="185"/>
      <c r="T89" s="187">
        <f>T90+T143+T146+T165+T200+T218</f>
        <v>29.349</v>
      </c>
      <c r="AR89" s="188" t="s">
        <v>78</v>
      </c>
      <c r="AT89" s="189" t="s">
        <v>69</v>
      </c>
      <c r="AU89" s="189" t="s">
        <v>70</v>
      </c>
      <c r="AY89" s="188" t="s">
        <v>132</v>
      </c>
      <c r="BK89" s="190">
        <f>BK90+BK143+BK146+BK165+BK200+BK218</f>
        <v>0</v>
      </c>
    </row>
    <row r="90" spans="1:65" s="12" customFormat="1" ht="12.75">
      <c r="B90" s="177"/>
      <c r="C90" s="178"/>
      <c r="D90" s="179" t="s">
        <v>69</v>
      </c>
      <c r="E90" s="191" t="s">
        <v>78</v>
      </c>
      <c r="F90" s="191" t="s">
        <v>184</v>
      </c>
      <c r="G90" s="178"/>
      <c r="H90" s="178"/>
      <c r="I90" s="181"/>
      <c r="J90" s="192">
        <f>BK90</f>
        <v>0</v>
      </c>
      <c r="K90" s="178"/>
      <c r="L90" s="183"/>
      <c r="M90" s="184"/>
      <c r="N90" s="185"/>
      <c r="O90" s="185"/>
      <c r="P90" s="186">
        <f>SUM(P91:P142)</f>
        <v>0</v>
      </c>
      <c r="Q90" s="185"/>
      <c r="R90" s="186">
        <f>SUM(R91:R142)</f>
        <v>23.802099999999999</v>
      </c>
      <c r="S90" s="185"/>
      <c r="T90" s="187">
        <f>SUM(T91:T142)</f>
        <v>28.939</v>
      </c>
      <c r="AR90" s="188" t="s">
        <v>78</v>
      </c>
      <c r="AT90" s="189" t="s">
        <v>69</v>
      </c>
      <c r="AU90" s="189" t="s">
        <v>78</v>
      </c>
      <c r="AY90" s="188" t="s">
        <v>132</v>
      </c>
      <c r="BK90" s="190">
        <f>SUM(BK91:BK142)</f>
        <v>0</v>
      </c>
    </row>
    <row r="91" spans="1:65" s="2" customFormat="1" ht="36">
      <c r="A91" s="35"/>
      <c r="B91" s="36"/>
      <c r="C91" s="193" t="s">
        <v>78</v>
      </c>
      <c r="D91" s="193" t="s">
        <v>135</v>
      </c>
      <c r="E91" s="194" t="s">
        <v>590</v>
      </c>
      <c r="F91" s="195" t="s">
        <v>591</v>
      </c>
      <c r="G91" s="196" t="s">
        <v>187</v>
      </c>
      <c r="H91" s="197">
        <v>1</v>
      </c>
      <c r="I91" s="198"/>
      <c r="J91" s="199">
        <f t="shared" ref="J91:J97" si="0">ROUND(I91*H91,2)</f>
        <v>0</v>
      </c>
      <c r="K91" s="195" t="s">
        <v>139</v>
      </c>
      <c r="L91" s="40"/>
      <c r="M91" s="200" t="s">
        <v>19</v>
      </c>
      <c r="N91" s="201" t="s">
        <v>41</v>
      </c>
      <c r="O91" s="65"/>
      <c r="P91" s="202">
        <f t="shared" ref="P91:P97" si="1">O91*H91</f>
        <v>0</v>
      </c>
      <c r="Q91" s="202">
        <v>0</v>
      </c>
      <c r="R91" s="202">
        <f t="shared" ref="R91:R97" si="2">Q91*H91</f>
        <v>0</v>
      </c>
      <c r="S91" s="202">
        <v>0</v>
      </c>
      <c r="T91" s="203">
        <f t="shared" ref="T91:T97" si="3"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151</v>
      </c>
      <c r="AT91" s="204" t="s">
        <v>135</v>
      </c>
      <c r="AU91" s="204" t="s">
        <v>80</v>
      </c>
      <c r="AY91" s="18" t="s">
        <v>132</v>
      </c>
      <c r="BE91" s="205">
        <f t="shared" ref="BE91:BE97" si="4">IF(N91="základní",J91,0)</f>
        <v>0</v>
      </c>
      <c r="BF91" s="205">
        <f t="shared" ref="BF91:BF97" si="5">IF(N91="snížená",J91,0)</f>
        <v>0</v>
      </c>
      <c r="BG91" s="205">
        <f t="shared" ref="BG91:BG97" si="6">IF(N91="zákl. přenesená",J91,0)</f>
        <v>0</v>
      </c>
      <c r="BH91" s="205">
        <f t="shared" ref="BH91:BH97" si="7">IF(N91="sníž. přenesená",J91,0)</f>
        <v>0</v>
      </c>
      <c r="BI91" s="205">
        <f t="shared" ref="BI91:BI97" si="8">IF(N91="nulová",J91,0)</f>
        <v>0</v>
      </c>
      <c r="BJ91" s="18" t="s">
        <v>78</v>
      </c>
      <c r="BK91" s="205">
        <f t="shared" ref="BK91:BK97" si="9">ROUND(I91*H91,2)</f>
        <v>0</v>
      </c>
      <c r="BL91" s="18" t="s">
        <v>151</v>
      </c>
      <c r="BM91" s="204" t="s">
        <v>592</v>
      </c>
    </row>
    <row r="92" spans="1:65" s="2" customFormat="1" ht="36">
      <c r="A92" s="35"/>
      <c r="B92" s="36"/>
      <c r="C92" s="193" t="s">
        <v>80</v>
      </c>
      <c r="D92" s="193" t="s">
        <v>135</v>
      </c>
      <c r="E92" s="194" t="s">
        <v>593</v>
      </c>
      <c r="F92" s="195" t="s">
        <v>594</v>
      </c>
      <c r="G92" s="196" t="s">
        <v>187</v>
      </c>
      <c r="H92" s="197">
        <v>2</v>
      </c>
      <c r="I92" s="198"/>
      <c r="J92" s="199">
        <f t="shared" si="0"/>
        <v>0</v>
      </c>
      <c r="K92" s="195" t="s">
        <v>139</v>
      </c>
      <c r="L92" s="40"/>
      <c r="M92" s="200" t="s">
        <v>19</v>
      </c>
      <c r="N92" s="201" t="s">
        <v>41</v>
      </c>
      <c r="O92" s="65"/>
      <c r="P92" s="202">
        <f t="shared" si="1"/>
        <v>0</v>
      </c>
      <c r="Q92" s="202">
        <v>0</v>
      </c>
      <c r="R92" s="202">
        <f t="shared" si="2"/>
        <v>0</v>
      </c>
      <c r="S92" s="202">
        <v>0</v>
      </c>
      <c r="T92" s="203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151</v>
      </c>
      <c r="AT92" s="204" t="s">
        <v>135</v>
      </c>
      <c r="AU92" s="204" t="s">
        <v>80</v>
      </c>
      <c r="AY92" s="18" t="s">
        <v>132</v>
      </c>
      <c r="BE92" s="205">
        <f t="shared" si="4"/>
        <v>0</v>
      </c>
      <c r="BF92" s="205">
        <f t="shared" si="5"/>
        <v>0</v>
      </c>
      <c r="BG92" s="205">
        <f t="shared" si="6"/>
        <v>0</v>
      </c>
      <c r="BH92" s="205">
        <f t="shared" si="7"/>
        <v>0</v>
      </c>
      <c r="BI92" s="205">
        <f t="shared" si="8"/>
        <v>0</v>
      </c>
      <c r="BJ92" s="18" t="s">
        <v>78</v>
      </c>
      <c r="BK92" s="205">
        <f t="shared" si="9"/>
        <v>0</v>
      </c>
      <c r="BL92" s="18" t="s">
        <v>151</v>
      </c>
      <c r="BM92" s="204" t="s">
        <v>595</v>
      </c>
    </row>
    <row r="93" spans="1:65" s="2" customFormat="1" ht="36">
      <c r="A93" s="35"/>
      <c r="B93" s="36"/>
      <c r="C93" s="193" t="s">
        <v>145</v>
      </c>
      <c r="D93" s="193" t="s">
        <v>135</v>
      </c>
      <c r="E93" s="194" t="s">
        <v>185</v>
      </c>
      <c r="F93" s="195" t="s">
        <v>186</v>
      </c>
      <c r="G93" s="196" t="s">
        <v>187</v>
      </c>
      <c r="H93" s="197">
        <v>1</v>
      </c>
      <c r="I93" s="198"/>
      <c r="J93" s="199">
        <f t="shared" si="0"/>
        <v>0</v>
      </c>
      <c r="K93" s="195" t="s">
        <v>139</v>
      </c>
      <c r="L93" s="40"/>
      <c r="M93" s="200" t="s">
        <v>19</v>
      </c>
      <c r="N93" s="201" t="s">
        <v>41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151</v>
      </c>
      <c r="AT93" s="204" t="s">
        <v>135</v>
      </c>
      <c r="AU93" s="204" t="s">
        <v>80</v>
      </c>
      <c r="AY93" s="18" t="s">
        <v>132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8" t="s">
        <v>78</v>
      </c>
      <c r="BK93" s="205">
        <f t="shared" si="9"/>
        <v>0</v>
      </c>
      <c r="BL93" s="18" t="s">
        <v>151</v>
      </c>
      <c r="BM93" s="204" t="s">
        <v>596</v>
      </c>
    </row>
    <row r="94" spans="1:65" s="2" customFormat="1" ht="60">
      <c r="A94" s="35"/>
      <c r="B94" s="36"/>
      <c r="C94" s="193" t="s">
        <v>151</v>
      </c>
      <c r="D94" s="193" t="s">
        <v>135</v>
      </c>
      <c r="E94" s="194" t="s">
        <v>198</v>
      </c>
      <c r="F94" s="195" t="s">
        <v>199</v>
      </c>
      <c r="G94" s="196" t="s">
        <v>191</v>
      </c>
      <c r="H94" s="197">
        <v>12.5</v>
      </c>
      <c r="I94" s="198"/>
      <c r="J94" s="199">
        <f t="shared" si="0"/>
        <v>0</v>
      </c>
      <c r="K94" s="195" t="s">
        <v>139</v>
      </c>
      <c r="L94" s="40"/>
      <c r="M94" s="200" t="s">
        <v>19</v>
      </c>
      <c r="N94" s="201" t="s">
        <v>41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0.32</v>
      </c>
      <c r="T94" s="203">
        <f t="shared" si="3"/>
        <v>4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151</v>
      </c>
      <c r="AT94" s="204" t="s">
        <v>135</v>
      </c>
      <c r="AU94" s="204" t="s">
        <v>80</v>
      </c>
      <c r="AY94" s="18" t="s">
        <v>132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8" t="s">
        <v>78</v>
      </c>
      <c r="BK94" s="205">
        <f t="shared" si="9"/>
        <v>0</v>
      </c>
      <c r="BL94" s="18" t="s">
        <v>151</v>
      </c>
      <c r="BM94" s="204" t="s">
        <v>597</v>
      </c>
    </row>
    <row r="95" spans="1:65" s="2" customFormat="1" ht="60">
      <c r="A95" s="35"/>
      <c r="B95" s="36"/>
      <c r="C95" s="193" t="s">
        <v>131</v>
      </c>
      <c r="D95" s="193" t="s">
        <v>135</v>
      </c>
      <c r="E95" s="194" t="s">
        <v>598</v>
      </c>
      <c r="F95" s="195" t="s">
        <v>599</v>
      </c>
      <c r="G95" s="196" t="s">
        <v>191</v>
      </c>
      <c r="H95" s="197">
        <v>15</v>
      </c>
      <c r="I95" s="198"/>
      <c r="J95" s="199">
        <f t="shared" si="0"/>
        <v>0</v>
      </c>
      <c r="K95" s="195" t="s">
        <v>139</v>
      </c>
      <c r="L95" s="40"/>
      <c r="M95" s="200" t="s">
        <v>19</v>
      </c>
      <c r="N95" s="201" t="s">
        <v>41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0.28999999999999998</v>
      </c>
      <c r="T95" s="203">
        <f t="shared" si="3"/>
        <v>4.3499999999999996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151</v>
      </c>
      <c r="AT95" s="204" t="s">
        <v>135</v>
      </c>
      <c r="AU95" s="204" t="s">
        <v>80</v>
      </c>
      <c r="AY95" s="18" t="s">
        <v>132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8" t="s">
        <v>78</v>
      </c>
      <c r="BK95" s="205">
        <f t="shared" si="9"/>
        <v>0</v>
      </c>
      <c r="BL95" s="18" t="s">
        <v>151</v>
      </c>
      <c r="BM95" s="204" t="s">
        <v>600</v>
      </c>
    </row>
    <row r="96" spans="1:65" s="2" customFormat="1" ht="60">
      <c r="A96" s="35"/>
      <c r="B96" s="36"/>
      <c r="C96" s="193" t="s">
        <v>157</v>
      </c>
      <c r="D96" s="193" t="s">
        <v>135</v>
      </c>
      <c r="E96" s="194" t="s">
        <v>601</v>
      </c>
      <c r="F96" s="195" t="s">
        <v>602</v>
      </c>
      <c r="G96" s="196" t="s">
        <v>191</v>
      </c>
      <c r="H96" s="197">
        <v>4</v>
      </c>
      <c r="I96" s="198"/>
      <c r="J96" s="199">
        <f t="shared" si="0"/>
        <v>0</v>
      </c>
      <c r="K96" s="195" t="s">
        <v>139</v>
      </c>
      <c r="L96" s="40"/>
      <c r="M96" s="200" t="s">
        <v>19</v>
      </c>
      <c r="N96" s="201" t="s">
        <v>41</v>
      </c>
      <c r="O96" s="65"/>
      <c r="P96" s="202">
        <f t="shared" si="1"/>
        <v>0</v>
      </c>
      <c r="Q96" s="202">
        <v>0</v>
      </c>
      <c r="R96" s="202">
        <f t="shared" si="2"/>
        <v>0</v>
      </c>
      <c r="S96" s="202">
        <v>0.316</v>
      </c>
      <c r="T96" s="203">
        <f t="shared" si="3"/>
        <v>1.264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151</v>
      </c>
      <c r="AT96" s="204" t="s">
        <v>135</v>
      </c>
      <c r="AU96" s="204" t="s">
        <v>80</v>
      </c>
      <c r="AY96" s="18" t="s">
        <v>132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18" t="s">
        <v>78</v>
      </c>
      <c r="BK96" s="205">
        <f t="shared" si="9"/>
        <v>0</v>
      </c>
      <c r="BL96" s="18" t="s">
        <v>151</v>
      </c>
      <c r="BM96" s="204" t="s">
        <v>603</v>
      </c>
    </row>
    <row r="97" spans="1:65" s="2" customFormat="1" ht="36">
      <c r="A97" s="35"/>
      <c r="B97" s="36"/>
      <c r="C97" s="193" t="s">
        <v>163</v>
      </c>
      <c r="D97" s="193" t="s">
        <v>135</v>
      </c>
      <c r="E97" s="194" t="s">
        <v>604</v>
      </c>
      <c r="F97" s="195" t="s">
        <v>605</v>
      </c>
      <c r="G97" s="196" t="s">
        <v>191</v>
      </c>
      <c r="H97" s="197">
        <v>40</v>
      </c>
      <c r="I97" s="198"/>
      <c r="J97" s="199">
        <f t="shared" si="0"/>
        <v>0</v>
      </c>
      <c r="K97" s="195" t="s">
        <v>139</v>
      </c>
      <c r="L97" s="40"/>
      <c r="M97" s="200" t="s">
        <v>19</v>
      </c>
      <c r="N97" s="201" t="s">
        <v>41</v>
      </c>
      <c r="O97" s="65"/>
      <c r="P97" s="202">
        <f t="shared" si="1"/>
        <v>0</v>
      </c>
      <c r="Q97" s="202">
        <v>0</v>
      </c>
      <c r="R97" s="202">
        <f t="shared" si="2"/>
        <v>0</v>
      </c>
      <c r="S97" s="202">
        <v>0.35499999999999998</v>
      </c>
      <c r="T97" s="203">
        <f t="shared" si="3"/>
        <v>14.2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151</v>
      </c>
      <c r="AT97" s="204" t="s">
        <v>135</v>
      </c>
      <c r="AU97" s="204" t="s">
        <v>80</v>
      </c>
      <c r="AY97" s="18" t="s">
        <v>132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18" t="s">
        <v>78</v>
      </c>
      <c r="BK97" s="205">
        <f t="shared" si="9"/>
        <v>0</v>
      </c>
      <c r="BL97" s="18" t="s">
        <v>151</v>
      </c>
      <c r="BM97" s="204" t="s">
        <v>606</v>
      </c>
    </row>
    <row r="98" spans="1:65" s="13" customFormat="1">
      <c r="B98" s="211"/>
      <c r="C98" s="212"/>
      <c r="D98" s="213" t="s">
        <v>193</v>
      </c>
      <c r="E98" s="214" t="s">
        <v>19</v>
      </c>
      <c r="F98" s="215" t="s">
        <v>607</v>
      </c>
      <c r="G98" s="212"/>
      <c r="H98" s="216">
        <v>40</v>
      </c>
      <c r="I98" s="217"/>
      <c r="J98" s="212"/>
      <c r="K98" s="212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193</v>
      </c>
      <c r="AU98" s="222" t="s">
        <v>80</v>
      </c>
      <c r="AV98" s="13" t="s">
        <v>80</v>
      </c>
      <c r="AW98" s="13" t="s">
        <v>32</v>
      </c>
      <c r="AX98" s="13" t="s">
        <v>78</v>
      </c>
      <c r="AY98" s="222" t="s">
        <v>132</v>
      </c>
    </row>
    <row r="99" spans="1:65" s="2" customFormat="1" ht="48">
      <c r="A99" s="35"/>
      <c r="B99" s="36"/>
      <c r="C99" s="193" t="s">
        <v>169</v>
      </c>
      <c r="D99" s="193" t="s">
        <v>135</v>
      </c>
      <c r="E99" s="194" t="s">
        <v>215</v>
      </c>
      <c r="F99" s="195" t="s">
        <v>216</v>
      </c>
      <c r="G99" s="196" t="s">
        <v>212</v>
      </c>
      <c r="H99" s="197">
        <v>25</v>
      </c>
      <c r="I99" s="198"/>
      <c r="J99" s="199">
        <f>ROUND(I99*H99,2)</f>
        <v>0</v>
      </c>
      <c r="K99" s="195" t="s">
        <v>139</v>
      </c>
      <c r="L99" s="40"/>
      <c r="M99" s="200" t="s">
        <v>19</v>
      </c>
      <c r="N99" s="201" t="s">
        <v>41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0.20499999999999999</v>
      </c>
      <c r="T99" s="203">
        <f>S99*H99</f>
        <v>5.125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151</v>
      </c>
      <c r="AT99" s="204" t="s">
        <v>135</v>
      </c>
      <c r="AU99" s="204" t="s">
        <v>80</v>
      </c>
      <c r="AY99" s="18" t="s">
        <v>132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78</v>
      </c>
      <c r="BK99" s="205">
        <f>ROUND(I99*H99,2)</f>
        <v>0</v>
      </c>
      <c r="BL99" s="18" t="s">
        <v>151</v>
      </c>
      <c r="BM99" s="204" t="s">
        <v>608</v>
      </c>
    </row>
    <row r="100" spans="1:65" s="13" customFormat="1">
      <c r="B100" s="211"/>
      <c r="C100" s="212"/>
      <c r="D100" s="213" t="s">
        <v>193</v>
      </c>
      <c r="E100" s="214" t="s">
        <v>19</v>
      </c>
      <c r="F100" s="215" t="s">
        <v>609</v>
      </c>
      <c r="G100" s="212"/>
      <c r="H100" s="216">
        <v>25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193</v>
      </c>
      <c r="AU100" s="222" t="s">
        <v>80</v>
      </c>
      <c r="AV100" s="13" t="s">
        <v>80</v>
      </c>
      <c r="AW100" s="13" t="s">
        <v>32</v>
      </c>
      <c r="AX100" s="13" t="s">
        <v>78</v>
      </c>
      <c r="AY100" s="222" t="s">
        <v>132</v>
      </c>
    </row>
    <row r="101" spans="1:65" s="2" customFormat="1" ht="36">
      <c r="A101" s="35"/>
      <c r="B101" s="36"/>
      <c r="C101" s="193" t="s">
        <v>228</v>
      </c>
      <c r="D101" s="193" t="s">
        <v>135</v>
      </c>
      <c r="E101" s="194" t="s">
        <v>219</v>
      </c>
      <c r="F101" s="195" t="s">
        <v>220</v>
      </c>
      <c r="G101" s="196" t="s">
        <v>221</v>
      </c>
      <c r="H101" s="197">
        <v>82</v>
      </c>
      <c r="I101" s="198"/>
      <c r="J101" s="199">
        <f>ROUND(I101*H101,2)</f>
        <v>0</v>
      </c>
      <c r="K101" s="195" t="s">
        <v>139</v>
      </c>
      <c r="L101" s="40"/>
      <c r="M101" s="200" t="s">
        <v>19</v>
      </c>
      <c r="N101" s="201" t="s">
        <v>41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151</v>
      </c>
      <c r="AT101" s="204" t="s">
        <v>135</v>
      </c>
      <c r="AU101" s="204" t="s">
        <v>80</v>
      </c>
      <c r="AY101" s="18" t="s">
        <v>132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78</v>
      </c>
      <c r="BK101" s="205">
        <f>ROUND(I101*H101,2)</f>
        <v>0</v>
      </c>
      <c r="BL101" s="18" t="s">
        <v>151</v>
      </c>
      <c r="BM101" s="204" t="s">
        <v>610</v>
      </c>
    </row>
    <row r="102" spans="1:65" s="13" customFormat="1">
      <c r="B102" s="211"/>
      <c r="C102" s="212"/>
      <c r="D102" s="213" t="s">
        <v>193</v>
      </c>
      <c r="E102" s="214" t="s">
        <v>19</v>
      </c>
      <c r="F102" s="215" t="s">
        <v>611</v>
      </c>
      <c r="G102" s="212"/>
      <c r="H102" s="216">
        <v>27</v>
      </c>
      <c r="I102" s="217"/>
      <c r="J102" s="212"/>
      <c r="K102" s="212"/>
      <c r="L102" s="218"/>
      <c r="M102" s="219"/>
      <c r="N102" s="220"/>
      <c r="O102" s="220"/>
      <c r="P102" s="220"/>
      <c r="Q102" s="220"/>
      <c r="R102" s="220"/>
      <c r="S102" s="220"/>
      <c r="T102" s="221"/>
      <c r="AT102" s="222" t="s">
        <v>193</v>
      </c>
      <c r="AU102" s="222" t="s">
        <v>80</v>
      </c>
      <c r="AV102" s="13" t="s">
        <v>80</v>
      </c>
      <c r="AW102" s="13" t="s">
        <v>32</v>
      </c>
      <c r="AX102" s="13" t="s">
        <v>70</v>
      </c>
      <c r="AY102" s="222" t="s">
        <v>132</v>
      </c>
    </row>
    <row r="103" spans="1:65" s="13" customFormat="1">
      <c r="B103" s="211"/>
      <c r="C103" s="212"/>
      <c r="D103" s="213" t="s">
        <v>193</v>
      </c>
      <c r="E103" s="214" t="s">
        <v>19</v>
      </c>
      <c r="F103" s="215" t="s">
        <v>612</v>
      </c>
      <c r="G103" s="212"/>
      <c r="H103" s="216">
        <v>7</v>
      </c>
      <c r="I103" s="217"/>
      <c r="J103" s="212"/>
      <c r="K103" s="212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193</v>
      </c>
      <c r="AU103" s="222" t="s">
        <v>80</v>
      </c>
      <c r="AV103" s="13" t="s">
        <v>80</v>
      </c>
      <c r="AW103" s="13" t="s">
        <v>32</v>
      </c>
      <c r="AX103" s="13" t="s">
        <v>70</v>
      </c>
      <c r="AY103" s="222" t="s">
        <v>132</v>
      </c>
    </row>
    <row r="104" spans="1:65" s="13" customFormat="1">
      <c r="B104" s="211"/>
      <c r="C104" s="212"/>
      <c r="D104" s="213" t="s">
        <v>193</v>
      </c>
      <c r="E104" s="214" t="s">
        <v>19</v>
      </c>
      <c r="F104" s="215" t="s">
        <v>613</v>
      </c>
      <c r="G104" s="212"/>
      <c r="H104" s="216">
        <v>8</v>
      </c>
      <c r="I104" s="217"/>
      <c r="J104" s="212"/>
      <c r="K104" s="212"/>
      <c r="L104" s="218"/>
      <c r="M104" s="219"/>
      <c r="N104" s="220"/>
      <c r="O104" s="220"/>
      <c r="P104" s="220"/>
      <c r="Q104" s="220"/>
      <c r="R104" s="220"/>
      <c r="S104" s="220"/>
      <c r="T104" s="221"/>
      <c r="AT104" s="222" t="s">
        <v>193</v>
      </c>
      <c r="AU104" s="222" t="s">
        <v>80</v>
      </c>
      <c r="AV104" s="13" t="s">
        <v>80</v>
      </c>
      <c r="AW104" s="13" t="s">
        <v>32</v>
      </c>
      <c r="AX104" s="13" t="s">
        <v>70</v>
      </c>
      <c r="AY104" s="222" t="s">
        <v>132</v>
      </c>
    </row>
    <row r="105" spans="1:65" s="13" customFormat="1">
      <c r="B105" s="211"/>
      <c r="C105" s="212"/>
      <c r="D105" s="213" t="s">
        <v>193</v>
      </c>
      <c r="E105" s="214" t="s">
        <v>19</v>
      </c>
      <c r="F105" s="215" t="s">
        <v>614</v>
      </c>
      <c r="G105" s="212"/>
      <c r="H105" s="216">
        <v>40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193</v>
      </c>
      <c r="AU105" s="222" t="s">
        <v>80</v>
      </c>
      <c r="AV105" s="13" t="s">
        <v>80</v>
      </c>
      <c r="AW105" s="13" t="s">
        <v>32</v>
      </c>
      <c r="AX105" s="13" t="s">
        <v>70</v>
      </c>
      <c r="AY105" s="222" t="s">
        <v>132</v>
      </c>
    </row>
    <row r="106" spans="1:65" s="14" customFormat="1">
      <c r="B106" s="223"/>
      <c r="C106" s="224"/>
      <c r="D106" s="213" t="s">
        <v>193</v>
      </c>
      <c r="E106" s="225" t="s">
        <v>19</v>
      </c>
      <c r="F106" s="226" t="s">
        <v>197</v>
      </c>
      <c r="G106" s="224"/>
      <c r="H106" s="227">
        <v>82</v>
      </c>
      <c r="I106" s="228"/>
      <c r="J106" s="224"/>
      <c r="K106" s="224"/>
      <c r="L106" s="229"/>
      <c r="M106" s="230"/>
      <c r="N106" s="231"/>
      <c r="O106" s="231"/>
      <c r="P106" s="231"/>
      <c r="Q106" s="231"/>
      <c r="R106" s="231"/>
      <c r="S106" s="231"/>
      <c r="T106" s="232"/>
      <c r="AT106" s="233" t="s">
        <v>193</v>
      </c>
      <c r="AU106" s="233" t="s">
        <v>80</v>
      </c>
      <c r="AV106" s="14" t="s">
        <v>151</v>
      </c>
      <c r="AW106" s="14" t="s">
        <v>32</v>
      </c>
      <c r="AX106" s="14" t="s">
        <v>78</v>
      </c>
      <c r="AY106" s="233" t="s">
        <v>132</v>
      </c>
    </row>
    <row r="107" spans="1:65" s="2" customFormat="1" ht="48">
      <c r="A107" s="35"/>
      <c r="B107" s="36"/>
      <c r="C107" s="193" t="s">
        <v>244</v>
      </c>
      <c r="D107" s="193" t="s">
        <v>135</v>
      </c>
      <c r="E107" s="194" t="s">
        <v>615</v>
      </c>
      <c r="F107" s="195" t="s">
        <v>616</v>
      </c>
      <c r="G107" s="196" t="s">
        <v>221</v>
      </c>
      <c r="H107" s="197">
        <v>1</v>
      </c>
      <c r="I107" s="198"/>
      <c r="J107" s="199">
        <f>ROUND(I107*H107,2)</f>
        <v>0</v>
      </c>
      <c r="K107" s="195" t="s">
        <v>139</v>
      </c>
      <c r="L107" s="40"/>
      <c r="M107" s="200" t="s">
        <v>19</v>
      </c>
      <c r="N107" s="201" t="s">
        <v>41</v>
      </c>
      <c r="O107" s="65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151</v>
      </c>
      <c r="AT107" s="204" t="s">
        <v>135</v>
      </c>
      <c r="AU107" s="204" t="s">
        <v>80</v>
      </c>
      <c r="AY107" s="18" t="s">
        <v>132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78</v>
      </c>
      <c r="BK107" s="205">
        <f>ROUND(I107*H107,2)</f>
        <v>0</v>
      </c>
      <c r="BL107" s="18" t="s">
        <v>151</v>
      </c>
      <c r="BM107" s="204" t="s">
        <v>617</v>
      </c>
    </row>
    <row r="108" spans="1:65" s="2" customFormat="1" ht="36">
      <c r="A108" s="35"/>
      <c r="B108" s="36"/>
      <c r="C108" s="193" t="s">
        <v>248</v>
      </c>
      <c r="D108" s="193" t="s">
        <v>135</v>
      </c>
      <c r="E108" s="194" t="s">
        <v>618</v>
      </c>
      <c r="F108" s="195" t="s">
        <v>619</v>
      </c>
      <c r="G108" s="196" t="s">
        <v>221</v>
      </c>
      <c r="H108" s="197">
        <v>23.6</v>
      </c>
      <c r="I108" s="198"/>
      <c r="J108" s="199">
        <f>ROUND(I108*H108,2)</f>
        <v>0</v>
      </c>
      <c r="K108" s="195" t="s">
        <v>139</v>
      </c>
      <c r="L108" s="40"/>
      <c r="M108" s="200" t="s">
        <v>19</v>
      </c>
      <c r="N108" s="201" t="s">
        <v>41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151</v>
      </c>
      <c r="AT108" s="204" t="s">
        <v>135</v>
      </c>
      <c r="AU108" s="204" t="s">
        <v>80</v>
      </c>
      <c r="AY108" s="18" t="s">
        <v>132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78</v>
      </c>
      <c r="BK108" s="205">
        <f>ROUND(I108*H108,2)</f>
        <v>0</v>
      </c>
      <c r="BL108" s="18" t="s">
        <v>151</v>
      </c>
      <c r="BM108" s="204" t="s">
        <v>620</v>
      </c>
    </row>
    <row r="109" spans="1:65" s="13" customFormat="1">
      <c r="B109" s="211"/>
      <c r="C109" s="212"/>
      <c r="D109" s="213" t="s">
        <v>193</v>
      </c>
      <c r="E109" s="214" t="s">
        <v>19</v>
      </c>
      <c r="F109" s="215" t="s">
        <v>621</v>
      </c>
      <c r="G109" s="212"/>
      <c r="H109" s="216">
        <v>23.6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193</v>
      </c>
      <c r="AU109" s="222" t="s">
        <v>80</v>
      </c>
      <c r="AV109" s="13" t="s">
        <v>80</v>
      </c>
      <c r="AW109" s="13" t="s">
        <v>32</v>
      </c>
      <c r="AX109" s="13" t="s">
        <v>78</v>
      </c>
      <c r="AY109" s="222" t="s">
        <v>132</v>
      </c>
    </row>
    <row r="110" spans="1:65" s="2" customFormat="1" ht="36">
      <c r="A110" s="35"/>
      <c r="B110" s="36"/>
      <c r="C110" s="193" t="s">
        <v>253</v>
      </c>
      <c r="D110" s="193" t="s">
        <v>135</v>
      </c>
      <c r="E110" s="194" t="s">
        <v>229</v>
      </c>
      <c r="F110" s="195" t="s">
        <v>230</v>
      </c>
      <c r="G110" s="196" t="s">
        <v>221</v>
      </c>
      <c r="H110" s="197">
        <v>59</v>
      </c>
      <c r="I110" s="198"/>
      <c r="J110" s="199">
        <f>ROUND(I110*H110,2)</f>
        <v>0</v>
      </c>
      <c r="K110" s="195" t="s">
        <v>139</v>
      </c>
      <c r="L110" s="40"/>
      <c r="M110" s="200" t="s">
        <v>19</v>
      </c>
      <c r="N110" s="201" t="s">
        <v>41</v>
      </c>
      <c r="O110" s="6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151</v>
      </c>
      <c r="AT110" s="204" t="s">
        <v>135</v>
      </c>
      <c r="AU110" s="204" t="s">
        <v>80</v>
      </c>
      <c r="AY110" s="18" t="s">
        <v>132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78</v>
      </c>
      <c r="BK110" s="205">
        <f>ROUND(I110*H110,2)</f>
        <v>0</v>
      </c>
      <c r="BL110" s="18" t="s">
        <v>151</v>
      </c>
      <c r="BM110" s="204" t="s">
        <v>622</v>
      </c>
    </row>
    <row r="111" spans="1:65" s="13" customFormat="1">
      <c r="B111" s="211"/>
      <c r="C111" s="212"/>
      <c r="D111" s="213" t="s">
        <v>193</v>
      </c>
      <c r="E111" s="214" t="s">
        <v>19</v>
      </c>
      <c r="F111" s="215" t="s">
        <v>623</v>
      </c>
      <c r="G111" s="212"/>
      <c r="H111" s="216">
        <v>59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193</v>
      </c>
      <c r="AU111" s="222" t="s">
        <v>80</v>
      </c>
      <c r="AV111" s="13" t="s">
        <v>80</v>
      </c>
      <c r="AW111" s="13" t="s">
        <v>32</v>
      </c>
      <c r="AX111" s="13" t="s">
        <v>78</v>
      </c>
      <c r="AY111" s="222" t="s">
        <v>132</v>
      </c>
    </row>
    <row r="112" spans="1:65" s="2" customFormat="1" ht="48">
      <c r="A112" s="35"/>
      <c r="B112" s="36"/>
      <c r="C112" s="193" t="s">
        <v>257</v>
      </c>
      <c r="D112" s="193" t="s">
        <v>135</v>
      </c>
      <c r="E112" s="194" t="s">
        <v>245</v>
      </c>
      <c r="F112" s="195" t="s">
        <v>246</v>
      </c>
      <c r="G112" s="196" t="s">
        <v>221</v>
      </c>
      <c r="H112" s="197">
        <v>59</v>
      </c>
      <c r="I112" s="198"/>
      <c r="J112" s="199">
        <f>ROUND(I112*H112,2)</f>
        <v>0</v>
      </c>
      <c r="K112" s="195" t="s">
        <v>139</v>
      </c>
      <c r="L112" s="40"/>
      <c r="M112" s="200" t="s">
        <v>19</v>
      </c>
      <c r="N112" s="201" t="s">
        <v>41</v>
      </c>
      <c r="O112" s="65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151</v>
      </c>
      <c r="AT112" s="204" t="s">
        <v>135</v>
      </c>
      <c r="AU112" s="204" t="s">
        <v>80</v>
      </c>
      <c r="AY112" s="18" t="s">
        <v>132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78</v>
      </c>
      <c r="BK112" s="205">
        <f>ROUND(I112*H112,2)</f>
        <v>0</v>
      </c>
      <c r="BL112" s="18" t="s">
        <v>151</v>
      </c>
      <c r="BM112" s="204" t="s">
        <v>624</v>
      </c>
    </row>
    <row r="113" spans="1:65" s="2" customFormat="1" ht="36">
      <c r="A113" s="35"/>
      <c r="B113" s="36"/>
      <c r="C113" s="193" t="s">
        <v>262</v>
      </c>
      <c r="D113" s="193" t="s">
        <v>135</v>
      </c>
      <c r="E113" s="194" t="s">
        <v>625</v>
      </c>
      <c r="F113" s="195" t="s">
        <v>626</v>
      </c>
      <c r="G113" s="196" t="s">
        <v>221</v>
      </c>
      <c r="H113" s="197">
        <v>35.4</v>
      </c>
      <c r="I113" s="198"/>
      <c r="J113" s="199">
        <f>ROUND(I113*H113,2)</f>
        <v>0</v>
      </c>
      <c r="K113" s="195" t="s">
        <v>139</v>
      </c>
      <c r="L113" s="40"/>
      <c r="M113" s="200" t="s">
        <v>19</v>
      </c>
      <c r="N113" s="201" t="s">
        <v>41</v>
      </c>
      <c r="O113" s="65"/>
      <c r="P113" s="202">
        <f>O113*H113</f>
        <v>0</v>
      </c>
      <c r="Q113" s="202">
        <v>0</v>
      </c>
      <c r="R113" s="202">
        <f>Q113*H113</f>
        <v>0</v>
      </c>
      <c r="S113" s="202">
        <v>0</v>
      </c>
      <c r="T113" s="203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151</v>
      </c>
      <c r="AT113" s="204" t="s">
        <v>135</v>
      </c>
      <c r="AU113" s="204" t="s">
        <v>80</v>
      </c>
      <c r="AY113" s="18" t="s">
        <v>132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78</v>
      </c>
      <c r="BK113" s="205">
        <f>ROUND(I113*H113,2)</f>
        <v>0</v>
      </c>
      <c r="BL113" s="18" t="s">
        <v>151</v>
      </c>
      <c r="BM113" s="204" t="s">
        <v>627</v>
      </c>
    </row>
    <row r="114" spans="1:65" s="13" customFormat="1">
      <c r="B114" s="211"/>
      <c r="C114" s="212"/>
      <c r="D114" s="213" t="s">
        <v>193</v>
      </c>
      <c r="E114" s="214" t="s">
        <v>19</v>
      </c>
      <c r="F114" s="215" t="s">
        <v>628</v>
      </c>
      <c r="G114" s="212"/>
      <c r="H114" s="216">
        <v>35.4</v>
      </c>
      <c r="I114" s="217"/>
      <c r="J114" s="212"/>
      <c r="K114" s="212"/>
      <c r="L114" s="218"/>
      <c r="M114" s="219"/>
      <c r="N114" s="220"/>
      <c r="O114" s="220"/>
      <c r="P114" s="220"/>
      <c r="Q114" s="220"/>
      <c r="R114" s="220"/>
      <c r="S114" s="220"/>
      <c r="T114" s="221"/>
      <c r="AT114" s="222" t="s">
        <v>193</v>
      </c>
      <c r="AU114" s="222" t="s">
        <v>80</v>
      </c>
      <c r="AV114" s="13" t="s">
        <v>80</v>
      </c>
      <c r="AW114" s="13" t="s">
        <v>32</v>
      </c>
      <c r="AX114" s="13" t="s">
        <v>78</v>
      </c>
      <c r="AY114" s="222" t="s">
        <v>132</v>
      </c>
    </row>
    <row r="115" spans="1:65" s="2" customFormat="1" ht="48">
      <c r="A115" s="35"/>
      <c r="B115" s="36"/>
      <c r="C115" s="193" t="s">
        <v>8</v>
      </c>
      <c r="D115" s="193" t="s">
        <v>135</v>
      </c>
      <c r="E115" s="194" t="s">
        <v>629</v>
      </c>
      <c r="F115" s="195" t="s">
        <v>630</v>
      </c>
      <c r="G115" s="196" t="s">
        <v>221</v>
      </c>
      <c r="H115" s="197">
        <v>30.6</v>
      </c>
      <c r="I115" s="198"/>
      <c r="J115" s="199">
        <f>ROUND(I115*H115,2)</f>
        <v>0</v>
      </c>
      <c r="K115" s="195" t="s">
        <v>139</v>
      </c>
      <c r="L115" s="40"/>
      <c r="M115" s="200" t="s">
        <v>19</v>
      </c>
      <c r="N115" s="201" t="s">
        <v>41</v>
      </c>
      <c r="O115" s="65"/>
      <c r="P115" s="202">
        <f>O115*H115</f>
        <v>0</v>
      </c>
      <c r="Q115" s="202">
        <v>0</v>
      </c>
      <c r="R115" s="202">
        <f>Q115*H115</f>
        <v>0</v>
      </c>
      <c r="S115" s="202">
        <v>0</v>
      </c>
      <c r="T115" s="203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151</v>
      </c>
      <c r="AT115" s="204" t="s">
        <v>135</v>
      </c>
      <c r="AU115" s="204" t="s">
        <v>80</v>
      </c>
      <c r="AY115" s="18" t="s">
        <v>132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78</v>
      </c>
      <c r="BK115" s="205">
        <f>ROUND(I115*H115,2)</f>
        <v>0</v>
      </c>
      <c r="BL115" s="18" t="s">
        <v>151</v>
      </c>
      <c r="BM115" s="204" t="s">
        <v>631</v>
      </c>
    </row>
    <row r="116" spans="1:65" s="2" customFormat="1" ht="48">
      <c r="A116" s="35"/>
      <c r="B116" s="36"/>
      <c r="C116" s="193" t="s">
        <v>270</v>
      </c>
      <c r="D116" s="193" t="s">
        <v>135</v>
      </c>
      <c r="E116" s="194" t="s">
        <v>258</v>
      </c>
      <c r="F116" s="195" t="s">
        <v>259</v>
      </c>
      <c r="G116" s="196" t="s">
        <v>221</v>
      </c>
      <c r="H116" s="197">
        <v>118</v>
      </c>
      <c r="I116" s="198"/>
      <c r="J116" s="199">
        <f>ROUND(I116*H116,2)</f>
        <v>0</v>
      </c>
      <c r="K116" s="195" t="s">
        <v>139</v>
      </c>
      <c r="L116" s="40"/>
      <c r="M116" s="200" t="s">
        <v>19</v>
      </c>
      <c r="N116" s="201" t="s">
        <v>41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151</v>
      </c>
      <c r="AT116" s="204" t="s">
        <v>135</v>
      </c>
      <c r="AU116" s="204" t="s">
        <v>80</v>
      </c>
      <c r="AY116" s="18" t="s">
        <v>132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78</v>
      </c>
      <c r="BK116" s="205">
        <f>ROUND(I116*H116,2)</f>
        <v>0</v>
      </c>
      <c r="BL116" s="18" t="s">
        <v>151</v>
      </c>
      <c r="BM116" s="204" t="s">
        <v>632</v>
      </c>
    </row>
    <row r="117" spans="1:65" s="13" customFormat="1">
      <c r="B117" s="211"/>
      <c r="C117" s="212"/>
      <c r="D117" s="213" t="s">
        <v>193</v>
      </c>
      <c r="E117" s="214" t="s">
        <v>19</v>
      </c>
      <c r="F117" s="215" t="s">
        <v>633</v>
      </c>
      <c r="G117" s="212"/>
      <c r="H117" s="216">
        <v>118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193</v>
      </c>
      <c r="AU117" s="222" t="s">
        <v>80</v>
      </c>
      <c r="AV117" s="13" t="s">
        <v>80</v>
      </c>
      <c r="AW117" s="13" t="s">
        <v>32</v>
      </c>
      <c r="AX117" s="13" t="s">
        <v>78</v>
      </c>
      <c r="AY117" s="222" t="s">
        <v>132</v>
      </c>
    </row>
    <row r="118" spans="1:65" s="2" customFormat="1" ht="36">
      <c r="A118" s="35"/>
      <c r="B118" s="36"/>
      <c r="C118" s="193" t="s">
        <v>275</v>
      </c>
      <c r="D118" s="193" t="s">
        <v>135</v>
      </c>
      <c r="E118" s="194" t="s">
        <v>634</v>
      </c>
      <c r="F118" s="195" t="s">
        <v>635</v>
      </c>
      <c r="G118" s="196" t="s">
        <v>187</v>
      </c>
      <c r="H118" s="197">
        <v>3</v>
      </c>
      <c r="I118" s="198"/>
      <c r="J118" s="199">
        <f>ROUND(I118*H118,2)</f>
        <v>0</v>
      </c>
      <c r="K118" s="195" t="s">
        <v>139</v>
      </c>
      <c r="L118" s="40"/>
      <c r="M118" s="200" t="s">
        <v>19</v>
      </c>
      <c r="N118" s="201" t="s">
        <v>41</v>
      </c>
      <c r="O118" s="65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151</v>
      </c>
      <c r="AT118" s="204" t="s">
        <v>135</v>
      </c>
      <c r="AU118" s="204" t="s">
        <v>80</v>
      </c>
      <c r="AY118" s="18" t="s">
        <v>132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78</v>
      </c>
      <c r="BK118" s="205">
        <f>ROUND(I118*H118,2)</f>
        <v>0</v>
      </c>
      <c r="BL118" s="18" t="s">
        <v>151</v>
      </c>
      <c r="BM118" s="204" t="s">
        <v>636</v>
      </c>
    </row>
    <row r="119" spans="1:65" s="2" customFormat="1" ht="36">
      <c r="A119" s="35"/>
      <c r="B119" s="36"/>
      <c r="C119" s="193" t="s">
        <v>280</v>
      </c>
      <c r="D119" s="193" t="s">
        <v>135</v>
      </c>
      <c r="E119" s="194" t="s">
        <v>263</v>
      </c>
      <c r="F119" s="195" t="s">
        <v>264</v>
      </c>
      <c r="G119" s="196" t="s">
        <v>187</v>
      </c>
      <c r="H119" s="197">
        <v>1</v>
      </c>
      <c r="I119" s="198"/>
      <c r="J119" s="199">
        <f>ROUND(I119*H119,2)</f>
        <v>0</v>
      </c>
      <c r="K119" s="195" t="s">
        <v>139</v>
      </c>
      <c r="L119" s="40"/>
      <c r="M119" s="200" t="s">
        <v>19</v>
      </c>
      <c r="N119" s="201" t="s">
        <v>41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151</v>
      </c>
      <c r="AT119" s="204" t="s">
        <v>135</v>
      </c>
      <c r="AU119" s="204" t="s">
        <v>80</v>
      </c>
      <c r="AY119" s="18" t="s">
        <v>132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78</v>
      </c>
      <c r="BK119" s="205">
        <f>ROUND(I119*H119,2)</f>
        <v>0</v>
      </c>
      <c r="BL119" s="18" t="s">
        <v>151</v>
      </c>
      <c r="BM119" s="204" t="s">
        <v>637</v>
      </c>
    </row>
    <row r="120" spans="1:65" s="2" customFormat="1" ht="60">
      <c r="A120" s="35"/>
      <c r="B120" s="36"/>
      <c r="C120" s="193" t="s">
        <v>285</v>
      </c>
      <c r="D120" s="193" t="s">
        <v>135</v>
      </c>
      <c r="E120" s="194" t="s">
        <v>638</v>
      </c>
      <c r="F120" s="195" t="s">
        <v>639</v>
      </c>
      <c r="G120" s="196" t="s">
        <v>187</v>
      </c>
      <c r="H120" s="197">
        <v>3</v>
      </c>
      <c r="I120" s="198"/>
      <c r="J120" s="199">
        <f>ROUND(I120*H120,2)</f>
        <v>0</v>
      </c>
      <c r="K120" s="195" t="s">
        <v>139</v>
      </c>
      <c r="L120" s="40"/>
      <c r="M120" s="200" t="s">
        <v>19</v>
      </c>
      <c r="N120" s="201" t="s">
        <v>41</v>
      </c>
      <c r="O120" s="65"/>
      <c r="P120" s="202">
        <f>O120*H120</f>
        <v>0</v>
      </c>
      <c r="Q120" s="202">
        <v>0</v>
      </c>
      <c r="R120" s="202">
        <f>Q120*H120</f>
        <v>0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151</v>
      </c>
      <c r="AT120" s="204" t="s">
        <v>135</v>
      </c>
      <c r="AU120" s="204" t="s">
        <v>80</v>
      </c>
      <c r="AY120" s="18" t="s">
        <v>132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78</v>
      </c>
      <c r="BK120" s="205">
        <f>ROUND(I120*H120,2)</f>
        <v>0</v>
      </c>
      <c r="BL120" s="18" t="s">
        <v>151</v>
      </c>
      <c r="BM120" s="204" t="s">
        <v>640</v>
      </c>
    </row>
    <row r="121" spans="1:65" s="2" customFormat="1" ht="60">
      <c r="A121" s="35"/>
      <c r="B121" s="36"/>
      <c r="C121" s="193" t="s">
        <v>290</v>
      </c>
      <c r="D121" s="193" t="s">
        <v>135</v>
      </c>
      <c r="E121" s="194" t="s">
        <v>266</v>
      </c>
      <c r="F121" s="195" t="s">
        <v>267</v>
      </c>
      <c r="G121" s="196" t="s">
        <v>187</v>
      </c>
      <c r="H121" s="197">
        <v>1</v>
      </c>
      <c r="I121" s="198"/>
      <c r="J121" s="199">
        <f>ROUND(I121*H121,2)</f>
        <v>0</v>
      </c>
      <c r="K121" s="195" t="s">
        <v>139</v>
      </c>
      <c r="L121" s="40"/>
      <c r="M121" s="200" t="s">
        <v>19</v>
      </c>
      <c r="N121" s="201" t="s">
        <v>41</v>
      </c>
      <c r="O121" s="6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151</v>
      </c>
      <c r="AT121" s="204" t="s">
        <v>135</v>
      </c>
      <c r="AU121" s="204" t="s">
        <v>80</v>
      </c>
      <c r="AY121" s="18" t="s">
        <v>132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78</v>
      </c>
      <c r="BK121" s="205">
        <f>ROUND(I121*H121,2)</f>
        <v>0</v>
      </c>
      <c r="BL121" s="18" t="s">
        <v>151</v>
      </c>
      <c r="BM121" s="204" t="s">
        <v>641</v>
      </c>
    </row>
    <row r="122" spans="1:65" s="2" customFormat="1" ht="60">
      <c r="A122" s="35"/>
      <c r="B122" s="36"/>
      <c r="C122" s="193" t="s">
        <v>7</v>
      </c>
      <c r="D122" s="193" t="s">
        <v>135</v>
      </c>
      <c r="E122" s="194" t="s">
        <v>271</v>
      </c>
      <c r="F122" s="195" t="s">
        <v>272</v>
      </c>
      <c r="G122" s="196" t="s">
        <v>221</v>
      </c>
      <c r="H122" s="197">
        <v>100.925</v>
      </c>
      <c r="I122" s="198"/>
      <c r="J122" s="199">
        <f>ROUND(I122*H122,2)</f>
        <v>0</v>
      </c>
      <c r="K122" s="195" t="s">
        <v>139</v>
      </c>
      <c r="L122" s="40"/>
      <c r="M122" s="200" t="s">
        <v>19</v>
      </c>
      <c r="N122" s="201" t="s">
        <v>41</v>
      </c>
      <c r="O122" s="65"/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151</v>
      </c>
      <c r="AT122" s="204" t="s">
        <v>135</v>
      </c>
      <c r="AU122" s="204" t="s">
        <v>80</v>
      </c>
      <c r="AY122" s="18" t="s">
        <v>132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78</v>
      </c>
      <c r="BK122" s="205">
        <f>ROUND(I122*H122,2)</f>
        <v>0</v>
      </c>
      <c r="BL122" s="18" t="s">
        <v>151</v>
      </c>
      <c r="BM122" s="204" t="s">
        <v>642</v>
      </c>
    </row>
    <row r="123" spans="1:65" s="13" customFormat="1">
      <c r="B123" s="211"/>
      <c r="C123" s="212"/>
      <c r="D123" s="213" t="s">
        <v>193</v>
      </c>
      <c r="E123" s="214" t="s">
        <v>19</v>
      </c>
      <c r="F123" s="215" t="s">
        <v>643</v>
      </c>
      <c r="G123" s="212"/>
      <c r="H123" s="216">
        <v>100.925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193</v>
      </c>
      <c r="AU123" s="222" t="s">
        <v>80</v>
      </c>
      <c r="AV123" s="13" t="s">
        <v>80</v>
      </c>
      <c r="AW123" s="13" t="s">
        <v>32</v>
      </c>
      <c r="AX123" s="13" t="s">
        <v>78</v>
      </c>
      <c r="AY123" s="222" t="s">
        <v>132</v>
      </c>
    </row>
    <row r="124" spans="1:65" s="2" customFormat="1" ht="60">
      <c r="A124" s="35"/>
      <c r="B124" s="36"/>
      <c r="C124" s="193" t="s">
        <v>303</v>
      </c>
      <c r="D124" s="193" t="s">
        <v>135</v>
      </c>
      <c r="E124" s="194" t="s">
        <v>276</v>
      </c>
      <c r="F124" s="195" t="s">
        <v>277</v>
      </c>
      <c r="G124" s="196" t="s">
        <v>221</v>
      </c>
      <c r="H124" s="197">
        <v>504.625</v>
      </c>
      <c r="I124" s="198"/>
      <c r="J124" s="199">
        <f>ROUND(I124*H124,2)</f>
        <v>0</v>
      </c>
      <c r="K124" s="195" t="s">
        <v>139</v>
      </c>
      <c r="L124" s="40"/>
      <c r="M124" s="200" t="s">
        <v>19</v>
      </c>
      <c r="N124" s="201" t="s">
        <v>41</v>
      </c>
      <c r="O124" s="65"/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151</v>
      </c>
      <c r="AT124" s="204" t="s">
        <v>135</v>
      </c>
      <c r="AU124" s="204" t="s">
        <v>80</v>
      </c>
      <c r="AY124" s="18" t="s">
        <v>132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78</v>
      </c>
      <c r="BK124" s="205">
        <f>ROUND(I124*H124,2)</f>
        <v>0</v>
      </c>
      <c r="BL124" s="18" t="s">
        <v>151</v>
      </c>
      <c r="BM124" s="204" t="s">
        <v>644</v>
      </c>
    </row>
    <row r="125" spans="1:65" s="13" customFormat="1">
      <c r="B125" s="211"/>
      <c r="C125" s="212"/>
      <c r="D125" s="213" t="s">
        <v>193</v>
      </c>
      <c r="E125" s="214" t="s">
        <v>19</v>
      </c>
      <c r="F125" s="215" t="s">
        <v>645</v>
      </c>
      <c r="G125" s="212"/>
      <c r="H125" s="216">
        <v>504.625</v>
      </c>
      <c r="I125" s="217"/>
      <c r="J125" s="212"/>
      <c r="K125" s="212"/>
      <c r="L125" s="218"/>
      <c r="M125" s="219"/>
      <c r="N125" s="220"/>
      <c r="O125" s="220"/>
      <c r="P125" s="220"/>
      <c r="Q125" s="220"/>
      <c r="R125" s="220"/>
      <c r="S125" s="220"/>
      <c r="T125" s="221"/>
      <c r="AT125" s="222" t="s">
        <v>193</v>
      </c>
      <c r="AU125" s="222" t="s">
        <v>80</v>
      </c>
      <c r="AV125" s="13" t="s">
        <v>80</v>
      </c>
      <c r="AW125" s="13" t="s">
        <v>32</v>
      </c>
      <c r="AX125" s="13" t="s">
        <v>78</v>
      </c>
      <c r="AY125" s="222" t="s">
        <v>132</v>
      </c>
    </row>
    <row r="126" spans="1:65" s="2" customFormat="1" ht="12">
      <c r="A126" s="35"/>
      <c r="B126" s="36"/>
      <c r="C126" s="193" t="s">
        <v>310</v>
      </c>
      <c r="D126" s="193" t="s">
        <v>135</v>
      </c>
      <c r="E126" s="194" t="s">
        <v>286</v>
      </c>
      <c r="F126" s="195" t="s">
        <v>287</v>
      </c>
      <c r="G126" s="196" t="s">
        <v>221</v>
      </c>
      <c r="H126" s="197">
        <v>100.925</v>
      </c>
      <c r="I126" s="198"/>
      <c r="J126" s="199">
        <f>ROUND(I126*H126,2)</f>
        <v>0</v>
      </c>
      <c r="K126" s="195" t="s">
        <v>139</v>
      </c>
      <c r="L126" s="40"/>
      <c r="M126" s="200" t="s">
        <v>19</v>
      </c>
      <c r="N126" s="201" t="s">
        <v>41</v>
      </c>
      <c r="O126" s="65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151</v>
      </c>
      <c r="AT126" s="204" t="s">
        <v>135</v>
      </c>
      <c r="AU126" s="204" t="s">
        <v>80</v>
      </c>
      <c r="AY126" s="18" t="s">
        <v>132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78</v>
      </c>
      <c r="BK126" s="205">
        <f>ROUND(I126*H126,2)</f>
        <v>0</v>
      </c>
      <c r="BL126" s="18" t="s">
        <v>151</v>
      </c>
      <c r="BM126" s="204" t="s">
        <v>646</v>
      </c>
    </row>
    <row r="127" spans="1:65" s="2" customFormat="1" ht="36">
      <c r="A127" s="35"/>
      <c r="B127" s="36"/>
      <c r="C127" s="193" t="s">
        <v>314</v>
      </c>
      <c r="D127" s="193" t="s">
        <v>135</v>
      </c>
      <c r="E127" s="194" t="s">
        <v>647</v>
      </c>
      <c r="F127" s="195" t="s">
        <v>648</v>
      </c>
      <c r="G127" s="196" t="s">
        <v>221</v>
      </c>
      <c r="H127" s="197">
        <v>11.074999999999999</v>
      </c>
      <c r="I127" s="198"/>
      <c r="J127" s="199">
        <f>ROUND(I127*H127,2)</f>
        <v>0</v>
      </c>
      <c r="K127" s="195" t="s">
        <v>139</v>
      </c>
      <c r="L127" s="40"/>
      <c r="M127" s="200" t="s">
        <v>19</v>
      </c>
      <c r="N127" s="201" t="s">
        <v>41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151</v>
      </c>
      <c r="AT127" s="204" t="s">
        <v>135</v>
      </c>
      <c r="AU127" s="204" t="s">
        <v>80</v>
      </c>
      <c r="AY127" s="18" t="s">
        <v>132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78</v>
      </c>
      <c r="BK127" s="205">
        <f>ROUND(I127*H127,2)</f>
        <v>0</v>
      </c>
      <c r="BL127" s="18" t="s">
        <v>151</v>
      </c>
      <c r="BM127" s="204" t="s">
        <v>649</v>
      </c>
    </row>
    <row r="128" spans="1:65" s="13" customFormat="1">
      <c r="B128" s="211"/>
      <c r="C128" s="212"/>
      <c r="D128" s="213" t="s">
        <v>193</v>
      </c>
      <c r="E128" s="214" t="s">
        <v>19</v>
      </c>
      <c r="F128" s="215" t="s">
        <v>650</v>
      </c>
      <c r="G128" s="212"/>
      <c r="H128" s="216">
        <v>2.5750000000000002</v>
      </c>
      <c r="I128" s="217"/>
      <c r="J128" s="212"/>
      <c r="K128" s="212"/>
      <c r="L128" s="218"/>
      <c r="M128" s="219"/>
      <c r="N128" s="220"/>
      <c r="O128" s="220"/>
      <c r="P128" s="220"/>
      <c r="Q128" s="220"/>
      <c r="R128" s="220"/>
      <c r="S128" s="220"/>
      <c r="T128" s="221"/>
      <c r="AT128" s="222" t="s">
        <v>193</v>
      </c>
      <c r="AU128" s="222" t="s">
        <v>80</v>
      </c>
      <c r="AV128" s="13" t="s">
        <v>80</v>
      </c>
      <c r="AW128" s="13" t="s">
        <v>32</v>
      </c>
      <c r="AX128" s="13" t="s">
        <v>70</v>
      </c>
      <c r="AY128" s="222" t="s">
        <v>132</v>
      </c>
    </row>
    <row r="129" spans="1:65" s="13" customFormat="1">
      <c r="B129" s="211"/>
      <c r="C129" s="212"/>
      <c r="D129" s="213" t="s">
        <v>193</v>
      </c>
      <c r="E129" s="214" t="s">
        <v>19</v>
      </c>
      <c r="F129" s="215" t="s">
        <v>651</v>
      </c>
      <c r="G129" s="212"/>
      <c r="H129" s="216">
        <v>8.5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193</v>
      </c>
      <c r="AU129" s="222" t="s">
        <v>80</v>
      </c>
      <c r="AV129" s="13" t="s">
        <v>80</v>
      </c>
      <c r="AW129" s="13" t="s">
        <v>32</v>
      </c>
      <c r="AX129" s="13" t="s">
        <v>70</v>
      </c>
      <c r="AY129" s="222" t="s">
        <v>132</v>
      </c>
    </row>
    <row r="130" spans="1:65" s="14" customFormat="1">
      <c r="B130" s="223"/>
      <c r="C130" s="224"/>
      <c r="D130" s="213" t="s">
        <v>193</v>
      </c>
      <c r="E130" s="225" t="s">
        <v>19</v>
      </c>
      <c r="F130" s="226" t="s">
        <v>197</v>
      </c>
      <c r="G130" s="224"/>
      <c r="H130" s="227">
        <v>11.074999999999999</v>
      </c>
      <c r="I130" s="228"/>
      <c r="J130" s="224"/>
      <c r="K130" s="224"/>
      <c r="L130" s="229"/>
      <c r="M130" s="230"/>
      <c r="N130" s="231"/>
      <c r="O130" s="231"/>
      <c r="P130" s="231"/>
      <c r="Q130" s="231"/>
      <c r="R130" s="231"/>
      <c r="S130" s="231"/>
      <c r="T130" s="232"/>
      <c r="AT130" s="233" t="s">
        <v>193</v>
      </c>
      <c r="AU130" s="233" t="s">
        <v>80</v>
      </c>
      <c r="AV130" s="14" t="s">
        <v>151</v>
      </c>
      <c r="AW130" s="14" t="s">
        <v>32</v>
      </c>
      <c r="AX130" s="14" t="s">
        <v>78</v>
      </c>
      <c r="AY130" s="233" t="s">
        <v>132</v>
      </c>
    </row>
    <row r="131" spans="1:65" s="2" customFormat="1" ht="36">
      <c r="A131" s="35"/>
      <c r="B131" s="36"/>
      <c r="C131" s="193" t="s">
        <v>319</v>
      </c>
      <c r="D131" s="193" t="s">
        <v>135</v>
      </c>
      <c r="E131" s="194" t="s">
        <v>652</v>
      </c>
      <c r="F131" s="195" t="s">
        <v>653</v>
      </c>
      <c r="G131" s="196" t="s">
        <v>191</v>
      </c>
      <c r="H131" s="197">
        <v>100</v>
      </c>
      <c r="I131" s="198"/>
      <c r="J131" s="199">
        <f>ROUND(I131*H131,2)</f>
        <v>0</v>
      </c>
      <c r="K131" s="195" t="s">
        <v>139</v>
      </c>
      <c r="L131" s="40"/>
      <c r="M131" s="200" t="s">
        <v>19</v>
      </c>
      <c r="N131" s="201" t="s">
        <v>41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151</v>
      </c>
      <c r="AT131" s="204" t="s">
        <v>135</v>
      </c>
      <c r="AU131" s="204" t="s">
        <v>80</v>
      </c>
      <c r="AY131" s="18" t="s">
        <v>132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78</v>
      </c>
      <c r="BK131" s="205">
        <f>ROUND(I131*H131,2)</f>
        <v>0</v>
      </c>
      <c r="BL131" s="18" t="s">
        <v>151</v>
      </c>
      <c r="BM131" s="204" t="s">
        <v>654</v>
      </c>
    </row>
    <row r="132" spans="1:65" s="2" customFormat="1" ht="36">
      <c r="A132" s="35"/>
      <c r="B132" s="36"/>
      <c r="C132" s="193" t="s">
        <v>325</v>
      </c>
      <c r="D132" s="193" t="s">
        <v>135</v>
      </c>
      <c r="E132" s="194" t="s">
        <v>655</v>
      </c>
      <c r="F132" s="195" t="s">
        <v>656</v>
      </c>
      <c r="G132" s="196" t="s">
        <v>191</v>
      </c>
      <c r="H132" s="197">
        <v>140</v>
      </c>
      <c r="I132" s="198"/>
      <c r="J132" s="199">
        <f>ROUND(I132*H132,2)</f>
        <v>0</v>
      </c>
      <c r="K132" s="195" t="s">
        <v>139</v>
      </c>
      <c r="L132" s="40"/>
      <c r="M132" s="200" t="s">
        <v>19</v>
      </c>
      <c r="N132" s="201" t="s">
        <v>41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151</v>
      </c>
      <c r="AT132" s="204" t="s">
        <v>135</v>
      </c>
      <c r="AU132" s="204" t="s">
        <v>80</v>
      </c>
      <c r="AY132" s="18" t="s">
        <v>132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78</v>
      </c>
      <c r="BK132" s="205">
        <f>ROUND(I132*H132,2)</f>
        <v>0</v>
      </c>
      <c r="BL132" s="18" t="s">
        <v>151</v>
      </c>
      <c r="BM132" s="204" t="s">
        <v>657</v>
      </c>
    </row>
    <row r="133" spans="1:65" s="2" customFormat="1" ht="12">
      <c r="A133" s="35"/>
      <c r="B133" s="36"/>
      <c r="C133" s="244" t="s">
        <v>337</v>
      </c>
      <c r="D133" s="244" t="s">
        <v>304</v>
      </c>
      <c r="E133" s="245" t="s">
        <v>305</v>
      </c>
      <c r="F133" s="246" t="s">
        <v>306</v>
      </c>
      <c r="G133" s="247" t="s">
        <v>307</v>
      </c>
      <c r="H133" s="248">
        <v>2.1</v>
      </c>
      <c r="I133" s="249"/>
      <c r="J133" s="250">
        <f>ROUND(I133*H133,2)</f>
        <v>0</v>
      </c>
      <c r="K133" s="246" t="s">
        <v>139</v>
      </c>
      <c r="L133" s="251"/>
      <c r="M133" s="252" t="s">
        <v>19</v>
      </c>
      <c r="N133" s="253" t="s">
        <v>41</v>
      </c>
      <c r="O133" s="65"/>
      <c r="P133" s="202">
        <f>O133*H133</f>
        <v>0</v>
      </c>
      <c r="Q133" s="202">
        <v>1E-3</v>
      </c>
      <c r="R133" s="202">
        <f>Q133*H133</f>
        <v>2.1000000000000003E-3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169</v>
      </c>
      <c r="AT133" s="204" t="s">
        <v>304</v>
      </c>
      <c r="AU133" s="204" t="s">
        <v>80</v>
      </c>
      <c r="AY133" s="18" t="s">
        <v>132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78</v>
      </c>
      <c r="BK133" s="205">
        <f>ROUND(I133*H133,2)</f>
        <v>0</v>
      </c>
      <c r="BL133" s="18" t="s">
        <v>151</v>
      </c>
      <c r="BM133" s="204" t="s">
        <v>658</v>
      </c>
    </row>
    <row r="134" spans="1:65" s="13" customFormat="1">
      <c r="B134" s="211"/>
      <c r="C134" s="212"/>
      <c r="D134" s="213" t="s">
        <v>193</v>
      </c>
      <c r="E134" s="212"/>
      <c r="F134" s="215" t="s">
        <v>659</v>
      </c>
      <c r="G134" s="212"/>
      <c r="H134" s="216">
        <v>2.1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193</v>
      </c>
      <c r="AU134" s="222" t="s">
        <v>80</v>
      </c>
      <c r="AV134" s="13" t="s">
        <v>80</v>
      </c>
      <c r="AW134" s="13" t="s">
        <v>4</v>
      </c>
      <c r="AX134" s="13" t="s">
        <v>78</v>
      </c>
      <c r="AY134" s="222" t="s">
        <v>132</v>
      </c>
    </row>
    <row r="135" spans="1:65" s="2" customFormat="1" ht="24">
      <c r="A135" s="35"/>
      <c r="B135" s="36"/>
      <c r="C135" s="193" t="s">
        <v>343</v>
      </c>
      <c r="D135" s="193" t="s">
        <v>135</v>
      </c>
      <c r="E135" s="194" t="s">
        <v>660</v>
      </c>
      <c r="F135" s="195" t="s">
        <v>661</v>
      </c>
      <c r="G135" s="196" t="s">
        <v>191</v>
      </c>
      <c r="H135" s="197">
        <v>140</v>
      </c>
      <c r="I135" s="198"/>
      <c r="J135" s="199">
        <f>ROUND(I135*H135,2)</f>
        <v>0</v>
      </c>
      <c r="K135" s="195" t="s">
        <v>139</v>
      </c>
      <c r="L135" s="40"/>
      <c r="M135" s="200" t="s">
        <v>19</v>
      </c>
      <c r="N135" s="201" t="s">
        <v>41</v>
      </c>
      <c r="O135" s="65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151</v>
      </c>
      <c r="AT135" s="204" t="s">
        <v>135</v>
      </c>
      <c r="AU135" s="204" t="s">
        <v>80</v>
      </c>
      <c r="AY135" s="18" t="s">
        <v>132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78</v>
      </c>
      <c r="BK135" s="205">
        <f>ROUND(I135*H135,2)</f>
        <v>0</v>
      </c>
      <c r="BL135" s="18" t="s">
        <v>151</v>
      </c>
      <c r="BM135" s="204" t="s">
        <v>662</v>
      </c>
    </row>
    <row r="136" spans="1:65" s="13" customFormat="1">
      <c r="B136" s="211"/>
      <c r="C136" s="212"/>
      <c r="D136" s="213" t="s">
        <v>193</v>
      </c>
      <c r="E136" s="214" t="s">
        <v>19</v>
      </c>
      <c r="F136" s="215" t="s">
        <v>663</v>
      </c>
      <c r="G136" s="212"/>
      <c r="H136" s="216">
        <v>140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193</v>
      </c>
      <c r="AU136" s="222" t="s">
        <v>80</v>
      </c>
      <c r="AV136" s="13" t="s">
        <v>80</v>
      </c>
      <c r="AW136" s="13" t="s">
        <v>32</v>
      </c>
      <c r="AX136" s="13" t="s">
        <v>78</v>
      </c>
      <c r="AY136" s="222" t="s">
        <v>132</v>
      </c>
    </row>
    <row r="137" spans="1:65" s="2" customFormat="1" ht="24">
      <c r="A137" s="35"/>
      <c r="B137" s="36"/>
      <c r="C137" s="193" t="s">
        <v>348</v>
      </c>
      <c r="D137" s="193" t="s">
        <v>135</v>
      </c>
      <c r="E137" s="194" t="s">
        <v>311</v>
      </c>
      <c r="F137" s="195" t="s">
        <v>312</v>
      </c>
      <c r="G137" s="196" t="s">
        <v>191</v>
      </c>
      <c r="H137" s="197">
        <v>180</v>
      </c>
      <c r="I137" s="198"/>
      <c r="J137" s="199">
        <f>ROUND(I137*H137,2)</f>
        <v>0</v>
      </c>
      <c r="K137" s="195" t="s">
        <v>139</v>
      </c>
      <c r="L137" s="40"/>
      <c r="M137" s="200" t="s">
        <v>19</v>
      </c>
      <c r="N137" s="201" t="s">
        <v>41</v>
      </c>
      <c r="O137" s="65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151</v>
      </c>
      <c r="AT137" s="204" t="s">
        <v>135</v>
      </c>
      <c r="AU137" s="204" t="s">
        <v>80</v>
      </c>
      <c r="AY137" s="18" t="s">
        <v>132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78</v>
      </c>
      <c r="BK137" s="205">
        <f>ROUND(I137*H137,2)</f>
        <v>0</v>
      </c>
      <c r="BL137" s="18" t="s">
        <v>151</v>
      </c>
      <c r="BM137" s="204" t="s">
        <v>664</v>
      </c>
    </row>
    <row r="138" spans="1:65" s="2" customFormat="1" ht="36">
      <c r="A138" s="35"/>
      <c r="B138" s="36"/>
      <c r="C138" s="193" t="s">
        <v>353</v>
      </c>
      <c r="D138" s="193" t="s">
        <v>135</v>
      </c>
      <c r="E138" s="194" t="s">
        <v>665</v>
      </c>
      <c r="F138" s="195" t="s">
        <v>666</v>
      </c>
      <c r="G138" s="196" t="s">
        <v>191</v>
      </c>
      <c r="H138" s="197">
        <v>140</v>
      </c>
      <c r="I138" s="198"/>
      <c r="J138" s="199">
        <f>ROUND(I138*H138,2)</f>
        <v>0</v>
      </c>
      <c r="K138" s="195" t="s">
        <v>139</v>
      </c>
      <c r="L138" s="40"/>
      <c r="M138" s="200" t="s">
        <v>19</v>
      </c>
      <c r="N138" s="201" t="s">
        <v>41</v>
      </c>
      <c r="O138" s="6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151</v>
      </c>
      <c r="AT138" s="204" t="s">
        <v>135</v>
      </c>
      <c r="AU138" s="204" t="s">
        <v>80</v>
      </c>
      <c r="AY138" s="18" t="s">
        <v>132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78</v>
      </c>
      <c r="BK138" s="205">
        <f>ROUND(I138*H138,2)</f>
        <v>0</v>
      </c>
      <c r="BL138" s="18" t="s">
        <v>151</v>
      </c>
      <c r="BM138" s="204" t="s">
        <v>667</v>
      </c>
    </row>
    <row r="139" spans="1:65" s="2" customFormat="1" ht="36">
      <c r="A139" s="35"/>
      <c r="B139" s="36"/>
      <c r="C139" s="193" t="s">
        <v>357</v>
      </c>
      <c r="D139" s="193" t="s">
        <v>135</v>
      </c>
      <c r="E139" s="194" t="s">
        <v>668</v>
      </c>
      <c r="F139" s="195" t="s">
        <v>669</v>
      </c>
      <c r="G139" s="196" t="s">
        <v>191</v>
      </c>
      <c r="H139" s="197">
        <v>40</v>
      </c>
      <c r="I139" s="198"/>
      <c r="J139" s="199">
        <f>ROUND(I139*H139,2)</f>
        <v>0</v>
      </c>
      <c r="K139" s="195" t="s">
        <v>139</v>
      </c>
      <c r="L139" s="40"/>
      <c r="M139" s="200" t="s">
        <v>19</v>
      </c>
      <c r="N139" s="201" t="s">
        <v>41</v>
      </c>
      <c r="O139" s="65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151</v>
      </c>
      <c r="AT139" s="204" t="s">
        <v>135</v>
      </c>
      <c r="AU139" s="204" t="s">
        <v>80</v>
      </c>
      <c r="AY139" s="18" t="s">
        <v>132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78</v>
      </c>
      <c r="BK139" s="205">
        <f>ROUND(I139*H139,2)</f>
        <v>0</v>
      </c>
      <c r="BL139" s="18" t="s">
        <v>151</v>
      </c>
      <c r="BM139" s="204" t="s">
        <v>670</v>
      </c>
    </row>
    <row r="140" spans="1:65" s="2" customFormat="1" ht="12">
      <c r="A140" s="35"/>
      <c r="B140" s="36"/>
      <c r="C140" s="244" t="s">
        <v>361</v>
      </c>
      <c r="D140" s="244" t="s">
        <v>304</v>
      </c>
      <c r="E140" s="245" t="s">
        <v>671</v>
      </c>
      <c r="F140" s="246" t="s">
        <v>672</v>
      </c>
      <c r="G140" s="247" t="s">
        <v>518</v>
      </c>
      <c r="H140" s="248">
        <v>23.8</v>
      </c>
      <c r="I140" s="249"/>
      <c r="J140" s="250">
        <f>ROUND(I140*H140,2)</f>
        <v>0</v>
      </c>
      <c r="K140" s="246" t="s">
        <v>139</v>
      </c>
      <c r="L140" s="251"/>
      <c r="M140" s="252" t="s">
        <v>19</v>
      </c>
      <c r="N140" s="253" t="s">
        <v>41</v>
      </c>
      <c r="O140" s="65"/>
      <c r="P140" s="202">
        <f>O140*H140</f>
        <v>0</v>
      </c>
      <c r="Q140" s="202">
        <v>1</v>
      </c>
      <c r="R140" s="202">
        <f>Q140*H140</f>
        <v>23.8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169</v>
      </c>
      <c r="AT140" s="204" t="s">
        <v>304</v>
      </c>
      <c r="AU140" s="204" t="s">
        <v>80</v>
      </c>
      <c r="AY140" s="18" t="s">
        <v>132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78</v>
      </c>
      <c r="BK140" s="205">
        <f>ROUND(I140*H140,2)</f>
        <v>0</v>
      </c>
      <c r="BL140" s="18" t="s">
        <v>151</v>
      </c>
      <c r="BM140" s="204" t="s">
        <v>673</v>
      </c>
    </row>
    <row r="141" spans="1:65" s="13" customFormat="1">
      <c r="B141" s="211"/>
      <c r="C141" s="212"/>
      <c r="D141" s="213" t="s">
        <v>193</v>
      </c>
      <c r="E141" s="214" t="s">
        <v>19</v>
      </c>
      <c r="F141" s="215" t="s">
        <v>674</v>
      </c>
      <c r="G141" s="212"/>
      <c r="H141" s="216">
        <v>23.8</v>
      </c>
      <c r="I141" s="217"/>
      <c r="J141" s="212"/>
      <c r="K141" s="212"/>
      <c r="L141" s="218"/>
      <c r="M141" s="219"/>
      <c r="N141" s="220"/>
      <c r="O141" s="220"/>
      <c r="P141" s="220"/>
      <c r="Q141" s="220"/>
      <c r="R141" s="220"/>
      <c r="S141" s="220"/>
      <c r="T141" s="221"/>
      <c r="AT141" s="222" t="s">
        <v>193</v>
      </c>
      <c r="AU141" s="222" t="s">
        <v>80</v>
      </c>
      <c r="AV141" s="13" t="s">
        <v>80</v>
      </c>
      <c r="AW141" s="13" t="s">
        <v>32</v>
      </c>
      <c r="AX141" s="13" t="s">
        <v>78</v>
      </c>
      <c r="AY141" s="222" t="s">
        <v>132</v>
      </c>
    </row>
    <row r="142" spans="1:65" s="2" customFormat="1" ht="24">
      <c r="A142" s="35"/>
      <c r="B142" s="36"/>
      <c r="C142" s="193" t="s">
        <v>370</v>
      </c>
      <c r="D142" s="193" t="s">
        <v>135</v>
      </c>
      <c r="E142" s="194" t="s">
        <v>675</v>
      </c>
      <c r="F142" s="195" t="s">
        <v>676</v>
      </c>
      <c r="G142" s="196" t="s">
        <v>191</v>
      </c>
      <c r="H142" s="197">
        <v>140</v>
      </c>
      <c r="I142" s="198"/>
      <c r="J142" s="199">
        <f>ROUND(I142*H142,2)</f>
        <v>0</v>
      </c>
      <c r="K142" s="195" t="s">
        <v>139</v>
      </c>
      <c r="L142" s="40"/>
      <c r="M142" s="200" t="s">
        <v>19</v>
      </c>
      <c r="N142" s="201" t="s">
        <v>41</v>
      </c>
      <c r="O142" s="65"/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151</v>
      </c>
      <c r="AT142" s="204" t="s">
        <v>135</v>
      </c>
      <c r="AU142" s="204" t="s">
        <v>80</v>
      </c>
      <c r="AY142" s="18" t="s">
        <v>132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78</v>
      </c>
      <c r="BK142" s="205">
        <f>ROUND(I142*H142,2)</f>
        <v>0</v>
      </c>
      <c r="BL142" s="18" t="s">
        <v>151</v>
      </c>
      <c r="BM142" s="204" t="s">
        <v>677</v>
      </c>
    </row>
    <row r="143" spans="1:65" s="12" customFormat="1" ht="12.75">
      <c r="B143" s="177"/>
      <c r="C143" s="178"/>
      <c r="D143" s="179" t="s">
        <v>69</v>
      </c>
      <c r="E143" s="191" t="s">
        <v>145</v>
      </c>
      <c r="F143" s="191" t="s">
        <v>678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10.963159999999998</v>
      </c>
      <c r="S143" s="185"/>
      <c r="T143" s="187">
        <f>SUM(T144:T145)</f>
        <v>0</v>
      </c>
      <c r="AR143" s="188" t="s">
        <v>78</v>
      </c>
      <c r="AT143" s="189" t="s">
        <v>69</v>
      </c>
      <c r="AU143" s="189" t="s">
        <v>78</v>
      </c>
      <c r="AY143" s="188" t="s">
        <v>132</v>
      </c>
      <c r="BK143" s="190">
        <f>SUM(BK144:BK145)</f>
        <v>0</v>
      </c>
    </row>
    <row r="144" spans="1:65" s="2" customFormat="1" ht="24">
      <c r="A144" s="35"/>
      <c r="B144" s="36"/>
      <c r="C144" s="193" t="s">
        <v>376</v>
      </c>
      <c r="D144" s="193" t="s">
        <v>135</v>
      </c>
      <c r="E144" s="194" t="s">
        <v>679</v>
      </c>
      <c r="F144" s="195" t="s">
        <v>680</v>
      </c>
      <c r="G144" s="196" t="s">
        <v>187</v>
      </c>
      <c r="H144" s="197">
        <v>58</v>
      </c>
      <c r="I144" s="198"/>
      <c r="J144" s="199">
        <f>ROUND(I144*H144,2)</f>
        <v>0</v>
      </c>
      <c r="K144" s="195" t="s">
        <v>139</v>
      </c>
      <c r="L144" s="40"/>
      <c r="M144" s="200" t="s">
        <v>19</v>
      </c>
      <c r="N144" s="201" t="s">
        <v>41</v>
      </c>
      <c r="O144" s="65"/>
      <c r="P144" s="202">
        <f>O144*H144</f>
        <v>0</v>
      </c>
      <c r="Q144" s="202">
        <v>6.7019999999999996E-2</v>
      </c>
      <c r="R144" s="202">
        <f>Q144*H144</f>
        <v>3.8871599999999997</v>
      </c>
      <c r="S144" s="202">
        <v>0</v>
      </c>
      <c r="T144" s="20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151</v>
      </c>
      <c r="AT144" s="204" t="s">
        <v>135</v>
      </c>
      <c r="AU144" s="204" t="s">
        <v>80</v>
      </c>
      <c r="AY144" s="18" t="s">
        <v>132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78</v>
      </c>
      <c r="BK144" s="205">
        <f>ROUND(I144*H144,2)</f>
        <v>0</v>
      </c>
      <c r="BL144" s="18" t="s">
        <v>151</v>
      </c>
      <c r="BM144" s="204" t="s">
        <v>681</v>
      </c>
    </row>
    <row r="145" spans="1:65" s="2" customFormat="1" ht="12">
      <c r="A145" s="35"/>
      <c r="B145" s="36"/>
      <c r="C145" s="244" t="s">
        <v>383</v>
      </c>
      <c r="D145" s="244" t="s">
        <v>304</v>
      </c>
      <c r="E145" s="245" t="s">
        <v>682</v>
      </c>
      <c r="F145" s="246" t="s">
        <v>683</v>
      </c>
      <c r="G145" s="247" t="s">
        <v>187</v>
      </c>
      <c r="H145" s="248">
        <v>58</v>
      </c>
      <c r="I145" s="249"/>
      <c r="J145" s="250">
        <f>ROUND(I145*H145,2)</f>
        <v>0</v>
      </c>
      <c r="K145" s="246" t="s">
        <v>139</v>
      </c>
      <c r="L145" s="251"/>
      <c r="M145" s="252" t="s">
        <v>19</v>
      </c>
      <c r="N145" s="253" t="s">
        <v>41</v>
      </c>
      <c r="O145" s="65"/>
      <c r="P145" s="202">
        <f>O145*H145</f>
        <v>0</v>
      </c>
      <c r="Q145" s="202">
        <v>0.122</v>
      </c>
      <c r="R145" s="202">
        <f>Q145*H145</f>
        <v>7.0759999999999996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169</v>
      </c>
      <c r="AT145" s="204" t="s">
        <v>304</v>
      </c>
      <c r="AU145" s="204" t="s">
        <v>80</v>
      </c>
      <c r="AY145" s="18" t="s">
        <v>132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78</v>
      </c>
      <c r="BK145" s="205">
        <f>ROUND(I145*H145,2)</f>
        <v>0</v>
      </c>
      <c r="BL145" s="18" t="s">
        <v>151</v>
      </c>
      <c r="BM145" s="204" t="s">
        <v>684</v>
      </c>
    </row>
    <row r="146" spans="1:65" s="12" customFormat="1" ht="12.75">
      <c r="B146" s="177"/>
      <c r="C146" s="178"/>
      <c r="D146" s="179" t="s">
        <v>69</v>
      </c>
      <c r="E146" s="191" t="s">
        <v>131</v>
      </c>
      <c r="F146" s="191" t="s">
        <v>318</v>
      </c>
      <c r="G146" s="178"/>
      <c r="H146" s="178"/>
      <c r="I146" s="181"/>
      <c r="J146" s="192">
        <f>BK146</f>
        <v>0</v>
      </c>
      <c r="K146" s="178"/>
      <c r="L146" s="183"/>
      <c r="M146" s="184"/>
      <c r="N146" s="185"/>
      <c r="O146" s="185"/>
      <c r="P146" s="186">
        <f>SUM(P147:P164)</f>
        <v>0</v>
      </c>
      <c r="Q146" s="185"/>
      <c r="R146" s="186">
        <f>SUM(R147:R164)</f>
        <v>46.818359999999991</v>
      </c>
      <c r="S146" s="185"/>
      <c r="T146" s="187">
        <f>SUM(T147:T164)</f>
        <v>0</v>
      </c>
      <c r="AR146" s="188" t="s">
        <v>78</v>
      </c>
      <c r="AT146" s="189" t="s">
        <v>69</v>
      </c>
      <c r="AU146" s="189" t="s">
        <v>78</v>
      </c>
      <c r="AY146" s="188" t="s">
        <v>132</v>
      </c>
      <c r="BK146" s="190">
        <f>SUM(BK147:BK164)</f>
        <v>0</v>
      </c>
    </row>
    <row r="147" spans="1:65" s="2" customFormat="1" ht="24">
      <c r="A147" s="35"/>
      <c r="B147" s="36"/>
      <c r="C147" s="193" t="s">
        <v>388</v>
      </c>
      <c r="D147" s="193" t="s">
        <v>135</v>
      </c>
      <c r="E147" s="194" t="s">
        <v>326</v>
      </c>
      <c r="F147" s="195" t="s">
        <v>327</v>
      </c>
      <c r="G147" s="196" t="s">
        <v>191</v>
      </c>
      <c r="H147" s="197">
        <v>242.99</v>
      </c>
      <c r="I147" s="198"/>
      <c r="J147" s="199">
        <f>ROUND(I147*H147,2)</f>
        <v>0</v>
      </c>
      <c r="K147" s="195" t="s">
        <v>139</v>
      </c>
      <c r="L147" s="40"/>
      <c r="M147" s="200" t="s">
        <v>19</v>
      </c>
      <c r="N147" s="201" t="s">
        <v>41</v>
      </c>
      <c r="O147" s="65"/>
      <c r="P147" s="202">
        <f>O147*H147</f>
        <v>0</v>
      </c>
      <c r="Q147" s="202">
        <v>0</v>
      </c>
      <c r="R147" s="202">
        <f>Q147*H147</f>
        <v>0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151</v>
      </c>
      <c r="AT147" s="204" t="s">
        <v>135</v>
      </c>
      <c r="AU147" s="204" t="s">
        <v>80</v>
      </c>
      <c r="AY147" s="18" t="s">
        <v>132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78</v>
      </c>
      <c r="BK147" s="205">
        <f>ROUND(I147*H147,2)</f>
        <v>0</v>
      </c>
      <c r="BL147" s="18" t="s">
        <v>151</v>
      </c>
      <c r="BM147" s="204" t="s">
        <v>685</v>
      </c>
    </row>
    <row r="148" spans="1:65" s="13" customFormat="1" ht="33.75">
      <c r="B148" s="211"/>
      <c r="C148" s="212"/>
      <c r="D148" s="213" t="s">
        <v>193</v>
      </c>
      <c r="E148" s="214" t="s">
        <v>19</v>
      </c>
      <c r="F148" s="215" t="s">
        <v>686</v>
      </c>
      <c r="G148" s="212"/>
      <c r="H148" s="216">
        <v>199.42</v>
      </c>
      <c r="I148" s="217"/>
      <c r="J148" s="212"/>
      <c r="K148" s="212"/>
      <c r="L148" s="218"/>
      <c r="M148" s="219"/>
      <c r="N148" s="220"/>
      <c r="O148" s="220"/>
      <c r="P148" s="220"/>
      <c r="Q148" s="220"/>
      <c r="R148" s="220"/>
      <c r="S148" s="220"/>
      <c r="T148" s="221"/>
      <c r="AT148" s="222" t="s">
        <v>193</v>
      </c>
      <c r="AU148" s="222" t="s">
        <v>80</v>
      </c>
      <c r="AV148" s="13" t="s">
        <v>80</v>
      </c>
      <c r="AW148" s="13" t="s">
        <v>32</v>
      </c>
      <c r="AX148" s="13" t="s">
        <v>70</v>
      </c>
      <c r="AY148" s="222" t="s">
        <v>132</v>
      </c>
    </row>
    <row r="149" spans="1:65" s="13" customFormat="1" ht="33.75">
      <c r="B149" s="211"/>
      <c r="C149" s="212"/>
      <c r="D149" s="213" t="s">
        <v>193</v>
      </c>
      <c r="E149" s="214" t="s">
        <v>19</v>
      </c>
      <c r="F149" s="215" t="s">
        <v>687</v>
      </c>
      <c r="G149" s="212"/>
      <c r="H149" s="216">
        <v>13.22</v>
      </c>
      <c r="I149" s="217"/>
      <c r="J149" s="212"/>
      <c r="K149" s="212"/>
      <c r="L149" s="218"/>
      <c r="M149" s="219"/>
      <c r="N149" s="220"/>
      <c r="O149" s="220"/>
      <c r="P149" s="220"/>
      <c r="Q149" s="220"/>
      <c r="R149" s="220"/>
      <c r="S149" s="220"/>
      <c r="T149" s="221"/>
      <c r="AT149" s="222" t="s">
        <v>193</v>
      </c>
      <c r="AU149" s="222" t="s">
        <v>80</v>
      </c>
      <c r="AV149" s="13" t="s">
        <v>80</v>
      </c>
      <c r="AW149" s="13" t="s">
        <v>32</v>
      </c>
      <c r="AX149" s="13" t="s">
        <v>70</v>
      </c>
      <c r="AY149" s="222" t="s">
        <v>132</v>
      </c>
    </row>
    <row r="150" spans="1:65" s="13" customFormat="1">
      <c r="B150" s="211"/>
      <c r="C150" s="212"/>
      <c r="D150" s="213" t="s">
        <v>193</v>
      </c>
      <c r="E150" s="214" t="s">
        <v>19</v>
      </c>
      <c r="F150" s="215" t="s">
        <v>688</v>
      </c>
      <c r="G150" s="212"/>
      <c r="H150" s="216">
        <v>4.8499999999999996</v>
      </c>
      <c r="I150" s="217"/>
      <c r="J150" s="212"/>
      <c r="K150" s="212"/>
      <c r="L150" s="218"/>
      <c r="M150" s="219"/>
      <c r="N150" s="220"/>
      <c r="O150" s="220"/>
      <c r="P150" s="220"/>
      <c r="Q150" s="220"/>
      <c r="R150" s="220"/>
      <c r="S150" s="220"/>
      <c r="T150" s="221"/>
      <c r="AT150" s="222" t="s">
        <v>193</v>
      </c>
      <c r="AU150" s="222" t="s">
        <v>80</v>
      </c>
      <c r="AV150" s="13" t="s">
        <v>80</v>
      </c>
      <c r="AW150" s="13" t="s">
        <v>32</v>
      </c>
      <c r="AX150" s="13" t="s">
        <v>70</v>
      </c>
      <c r="AY150" s="222" t="s">
        <v>132</v>
      </c>
    </row>
    <row r="151" spans="1:65" s="13" customFormat="1">
      <c r="B151" s="211"/>
      <c r="C151" s="212"/>
      <c r="D151" s="213" t="s">
        <v>193</v>
      </c>
      <c r="E151" s="214" t="s">
        <v>19</v>
      </c>
      <c r="F151" s="215" t="s">
        <v>689</v>
      </c>
      <c r="G151" s="212"/>
      <c r="H151" s="216">
        <v>25.5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193</v>
      </c>
      <c r="AU151" s="222" t="s">
        <v>80</v>
      </c>
      <c r="AV151" s="13" t="s">
        <v>80</v>
      </c>
      <c r="AW151" s="13" t="s">
        <v>32</v>
      </c>
      <c r="AX151" s="13" t="s">
        <v>70</v>
      </c>
      <c r="AY151" s="222" t="s">
        <v>132</v>
      </c>
    </row>
    <row r="152" spans="1:65" s="14" customFormat="1">
      <c r="B152" s="223"/>
      <c r="C152" s="224"/>
      <c r="D152" s="213" t="s">
        <v>193</v>
      </c>
      <c r="E152" s="225" t="s">
        <v>19</v>
      </c>
      <c r="F152" s="226" t="s">
        <v>197</v>
      </c>
      <c r="G152" s="224"/>
      <c r="H152" s="227">
        <v>242.99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AT152" s="233" t="s">
        <v>193</v>
      </c>
      <c r="AU152" s="233" t="s">
        <v>80</v>
      </c>
      <c r="AV152" s="14" t="s">
        <v>151</v>
      </c>
      <c r="AW152" s="14" t="s">
        <v>32</v>
      </c>
      <c r="AX152" s="14" t="s">
        <v>78</v>
      </c>
      <c r="AY152" s="233" t="s">
        <v>132</v>
      </c>
    </row>
    <row r="153" spans="1:65" s="2" customFormat="1" ht="48">
      <c r="A153" s="35"/>
      <c r="B153" s="36"/>
      <c r="C153" s="193" t="s">
        <v>396</v>
      </c>
      <c r="D153" s="193" t="s">
        <v>135</v>
      </c>
      <c r="E153" s="194" t="s">
        <v>690</v>
      </c>
      <c r="F153" s="195" t="s">
        <v>691</v>
      </c>
      <c r="G153" s="196" t="s">
        <v>191</v>
      </c>
      <c r="H153" s="197">
        <v>8</v>
      </c>
      <c r="I153" s="198"/>
      <c r="J153" s="199">
        <f>ROUND(I153*H153,2)</f>
        <v>0</v>
      </c>
      <c r="K153" s="195" t="s">
        <v>139</v>
      </c>
      <c r="L153" s="40"/>
      <c r="M153" s="200" t="s">
        <v>19</v>
      </c>
      <c r="N153" s="201" t="s">
        <v>41</v>
      </c>
      <c r="O153" s="65"/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151</v>
      </c>
      <c r="AT153" s="204" t="s">
        <v>135</v>
      </c>
      <c r="AU153" s="204" t="s">
        <v>80</v>
      </c>
      <c r="AY153" s="18" t="s">
        <v>132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78</v>
      </c>
      <c r="BK153" s="205">
        <f>ROUND(I153*H153,2)</f>
        <v>0</v>
      </c>
      <c r="BL153" s="18" t="s">
        <v>151</v>
      </c>
      <c r="BM153" s="204" t="s">
        <v>692</v>
      </c>
    </row>
    <row r="154" spans="1:65" s="2" customFormat="1" ht="72">
      <c r="A154" s="35"/>
      <c r="B154" s="36"/>
      <c r="C154" s="193" t="s">
        <v>402</v>
      </c>
      <c r="D154" s="193" t="s">
        <v>135</v>
      </c>
      <c r="E154" s="194" t="s">
        <v>362</v>
      </c>
      <c r="F154" s="195" t="s">
        <v>363</v>
      </c>
      <c r="G154" s="196" t="s">
        <v>191</v>
      </c>
      <c r="H154" s="197">
        <v>212.64</v>
      </c>
      <c r="I154" s="198"/>
      <c r="J154" s="199">
        <f>ROUND(I154*H154,2)</f>
        <v>0</v>
      </c>
      <c r="K154" s="195" t="s">
        <v>139</v>
      </c>
      <c r="L154" s="40"/>
      <c r="M154" s="200" t="s">
        <v>19</v>
      </c>
      <c r="N154" s="201" t="s">
        <v>41</v>
      </c>
      <c r="O154" s="65"/>
      <c r="P154" s="202">
        <f>O154*H154</f>
        <v>0</v>
      </c>
      <c r="Q154" s="202">
        <v>8.4250000000000005E-2</v>
      </c>
      <c r="R154" s="202">
        <f>Q154*H154</f>
        <v>17.914919999999999</v>
      </c>
      <c r="S154" s="202">
        <v>0</v>
      </c>
      <c r="T154" s="20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151</v>
      </c>
      <c r="AT154" s="204" t="s">
        <v>135</v>
      </c>
      <c r="AU154" s="204" t="s">
        <v>80</v>
      </c>
      <c r="AY154" s="18" t="s">
        <v>132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78</v>
      </c>
      <c r="BK154" s="205">
        <f>ROUND(I154*H154,2)</f>
        <v>0</v>
      </c>
      <c r="BL154" s="18" t="s">
        <v>151</v>
      </c>
      <c r="BM154" s="204" t="s">
        <v>693</v>
      </c>
    </row>
    <row r="155" spans="1:65" s="13" customFormat="1" ht="33.75">
      <c r="B155" s="211"/>
      <c r="C155" s="212"/>
      <c r="D155" s="213" t="s">
        <v>193</v>
      </c>
      <c r="E155" s="214" t="s">
        <v>19</v>
      </c>
      <c r="F155" s="215" t="s">
        <v>686</v>
      </c>
      <c r="G155" s="212"/>
      <c r="H155" s="216">
        <v>199.42</v>
      </c>
      <c r="I155" s="217"/>
      <c r="J155" s="212"/>
      <c r="K155" s="212"/>
      <c r="L155" s="218"/>
      <c r="M155" s="219"/>
      <c r="N155" s="220"/>
      <c r="O155" s="220"/>
      <c r="P155" s="220"/>
      <c r="Q155" s="220"/>
      <c r="R155" s="220"/>
      <c r="S155" s="220"/>
      <c r="T155" s="221"/>
      <c r="AT155" s="222" t="s">
        <v>193</v>
      </c>
      <c r="AU155" s="222" t="s">
        <v>80</v>
      </c>
      <c r="AV155" s="13" t="s">
        <v>80</v>
      </c>
      <c r="AW155" s="13" t="s">
        <v>32</v>
      </c>
      <c r="AX155" s="13" t="s">
        <v>70</v>
      </c>
      <c r="AY155" s="222" t="s">
        <v>132</v>
      </c>
    </row>
    <row r="156" spans="1:65" s="13" customFormat="1" ht="33.75">
      <c r="B156" s="211"/>
      <c r="C156" s="212"/>
      <c r="D156" s="213" t="s">
        <v>193</v>
      </c>
      <c r="E156" s="214" t="s">
        <v>19</v>
      </c>
      <c r="F156" s="215" t="s">
        <v>687</v>
      </c>
      <c r="G156" s="212"/>
      <c r="H156" s="216">
        <v>13.22</v>
      </c>
      <c r="I156" s="217"/>
      <c r="J156" s="212"/>
      <c r="K156" s="212"/>
      <c r="L156" s="218"/>
      <c r="M156" s="219"/>
      <c r="N156" s="220"/>
      <c r="O156" s="220"/>
      <c r="P156" s="220"/>
      <c r="Q156" s="220"/>
      <c r="R156" s="220"/>
      <c r="S156" s="220"/>
      <c r="T156" s="221"/>
      <c r="AT156" s="222" t="s">
        <v>193</v>
      </c>
      <c r="AU156" s="222" t="s">
        <v>80</v>
      </c>
      <c r="AV156" s="13" t="s">
        <v>80</v>
      </c>
      <c r="AW156" s="13" t="s">
        <v>32</v>
      </c>
      <c r="AX156" s="13" t="s">
        <v>70</v>
      </c>
      <c r="AY156" s="222" t="s">
        <v>132</v>
      </c>
    </row>
    <row r="157" spans="1:65" s="14" customFormat="1">
      <c r="B157" s="223"/>
      <c r="C157" s="224"/>
      <c r="D157" s="213" t="s">
        <v>193</v>
      </c>
      <c r="E157" s="225" t="s">
        <v>19</v>
      </c>
      <c r="F157" s="226" t="s">
        <v>197</v>
      </c>
      <c r="G157" s="224"/>
      <c r="H157" s="227">
        <v>212.64</v>
      </c>
      <c r="I157" s="228"/>
      <c r="J157" s="224"/>
      <c r="K157" s="224"/>
      <c r="L157" s="229"/>
      <c r="M157" s="230"/>
      <c r="N157" s="231"/>
      <c r="O157" s="231"/>
      <c r="P157" s="231"/>
      <c r="Q157" s="231"/>
      <c r="R157" s="231"/>
      <c r="S157" s="231"/>
      <c r="T157" s="232"/>
      <c r="AT157" s="233" t="s">
        <v>193</v>
      </c>
      <c r="AU157" s="233" t="s">
        <v>80</v>
      </c>
      <c r="AV157" s="14" t="s">
        <v>151</v>
      </c>
      <c r="AW157" s="14" t="s">
        <v>32</v>
      </c>
      <c r="AX157" s="14" t="s">
        <v>78</v>
      </c>
      <c r="AY157" s="233" t="s">
        <v>132</v>
      </c>
    </row>
    <row r="158" spans="1:65" s="2" customFormat="1" ht="24">
      <c r="A158" s="35"/>
      <c r="B158" s="36"/>
      <c r="C158" s="244" t="s">
        <v>407</v>
      </c>
      <c r="D158" s="244" t="s">
        <v>304</v>
      </c>
      <c r="E158" s="245" t="s">
        <v>371</v>
      </c>
      <c r="F158" s="246" t="s">
        <v>372</v>
      </c>
      <c r="G158" s="247" t="s">
        <v>191</v>
      </c>
      <c r="H158" s="248">
        <v>199.42</v>
      </c>
      <c r="I158" s="249"/>
      <c r="J158" s="250">
        <f>ROUND(I158*H158,2)</f>
        <v>0</v>
      </c>
      <c r="K158" s="246" t="s">
        <v>139</v>
      </c>
      <c r="L158" s="251"/>
      <c r="M158" s="252" t="s">
        <v>19</v>
      </c>
      <c r="N158" s="253" t="s">
        <v>41</v>
      </c>
      <c r="O158" s="65"/>
      <c r="P158" s="202">
        <f>O158*H158</f>
        <v>0</v>
      </c>
      <c r="Q158" s="202">
        <v>0.13100000000000001</v>
      </c>
      <c r="R158" s="202">
        <f>Q158*H158</f>
        <v>26.124019999999998</v>
      </c>
      <c r="S158" s="202">
        <v>0</v>
      </c>
      <c r="T158" s="20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169</v>
      </c>
      <c r="AT158" s="204" t="s">
        <v>304</v>
      </c>
      <c r="AU158" s="204" t="s">
        <v>80</v>
      </c>
      <c r="AY158" s="18" t="s">
        <v>132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78</v>
      </c>
      <c r="BK158" s="205">
        <f>ROUND(I158*H158,2)</f>
        <v>0</v>
      </c>
      <c r="BL158" s="18" t="s">
        <v>151</v>
      </c>
      <c r="BM158" s="204" t="s">
        <v>694</v>
      </c>
    </row>
    <row r="159" spans="1:65" s="13" customFormat="1" ht="33.75">
      <c r="B159" s="211"/>
      <c r="C159" s="212"/>
      <c r="D159" s="213" t="s">
        <v>193</v>
      </c>
      <c r="E159" s="214" t="s">
        <v>19</v>
      </c>
      <c r="F159" s="215" t="s">
        <v>686</v>
      </c>
      <c r="G159" s="212"/>
      <c r="H159" s="216">
        <v>199.42</v>
      </c>
      <c r="I159" s="217"/>
      <c r="J159" s="212"/>
      <c r="K159" s="212"/>
      <c r="L159" s="218"/>
      <c r="M159" s="219"/>
      <c r="N159" s="220"/>
      <c r="O159" s="220"/>
      <c r="P159" s="220"/>
      <c r="Q159" s="220"/>
      <c r="R159" s="220"/>
      <c r="S159" s="220"/>
      <c r="T159" s="221"/>
      <c r="AT159" s="222" t="s">
        <v>193</v>
      </c>
      <c r="AU159" s="222" t="s">
        <v>80</v>
      </c>
      <c r="AV159" s="13" t="s">
        <v>80</v>
      </c>
      <c r="AW159" s="13" t="s">
        <v>32</v>
      </c>
      <c r="AX159" s="13" t="s">
        <v>78</v>
      </c>
      <c r="AY159" s="222" t="s">
        <v>132</v>
      </c>
    </row>
    <row r="160" spans="1:65" s="2" customFormat="1" ht="24">
      <c r="A160" s="35"/>
      <c r="B160" s="36"/>
      <c r="C160" s="244" t="s">
        <v>411</v>
      </c>
      <c r="D160" s="244" t="s">
        <v>304</v>
      </c>
      <c r="E160" s="245" t="s">
        <v>377</v>
      </c>
      <c r="F160" s="246" t="s">
        <v>378</v>
      </c>
      <c r="G160" s="247" t="s">
        <v>191</v>
      </c>
      <c r="H160" s="248">
        <v>13.22</v>
      </c>
      <c r="I160" s="249"/>
      <c r="J160" s="250">
        <f>ROUND(I160*H160,2)</f>
        <v>0</v>
      </c>
      <c r="K160" s="246" t="s">
        <v>139</v>
      </c>
      <c r="L160" s="251"/>
      <c r="M160" s="252" t="s">
        <v>19</v>
      </c>
      <c r="N160" s="253" t="s">
        <v>41</v>
      </c>
      <c r="O160" s="65"/>
      <c r="P160" s="202">
        <f>O160*H160</f>
        <v>0</v>
      </c>
      <c r="Q160" s="202">
        <v>0.13100000000000001</v>
      </c>
      <c r="R160" s="202">
        <f>Q160*H160</f>
        <v>1.7318200000000001</v>
      </c>
      <c r="S160" s="202">
        <v>0</v>
      </c>
      <c r="T160" s="20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169</v>
      </c>
      <c r="AT160" s="204" t="s">
        <v>304</v>
      </c>
      <c r="AU160" s="204" t="s">
        <v>80</v>
      </c>
      <c r="AY160" s="18" t="s">
        <v>132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78</v>
      </c>
      <c r="BK160" s="205">
        <f>ROUND(I160*H160,2)</f>
        <v>0</v>
      </c>
      <c r="BL160" s="18" t="s">
        <v>151</v>
      </c>
      <c r="BM160" s="204" t="s">
        <v>695</v>
      </c>
    </row>
    <row r="161" spans="1:65" s="13" customFormat="1" ht="33.75">
      <c r="B161" s="211"/>
      <c r="C161" s="212"/>
      <c r="D161" s="213" t="s">
        <v>193</v>
      </c>
      <c r="E161" s="214" t="s">
        <v>19</v>
      </c>
      <c r="F161" s="215" t="s">
        <v>687</v>
      </c>
      <c r="G161" s="212"/>
      <c r="H161" s="216">
        <v>13.22</v>
      </c>
      <c r="I161" s="217"/>
      <c r="J161" s="212"/>
      <c r="K161" s="212"/>
      <c r="L161" s="218"/>
      <c r="M161" s="219"/>
      <c r="N161" s="220"/>
      <c r="O161" s="220"/>
      <c r="P161" s="220"/>
      <c r="Q161" s="220"/>
      <c r="R161" s="220"/>
      <c r="S161" s="220"/>
      <c r="T161" s="221"/>
      <c r="AT161" s="222" t="s">
        <v>193</v>
      </c>
      <c r="AU161" s="222" t="s">
        <v>80</v>
      </c>
      <c r="AV161" s="13" t="s">
        <v>80</v>
      </c>
      <c r="AW161" s="13" t="s">
        <v>32</v>
      </c>
      <c r="AX161" s="13" t="s">
        <v>78</v>
      </c>
      <c r="AY161" s="222" t="s">
        <v>132</v>
      </c>
    </row>
    <row r="162" spans="1:65" s="2" customFormat="1" ht="72">
      <c r="A162" s="35"/>
      <c r="B162" s="36"/>
      <c r="C162" s="193" t="s">
        <v>415</v>
      </c>
      <c r="D162" s="193" t="s">
        <v>135</v>
      </c>
      <c r="E162" s="194" t="s">
        <v>408</v>
      </c>
      <c r="F162" s="195" t="s">
        <v>409</v>
      </c>
      <c r="G162" s="196" t="s">
        <v>191</v>
      </c>
      <c r="H162" s="197">
        <v>4.8499999999999996</v>
      </c>
      <c r="I162" s="198"/>
      <c r="J162" s="199">
        <f>ROUND(I162*H162,2)</f>
        <v>0</v>
      </c>
      <c r="K162" s="195" t="s">
        <v>139</v>
      </c>
      <c r="L162" s="40"/>
      <c r="M162" s="200" t="s">
        <v>19</v>
      </c>
      <c r="N162" s="201" t="s">
        <v>41</v>
      </c>
      <c r="O162" s="65"/>
      <c r="P162" s="202">
        <f>O162*H162</f>
        <v>0</v>
      </c>
      <c r="Q162" s="202">
        <v>0.10100000000000001</v>
      </c>
      <c r="R162" s="202">
        <f>Q162*H162</f>
        <v>0.48985000000000001</v>
      </c>
      <c r="S162" s="202">
        <v>0</v>
      </c>
      <c r="T162" s="20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151</v>
      </c>
      <c r="AT162" s="204" t="s">
        <v>135</v>
      </c>
      <c r="AU162" s="204" t="s">
        <v>80</v>
      </c>
      <c r="AY162" s="18" t="s">
        <v>132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78</v>
      </c>
      <c r="BK162" s="205">
        <f>ROUND(I162*H162,2)</f>
        <v>0</v>
      </c>
      <c r="BL162" s="18" t="s">
        <v>151</v>
      </c>
      <c r="BM162" s="204" t="s">
        <v>696</v>
      </c>
    </row>
    <row r="163" spans="1:65" s="13" customFormat="1">
      <c r="B163" s="211"/>
      <c r="C163" s="212"/>
      <c r="D163" s="213" t="s">
        <v>193</v>
      </c>
      <c r="E163" s="214" t="s">
        <v>19</v>
      </c>
      <c r="F163" s="215" t="s">
        <v>697</v>
      </c>
      <c r="G163" s="212"/>
      <c r="H163" s="216">
        <v>4.8499999999999996</v>
      </c>
      <c r="I163" s="217"/>
      <c r="J163" s="212"/>
      <c r="K163" s="212"/>
      <c r="L163" s="218"/>
      <c r="M163" s="219"/>
      <c r="N163" s="220"/>
      <c r="O163" s="220"/>
      <c r="P163" s="220"/>
      <c r="Q163" s="220"/>
      <c r="R163" s="220"/>
      <c r="S163" s="220"/>
      <c r="T163" s="221"/>
      <c r="AT163" s="222" t="s">
        <v>193</v>
      </c>
      <c r="AU163" s="222" t="s">
        <v>80</v>
      </c>
      <c r="AV163" s="13" t="s">
        <v>80</v>
      </c>
      <c r="AW163" s="13" t="s">
        <v>32</v>
      </c>
      <c r="AX163" s="13" t="s">
        <v>78</v>
      </c>
      <c r="AY163" s="222" t="s">
        <v>132</v>
      </c>
    </row>
    <row r="164" spans="1:65" s="2" customFormat="1" ht="24">
      <c r="A164" s="35"/>
      <c r="B164" s="36"/>
      <c r="C164" s="244" t="s">
        <v>420</v>
      </c>
      <c r="D164" s="244" t="s">
        <v>304</v>
      </c>
      <c r="E164" s="245" t="s">
        <v>412</v>
      </c>
      <c r="F164" s="246" t="s">
        <v>413</v>
      </c>
      <c r="G164" s="247" t="s">
        <v>191</v>
      </c>
      <c r="H164" s="248">
        <v>4.8499999999999996</v>
      </c>
      <c r="I164" s="249"/>
      <c r="J164" s="250">
        <f>ROUND(I164*H164,2)</f>
        <v>0</v>
      </c>
      <c r="K164" s="246" t="s">
        <v>139</v>
      </c>
      <c r="L164" s="251"/>
      <c r="M164" s="252" t="s">
        <v>19</v>
      </c>
      <c r="N164" s="253" t="s">
        <v>41</v>
      </c>
      <c r="O164" s="65"/>
      <c r="P164" s="202">
        <f>O164*H164</f>
        <v>0</v>
      </c>
      <c r="Q164" s="202">
        <v>0.115</v>
      </c>
      <c r="R164" s="202">
        <f>Q164*H164</f>
        <v>0.55774999999999997</v>
      </c>
      <c r="S164" s="202">
        <v>0</v>
      </c>
      <c r="T164" s="20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169</v>
      </c>
      <c r="AT164" s="204" t="s">
        <v>304</v>
      </c>
      <c r="AU164" s="204" t="s">
        <v>80</v>
      </c>
      <c r="AY164" s="18" t="s">
        <v>132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78</v>
      </c>
      <c r="BK164" s="205">
        <f>ROUND(I164*H164,2)</f>
        <v>0</v>
      </c>
      <c r="BL164" s="18" t="s">
        <v>151</v>
      </c>
      <c r="BM164" s="204" t="s">
        <v>698</v>
      </c>
    </row>
    <row r="165" spans="1:65" s="12" customFormat="1" ht="12.75">
      <c r="B165" s="177"/>
      <c r="C165" s="178"/>
      <c r="D165" s="179" t="s">
        <v>69</v>
      </c>
      <c r="E165" s="191" t="s">
        <v>228</v>
      </c>
      <c r="F165" s="191" t="s">
        <v>419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SUM(P166:P199)</f>
        <v>0</v>
      </c>
      <c r="Q165" s="185"/>
      <c r="R165" s="186">
        <f>SUM(R166:R199)</f>
        <v>34.498066000000009</v>
      </c>
      <c r="S165" s="185"/>
      <c r="T165" s="187">
        <f>SUM(T166:T199)</f>
        <v>0.41000000000000003</v>
      </c>
      <c r="AR165" s="188" t="s">
        <v>78</v>
      </c>
      <c r="AT165" s="189" t="s">
        <v>69</v>
      </c>
      <c r="AU165" s="189" t="s">
        <v>78</v>
      </c>
      <c r="AY165" s="188" t="s">
        <v>132</v>
      </c>
      <c r="BK165" s="190">
        <f>SUM(BK166:BK199)</f>
        <v>0</v>
      </c>
    </row>
    <row r="166" spans="1:65" s="2" customFormat="1" ht="24">
      <c r="A166" s="35"/>
      <c r="B166" s="36"/>
      <c r="C166" s="193" t="s">
        <v>425</v>
      </c>
      <c r="D166" s="193" t="s">
        <v>135</v>
      </c>
      <c r="E166" s="194" t="s">
        <v>421</v>
      </c>
      <c r="F166" s="195" t="s">
        <v>422</v>
      </c>
      <c r="G166" s="196" t="s">
        <v>187</v>
      </c>
      <c r="H166" s="197">
        <v>12</v>
      </c>
      <c r="I166" s="198"/>
      <c r="J166" s="199">
        <f>ROUND(I166*H166,2)</f>
        <v>0</v>
      </c>
      <c r="K166" s="195" t="s">
        <v>139</v>
      </c>
      <c r="L166" s="40"/>
      <c r="M166" s="200" t="s">
        <v>19</v>
      </c>
      <c r="N166" s="201" t="s">
        <v>41</v>
      </c>
      <c r="O166" s="65"/>
      <c r="P166" s="202">
        <f>O166*H166</f>
        <v>0</v>
      </c>
      <c r="Q166" s="202">
        <v>6.9999999999999999E-4</v>
      </c>
      <c r="R166" s="202">
        <f>Q166*H166</f>
        <v>8.3999999999999995E-3</v>
      </c>
      <c r="S166" s="202">
        <v>0</v>
      </c>
      <c r="T166" s="20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151</v>
      </c>
      <c r="AT166" s="204" t="s">
        <v>135</v>
      </c>
      <c r="AU166" s="204" t="s">
        <v>80</v>
      </c>
      <c r="AY166" s="18" t="s">
        <v>132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78</v>
      </c>
      <c r="BK166" s="205">
        <f>ROUND(I166*H166,2)</f>
        <v>0</v>
      </c>
      <c r="BL166" s="18" t="s">
        <v>151</v>
      </c>
      <c r="BM166" s="204" t="s">
        <v>699</v>
      </c>
    </row>
    <row r="167" spans="1:65" s="13" customFormat="1">
      <c r="B167" s="211"/>
      <c r="C167" s="212"/>
      <c r="D167" s="213" t="s">
        <v>193</v>
      </c>
      <c r="E167" s="214" t="s">
        <v>19</v>
      </c>
      <c r="F167" s="215" t="s">
        <v>700</v>
      </c>
      <c r="G167" s="212"/>
      <c r="H167" s="216">
        <v>12</v>
      </c>
      <c r="I167" s="217"/>
      <c r="J167" s="212"/>
      <c r="K167" s="212"/>
      <c r="L167" s="218"/>
      <c r="M167" s="219"/>
      <c r="N167" s="220"/>
      <c r="O167" s="220"/>
      <c r="P167" s="220"/>
      <c r="Q167" s="220"/>
      <c r="R167" s="220"/>
      <c r="S167" s="220"/>
      <c r="T167" s="221"/>
      <c r="AT167" s="222" t="s">
        <v>193</v>
      </c>
      <c r="AU167" s="222" t="s">
        <v>80</v>
      </c>
      <c r="AV167" s="13" t="s">
        <v>80</v>
      </c>
      <c r="AW167" s="13" t="s">
        <v>32</v>
      </c>
      <c r="AX167" s="13" t="s">
        <v>78</v>
      </c>
      <c r="AY167" s="222" t="s">
        <v>132</v>
      </c>
    </row>
    <row r="168" spans="1:65" s="2" customFormat="1" ht="12">
      <c r="A168" s="35"/>
      <c r="B168" s="36"/>
      <c r="C168" s="244" t="s">
        <v>429</v>
      </c>
      <c r="D168" s="244" t="s">
        <v>304</v>
      </c>
      <c r="E168" s="245" t="s">
        <v>701</v>
      </c>
      <c r="F168" s="246" t="s">
        <v>702</v>
      </c>
      <c r="G168" s="247" t="s">
        <v>187</v>
      </c>
      <c r="H168" s="248">
        <v>4</v>
      </c>
      <c r="I168" s="249"/>
      <c r="J168" s="250">
        <f t="shared" ref="J168:J173" si="10">ROUND(I168*H168,2)</f>
        <v>0</v>
      </c>
      <c r="K168" s="246" t="s">
        <v>139</v>
      </c>
      <c r="L168" s="251"/>
      <c r="M168" s="252" t="s">
        <v>19</v>
      </c>
      <c r="N168" s="253" t="s">
        <v>41</v>
      </c>
      <c r="O168" s="65"/>
      <c r="P168" s="202">
        <f t="shared" ref="P168:P173" si="11">O168*H168</f>
        <v>0</v>
      </c>
      <c r="Q168" s="202">
        <v>4.0000000000000001E-3</v>
      </c>
      <c r="R168" s="202">
        <f t="shared" ref="R168:R173" si="12">Q168*H168</f>
        <v>1.6E-2</v>
      </c>
      <c r="S168" s="202">
        <v>0</v>
      </c>
      <c r="T168" s="203">
        <f t="shared" ref="T168:T173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169</v>
      </c>
      <c r="AT168" s="204" t="s">
        <v>304</v>
      </c>
      <c r="AU168" s="204" t="s">
        <v>80</v>
      </c>
      <c r="AY168" s="18" t="s">
        <v>132</v>
      </c>
      <c r="BE168" s="205">
        <f t="shared" ref="BE168:BE173" si="14">IF(N168="základní",J168,0)</f>
        <v>0</v>
      </c>
      <c r="BF168" s="205">
        <f t="shared" ref="BF168:BF173" si="15">IF(N168="snížená",J168,0)</f>
        <v>0</v>
      </c>
      <c r="BG168" s="205">
        <f t="shared" ref="BG168:BG173" si="16">IF(N168="zákl. přenesená",J168,0)</f>
        <v>0</v>
      </c>
      <c r="BH168" s="205">
        <f t="shared" ref="BH168:BH173" si="17">IF(N168="sníž. přenesená",J168,0)</f>
        <v>0</v>
      </c>
      <c r="BI168" s="205">
        <f t="shared" ref="BI168:BI173" si="18">IF(N168="nulová",J168,0)</f>
        <v>0</v>
      </c>
      <c r="BJ168" s="18" t="s">
        <v>78</v>
      </c>
      <c r="BK168" s="205">
        <f t="shared" ref="BK168:BK173" si="19">ROUND(I168*H168,2)</f>
        <v>0</v>
      </c>
      <c r="BL168" s="18" t="s">
        <v>151</v>
      </c>
      <c r="BM168" s="204" t="s">
        <v>703</v>
      </c>
    </row>
    <row r="169" spans="1:65" s="2" customFormat="1" ht="12">
      <c r="A169" s="35"/>
      <c r="B169" s="36"/>
      <c r="C169" s="244" t="s">
        <v>433</v>
      </c>
      <c r="D169" s="244" t="s">
        <v>304</v>
      </c>
      <c r="E169" s="245" t="s">
        <v>704</v>
      </c>
      <c r="F169" s="246" t="s">
        <v>705</v>
      </c>
      <c r="G169" s="247" t="s">
        <v>187</v>
      </c>
      <c r="H169" s="248">
        <v>2</v>
      </c>
      <c r="I169" s="249"/>
      <c r="J169" s="250">
        <f t="shared" si="10"/>
        <v>0</v>
      </c>
      <c r="K169" s="246" t="s">
        <v>19</v>
      </c>
      <c r="L169" s="251"/>
      <c r="M169" s="252" t="s">
        <v>19</v>
      </c>
      <c r="N169" s="253" t="s">
        <v>41</v>
      </c>
      <c r="O169" s="65"/>
      <c r="P169" s="202">
        <f t="shared" si="11"/>
        <v>0</v>
      </c>
      <c r="Q169" s="202">
        <v>4.0000000000000001E-3</v>
      </c>
      <c r="R169" s="202">
        <f t="shared" si="12"/>
        <v>8.0000000000000002E-3</v>
      </c>
      <c r="S169" s="202">
        <v>0</v>
      </c>
      <c r="T169" s="203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169</v>
      </c>
      <c r="AT169" s="204" t="s">
        <v>304</v>
      </c>
      <c r="AU169" s="204" t="s">
        <v>80</v>
      </c>
      <c r="AY169" s="18" t="s">
        <v>132</v>
      </c>
      <c r="BE169" s="205">
        <f t="shared" si="14"/>
        <v>0</v>
      </c>
      <c r="BF169" s="205">
        <f t="shared" si="15"/>
        <v>0</v>
      </c>
      <c r="BG169" s="205">
        <f t="shared" si="16"/>
        <v>0</v>
      </c>
      <c r="BH169" s="205">
        <f t="shared" si="17"/>
        <v>0</v>
      </c>
      <c r="BI169" s="205">
        <f t="shared" si="18"/>
        <v>0</v>
      </c>
      <c r="BJ169" s="18" t="s">
        <v>78</v>
      </c>
      <c r="BK169" s="205">
        <f t="shared" si="19"/>
        <v>0</v>
      </c>
      <c r="BL169" s="18" t="s">
        <v>151</v>
      </c>
      <c r="BM169" s="204" t="s">
        <v>706</v>
      </c>
    </row>
    <row r="170" spans="1:65" s="2" customFormat="1" ht="24">
      <c r="A170" s="35"/>
      <c r="B170" s="36"/>
      <c r="C170" s="193" t="s">
        <v>438</v>
      </c>
      <c r="D170" s="193" t="s">
        <v>135</v>
      </c>
      <c r="E170" s="194" t="s">
        <v>426</v>
      </c>
      <c r="F170" s="195" t="s">
        <v>427</v>
      </c>
      <c r="G170" s="196" t="s">
        <v>187</v>
      </c>
      <c r="H170" s="197">
        <v>7</v>
      </c>
      <c r="I170" s="198"/>
      <c r="J170" s="199">
        <f t="shared" si="10"/>
        <v>0</v>
      </c>
      <c r="K170" s="195" t="s">
        <v>139</v>
      </c>
      <c r="L170" s="40"/>
      <c r="M170" s="200" t="s">
        <v>19</v>
      </c>
      <c r="N170" s="201" t="s">
        <v>41</v>
      </c>
      <c r="O170" s="65"/>
      <c r="P170" s="202">
        <f t="shared" si="11"/>
        <v>0</v>
      </c>
      <c r="Q170" s="202">
        <v>0.11241</v>
      </c>
      <c r="R170" s="202">
        <f t="shared" si="12"/>
        <v>0.78686999999999996</v>
      </c>
      <c r="S170" s="202">
        <v>0</v>
      </c>
      <c r="T170" s="203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151</v>
      </c>
      <c r="AT170" s="204" t="s">
        <v>135</v>
      </c>
      <c r="AU170" s="204" t="s">
        <v>80</v>
      </c>
      <c r="AY170" s="18" t="s">
        <v>132</v>
      </c>
      <c r="BE170" s="205">
        <f t="shared" si="14"/>
        <v>0</v>
      </c>
      <c r="BF170" s="205">
        <f t="shared" si="15"/>
        <v>0</v>
      </c>
      <c r="BG170" s="205">
        <f t="shared" si="16"/>
        <v>0</v>
      </c>
      <c r="BH170" s="205">
        <f t="shared" si="17"/>
        <v>0</v>
      </c>
      <c r="BI170" s="205">
        <f t="shared" si="18"/>
        <v>0</v>
      </c>
      <c r="BJ170" s="18" t="s">
        <v>78</v>
      </c>
      <c r="BK170" s="205">
        <f t="shared" si="19"/>
        <v>0</v>
      </c>
      <c r="BL170" s="18" t="s">
        <v>151</v>
      </c>
      <c r="BM170" s="204" t="s">
        <v>707</v>
      </c>
    </row>
    <row r="171" spans="1:65" s="2" customFormat="1" ht="12">
      <c r="A171" s="35"/>
      <c r="B171" s="36"/>
      <c r="C171" s="244" t="s">
        <v>443</v>
      </c>
      <c r="D171" s="244" t="s">
        <v>304</v>
      </c>
      <c r="E171" s="245" t="s">
        <v>430</v>
      </c>
      <c r="F171" s="246" t="s">
        <v>431</v>
      </c>
      <c r="G171" s="247" t="s">
        <v>187</v>
      </c>
      <c r="H171" s="248">
        <v>7</v>
      </c>
      <c r="I171" s="249"/>
      <c r="J171" s="250">
        <f t="shared" si="10"/>
        <v>0</v>
      </c>
      <c r="K171" s="246" t="s">
        <v>139</v>
      </c>
      <c r="L171" s="251"/>
      <c r="M171" s="252" t="s">
        <v>19</v>
      </c>
      <c r="N171" s="253" t="s">
        <v>41</v>
      </c>
      <c r="O171" s="65"/>
      <c r="P171" s="202">
        <f t="shared" si="11"/>
        <v>0</v>
      </c>
      <c r="Q171" s="202">
        <v>6.1000000000000004E-3</v>
      </c>
      <c r="R171" s="202">
        <f t="shared" si="12"/>
        <v>4.2700000000000002E-2</v>
      </c>
      <c r="S171" s="202">
        <v>0</v>
      </c>
      <c r="T171" s="203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169</v>
      </c>
      <c r="AT171" s="204" t="s">
        <v>304</v>
      </c>
      <c r="AU171" s="204" t="s">
        <v>80</v>
      </c>
      <c r="AY171" s="18" t="s">
        <v>132</v>
      </c>
      <c r="BE171" s="205">
        <f t="shared" si="14"/>
        <v>0</v>
      </c>
      <c r="BF171" s="205">
        <f t="shared" si="15"/>
        <v>0</v>
      </c>
      <c r="BG171" s="205">
        <f t="shared" si="16"/>
        <v>0</v>
      </c>
      <c r="BH171" s="205">
        <f t="shared" si="17"/>
        <v>0</v>
      </c>
      <c r="BI171" s="205">
        <f t="shared" si="18"/>
        <v>0</v>
      </c>
      <c r="BJ171" s="18" t="s">
        <v>78</v>
      </c>
      <c r="BK171" s="205">
        <f t="shared" si="19"/>
        <v>0</v>
      </c>
      <c r="BL171" s="18" t="s">
        <v>151</v>
      </c>
      <c r="BM171" s="204" t="s">
        <v>708</v>
      </c>
    </row>
    <row r="172" spans="1:65" s="2" customFormat="1" ht="12">
      <c r="A172" s="35"/>
      <c r="B172" s="36"/>
      <c r="C172" s="244" t="s">
        <v>452</v>
      </c>
      <c r="D172" s="244" t="s">
        <v>304</v>
      </c>
      <c r="E172" s="245" t="s">
        <v>709</v>
      </c>
      <c r="F172" s="246" t="s">
        <v>710</v>
      </c>
      <c r="G172" s="247" t="s">
        <v>187</v>
      </c>
      <c r="H172" s="248">
        <v>7</v>
      </c>
      <c r="I172" s="249"/>
      <c r="J172" s="250">
        <f t="shared" si="10"/>
        <v>0</v>
      </c>
      <c r="K172" s="246" t="s">
        <v>139</v>
      </c>
      <c r="L172" s="251"/>
      <c r="M172" s="252" t="s">
        <v>19</v>
      </c>
      <c r="N172" s="253" t="s">
        <v>41</v>
      </c>
      <c r="O172" s="65"/>
      <c r="P172" s="202">
        <f t="shared" si="11"/>
        <v>0</v>
      </c>
      <c r="Q172" s="202">
        <v>1E-4</v>
      </c>
      <c r="R172" s="202">
        <f t="shared" si="12"/>
        <v>6.9999999999999999E-4</v>
      </c>
      <c r="S172" s="202">
        <v>0</v>
      </c>
      <c r="T172" s="203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169</v>
      </c>
      <c r="AT172" s="204" t="s">
        <v>304</v>
      </c>
      <c r="AU172" s="204" t="s">
        <v>80</v>
      </c>
      <c r="AY172" s="18" t="s">
        <v>132</v>
      </c>
      <c r="BE172" s="205">
        <f t="shared" si="14"/>
        <v>0</v>
      </c>
      <c r="BF172" s="205">
        <f t="shared" si="15"/>
        <v>0</v>
      </c>
      <c r="BG172" s="205">
        <f t="shared" si="16"/>
        <v>0</v>
      </c>
      <c r="BH172" s="205">
        <f t="shared" si="17"/>
        <v>0</v>
      </c>
      <c r="BI172" s="205">
        <f t="shared" si="18"/>
        <v>0</v>
      </c>
      <c r="BJ172" s="18" t="s">
        <v>78</v>
      </c>
      <c r="BK172" s="205">
        <f t="shared" si="19"/>
        <v>0</v>
      </c>
      <c r="BL172" s="18" t="s">
        <v>151</v>
      </c>
      <c r="BM172" s="204" t="s">
        <v>711</v>
      </c>
    </row>
    <row r="173" spans="1:65" s="2" customFormat="1" ht="24">
      <c r="A173" s="35"/>
      <c r="B173" s="36"/>
      <c r="C173" s="193" t="s">
        <v>456</v>
      </c>
      <c r="D173" s="193" t="s">
        <v>135</v>
      </c>
      <c r="E173" s="194" t="s">
        <v>434</v>
      </c>
      <c r="F173" s="195" t="s">
        <v>435</v>
      </c>
      <c r="G173" s="196" t="s">
        <v>212</v>
      </c>
      <c r="H173" s="197">
        <v>17.7</v>
      </c>
      <c r="I173" s="198"/>
      <c r="J173" s="199">
        <f t="shared" si="10"/>
        <v>0</v>
      </c>
      <c r="K173" s="195" t="s">
        <v>139</v>
      </c>
      <c r="L173" s="40"/>
      <c r="M173" s="200" t="s">
        <v>19</v>
      </c>
      <c r="N173" s="201" t="s">
        <v>41</v>
      </c>
      <c r="O173" s="65"/>
      <c r="P173" s="202">
        <f t="shared" si="11"/>
        <v>0</v>
      </c>
      <c r="Q173" s="202">
        <v>1.3999999999999999E-4</v>
      </c>
      <c r="R173" s="202">
        <f t="shared" si="12"/>
        <v>2.4779999999999997E-3</v>
      </c>
      <c r="S173" s="202">
        <v>0</v>
      </c>
      <c r="T173" s="203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151</v>
      </c>
      <c r="AT173" s="204" t="s">
        <v>135</v>
      </c>
      <c r="AU173" s="204" t="s">
        <v>80</v>
      </c>
      <c r="AY173" s="18" t="s">
        <v>132</v>
      </c>
      <c r="BE173" s="205">
        <f t="shared" si="14"/>
        <v>0</v>
      </c>
      <c r="BF173" s="205">
        <f t="shared" si="15"/>
        <v>0</v>
      </c>
      <c r="BG173" s="205">
        <f t="shared" si="16"/>
        <v>0</v>
      </c>
      <c r="BH173" s="205">
        <f t="shared" si="17"/>
        <v>0</v>
      </c>
      <c r="BI173" s="205">
        <f t="shared" si="18"/>
        <v>0</v>
      </c>
      <c r="BJ173" s="18" t="s">
        <v>78</v>
      </c>
      <c r="BK173" s="205">
        <f t="shared" si="19"/>
        <v>0</v>
      </c>
      <c r="BL173" s="18" t="s">
        <v>151</v>
      </c>
      <c r="BM173" s="204" t="s">
        <v>712</v>
      </c>
    </row>
    <row r="174" spans="1:65" s="13" customFormat="1">
      <c r="B174" s="211"/>
      <c r="C174" s="212"/>
      <c r="D174" s="213" t="s">
        <v>193</v>
      </c>
      <c r="E174" s="214" t="s">
        <v>19</v>
      </c>
      <c r="F174" s="215" t="s">
        <v>713</v>
      </c>
      <c r="G174" s="212"/>
      <c r="H174" s="216">
        <v>17.7</v>
      </c>
      <c r="I174" s="217"/>
      <c r="J174" s="212"/>
      <c r="K174" s="212"/>
      <c r="L174" s="218"/>
      <c r="M174" s="219"/>
      <c r="N174" s="220"/>
      <c r="O174" s="220"/>
      <c r="P174" s="220"/>
      <c r="Q174" s="220"/>
      <c r="R174" s="220"/>
      <c r="S174" s="220"/>
      <c r="T174" s="221"/>
      <c r="AT174" s="222" t="s">
        <v>193</v>
      </c>
      <c r="AU174" s="222" t="s">
        <v>80</v>
      </c>
      <c r="AV174" s="13" t="s">
        <v>80</v>
      </c>
      <c r="AW174" s="13" t="s">
        <v>32</v>
      </c>
      <c r="AX174" s="13" t="s">
        <v>78</v>
      </c>
      <c r="AY174" s="222" t="s">
        <v>132</v>
      </c>
    </row>
    <row r="175" spans="1:65" s="2" customFormat="1" ht="72">
      <c r="A175" s="35"/>
      <c r="B175" s="36"/>
      <c r="C175" s="193" t="s">
        <v>460</v>
      </c>
      <c r="D175" s="193" t="s">
        <v>135</v>
      </c>
      <c r="E175" s="194" t="s">
        <v>714</v>
      </c>
      <c r="F175" s="195" t="s">
        <v>715</v>
      </c>
      <c r="G175" s="196" t="s">
        <v>212</v>
      </c>
      <c r="H175" s="197">
        <v>38.799999999999997</v>
      </c>
      <c r="I175" s="198"/>
      <c r="J175" s="199">
        <f>ROUND(I175*H175,2)</f>
        <v>0</v>
      </c>
      <c r="K175" s="195" t="s">
        <v>139</v>
      </c>
      <c r="L175" s="40"/>
      <c r="M175" s="200" t="s">
        <v>19</v>
      </c>
      <c r="N175" s="201" t="s">
        <v>41</v>
      </c>
      <c r="O175" s="65"/>
      <c r="P175" s="202">
        <f>O175*H175</f>
        <v>0</v>
      </c>
      <c r="Q175" s="202">
        <v>8.0879999999999994E-2</v>
      </c>
      <c r="R175" s="202">
        <f>Q175*H175</f>
        <v>3.1381439999999996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151</v>
      </c>
      <c r="AT175" s="204" t="s">
        <v>135</v>
      </c>
      <c r="AU175" s="204" t="s">
        <v>80</v>
      </c>
      <c r="AY175" s="18" t="s">
        <v>132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78</v>
      </c>
      <c r="BK175" s="205">
        <f>ROUND(I175*H175,2)</f>
        <v>0</v>
      </c>
      <c r="BL175" s="18" t="s">
        <v>151</v>
      </c>
      <c r="BM175" s="204" t="s">
        <v>716</v>
      </c>
    </row>
    <row r="176" spans="1:65" s="2" customFormat="1" ht="12">
      <c r="A176" s="35"/>
      <c r="B176" s="36"/>
      <c r="C176" s="244" t="s">
        <v>464</v>
      </c>
      <c r="D176" s="244" t="s">
        <v>304</v>
      </c>
      <c r="E176" s="245" t="s">
        <v>717</v>
      </c>
      <c r="F176" s="246" t="s">
        <v>718</v>
      </c>
      <c r="G176" s="247" t="s">
        <v>212</v>
      </c>
      <c r="H176" s="248">
        <v>38.799999999999997</v>
      </c>
      <c r="I176" s="249"/>
      <c r="J176" s="250">
        <f>ROUND(I176*H176,2)</f>
        <v>0</v>
      </c>
      <c r="K176" s="246" t="s">
        <v>139</v>
      </c>
      <c r="L176" s="251"/>
      <c r="M176" s="252" t="s">
        <v>19</v>
      </c>
      <c r="N176" s="253" t="s">
        <v>41</v>
      </c>
      <c r="O176" s="65"/>
      <c r="P176" s="202">
        <f>O176*H176</f>
        <v>0</v>
      </c>
      <c r="Q176" s="202">
        <v>5.6000000000000001E-2</v>
      </c>
      <c r="R176" s="202">
        <f>Q176*H176</f>
        <v>2.1728000000000001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169</v>
      </c>
      <c r="AT176" s="204" t="s">
        <v>304</v>
      </c>
      <c r="AU176" s="204" t="s">
        <v>80</v>
      </c>
      <c r="AY176" s="18" t="s">
        <v>132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78</v>
      </c>
      <c r="BK176" s="205">
        <f>ROUND(I176*H176,2)</f>
        <v>0</v>
      </c>
      <c r="BL176" s="18" t="s">
        <v>151</v>
      </c>
      <c r="BM176" s="204" t="s">
        <v>719</v>
      </c>
    </row>
    <row r="177" spans="1:65" s="2" customFormat="1" ht="36">
      <c r="A177" s="35"/>
      <c r="B177" s="36"/>
      <c r="C177" s="193" t="s">
        <v>469</v>
      </c>
      <c r="D177" s="193" t="s">
        <v>135</v>
      </c>
      <c r="E177" s="194" t="s">
        <v>439</v>
      </c>
      <c r="F177" s="195" t="s">
        <v>440</v>
      </c>
      <c r="G177" s="196" t="s">
        <v>212</v>
      </c>
      <c r="H177" s="197">
        <v>106.2</v>
      </c>
      <c r="I177" s="198"/>
      <c r="J177" s="199">
        <f>ROUND(I177*H177,2)</f>
        <v>0</v>
      </c>
      <c r="K177" s="195" t="s">
        <v>139</v>
      </c>
      <c r="L177" s="40"/>
      <c r="M177" s="200" t="s">
        <v>19</v>
      </c>
      <c r="N177" s="201" t="s">
        <v>41</v>
      </c>
      <c r="O177" s="65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151</v>
      </c>
      <c r="AT177" s="204" t="s">
        <v>135</v>
      </c>
      <c r="AU177" s="204" t="s">
        <v>80</v>
      </c>
      <c r="AY177" s="18" t="s">
        <v>132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78</v>
      </c>
      <c r="BK177" s="205">
        <f>ROUND(I177*H177,2)</f>
        <v>0</v>
      </c>
      <c r="BL177" s="18" t="s">
        <v>151</v>
      </c>
      <c r="BM177" s="204" t="s">
        <v>720</v>
      </c>
    </row>
    <row r="178" spans="1:65" s="13" customFormat="1">
      <c r="B178" s="211"/>
      <c r="C178" s="212"/>
      <c r="D178" s="213" t="s">
        <v>193</v>
      </c>
      <c r="E178" s="214" t="s">
        <v>19</v>
      </c>
      <c r="F178" s="215" t="s">
        <v>721</v>
      </c>
      <c r="G178" s="212"/>
      <c r="H178" s="216">
        <v>106.2</v>
      </c>
      <c r="I178" s="217"/>
      <c r="J178" s="212"/>
      <c r="K178" s="212"/>
      <c r="L178" s="218"/>
      <c r="M178" s="219"/>
      <c r="N178" s="220"/>
      <c r="O178" s="220"/>
      <c r="P178" s="220"/>
      <c r="Q178" s="220"/>
      <c r="R178" s="220"/>
      <c r="S178" s="220"/>
      <c r="T178" s="221"/>
      <c r="AT178" s="222" t="s">
        <v>193</v>
      </c>
      <c r="AU178" s="222" t="s">
        <v>80</v>
      </c>
      <c r="AV178" s="13" t="s">
        <v>80</v>
      </c>
      <c r="AW178" s="13" t="s">
        <v>32</v>
      </c>
      <c r="AX178" s="13" t="s">
        <v>78</v>
      </c>
      <c r="AY178" s="222" t="s">
        <v>132</v>
      </c>
    </row>
    <row r="179" spans="1:65" s="2" customFormat="1" ht="60">
      <c r="A179" s="35"/>
      <c r="B179" s="36"/>
      <c r="C179" s="193" t="s">
        <v>473</v>
      </c>
      <c r="D179" s="193" t="s">
        <v>135</v>
      </c>
      <c r="E179" s="194" t="s">
        <v>722</v>
      </c>
      <c r="F179" s="195" t="s">
        <v>723</v>
      </c>
      <c r="G179" s="196" t="s">
        <v>212</v>
      </c>
      <c r="H179" s="197">
        <v>9.6</v>
      </c>
      <c r="I179" s="198"/>
      <c r="J179" s="199">
        <f>ROUND(I179*H179,2)</f>
        <v>0</v>
      </c>
      <c r="K179" s="195" t="s">
        <v>139</v>
      </c>
      <c r="L179" s="40"/>
      <c r="M179" s="200" t="s">
        <v>19</v>
      </c>
      <c r="N179" s="201" t="s">
        <v>41</v>
      </c>
      <c r="O179" s="65"/>
      <c r="P179" s="202">
        <f>O179*H179</f>
        <v>0</v>
      </c>
      <c r="Q179" s="202">
        <v>8.0839999999999995E-2</v>
      </c>
      <c r="R179" s="202">
        <f>Q179*H179</f>
        <v>0.77606399999999998</v>
      </c>
      <c r="S179" s="202">
        <v>0</v>
      </c>
      <c r="T179" s="20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151</v>
      </c>
      <c r="AT179" s="204" t="s">
        <v>135</v>
      </c>
      <c r="AU179" s="204" t="s">
        <v>80</v>
      </c>
      <c r="AY179" s="18" t="s">
        <v>132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78</v>
      </c>
      <c r="BK179" s="205">
        <f>ROUND(I179*H179,2)</f>
        <v>0</v>
      </c>
      <c r="BL179" s="18" t="s">
        <v>151</v>
      </c>
      <c r="BM179" s="204" t="s">
        <v>724</v>
      </c>
    </row>
    <row r="180" spans="1:65" s="2" customFormat="1" ht="48">
      <c r="A180" s="35"/>
      <c r="B180" s="36"/>
      <c r="C180" s="193" t="s">
        <v>477</v>
      </c>
      <c r="D180" s="193" t="s">
        <v>135</v>
      </c>
      <c r="E180" s="194" t="s">
        <v>444</v>
      </c>
      <c r="F180" s="195" t="s">
        <v>445</v>
      </c>
      <c r="G180" s="196" t="s">
        <v>212</v>
      </c>
      <c r="H180" s="197">
        <v>46.9</v>
      </c>
      <c r="I180" s="198"/>
      <c r="J180" s="199">
        <f>ROUND(I180*H180,2)</f>
        <v>0</v>
      </c>
      <c r="K180" s="195" t="s">
        <v>139</v>
      </c>
      <c r="L180" s="40"/>
      <c r="M180" s="200" t="s">
        <v>19</v>
      </c>
      <c r="N180" s="201" t="s">
        <v>41</v>
      </c>
      <c r="O180" s="65"/>
      <c r="P180" s="202">
        <f>O180*H180</f>
        <v>0</v>
      </c>
      <c r="Q180" s="202">
        <v>0.15540000000000001</v>
      </c>
      <c r="R180" s="202">
        <f>Q180*H180</f>
        <v>7.2882600000000002</v>
      </c>
      <c r="S180" s="202">
        <v>0</v>
      </c>
      <c r="T180" s="20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151</v>
      </c>
      <c r="AT180" s="204" t="s">
        <v>135</v>
      </c>
      <c r="AU180" s="204" t="s">
        <v>80</v>
      </c>
      <c r="AY180" s="18" t="s">
        <v>132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78</v>
      </c>
      <c r="BK180" s="205">
        <f>ROUND(I180*H180,2)</f>
        <v>0</v>
      </c>
      <c r="BL180" s="18" t="s">
        <v>151</v>
      </c>
      <c r="BM180" s="204" t="s">
        <v>725</v>
      </c>
    </row>
    <row r="181" spans="1:65" s="13" customFormat="1">
      <c r="B181" s="211"/>
      <c r="C181" s="212"/>
      <c r="D181" s="213" t="s">
        <v>193</v>
      </c>
      <c r="E181" s="214" t="s">
        <v>19</v>
      </c>
      <c r="F181" s="215" t="s">
        <v>726</v>
      </c>
      <c r="G181" s="212"/>
      <c r="H181" s="216">
        <v>46.9</v>
      </c>
      <c r="I181" s="217"/>
      <c r="J181" s="212"/>
      <c r="K181" s="212"/>
      <c r="L181" s="218"/>
      <c r="M181" s="219"/>
      <c r="N181" s="220"/>
      <c r="O181" s="220"/>
      <c r="P181" s="220"/>
      <c r="Q181" s="220"/>
      <c r="R181" s="220"/>
      <c r="S181" s="220"/>
      <c r="T181" s="221"/>
      <c r="AT181" s="222" t="s">
        <v>193</v>
      </c>
      <c r="AU181" s="222" t="s">
        <v>80</v>
      </c>
      <c r="AV181" s="13" t="s">
        <v>80</v>
      </c>
      <c r="AW181" s="13" t="s">
        <v>32</v>
      </c>
      <c r="AX181" s="13" t="s">
        <v>78</v>
      </c>
      <c r="AY181" s="222" t="s">
        <v>132</v>
      </c>
    </row>
    <row r="182" spans="1:65" s="2" customFormat="1" ht="12">
      <c r="A182" s="35"/>
      <c r="B182" s="36"/>
      <c r="C182" s="244" t="s">
        <v>482</v>
      </c>
      <c r="D182" s="244" t="s">
        <v>304</v>
      </c>
      <c r="E182" s="245" t="s">
        <v>727</v>
      </c>
      <c r="F182" s="246" t="s">
        <v>728</v>
      </c>
      <c r="G182" s="247" t="s">
        <v>212</v>
      </c>
      <c r="H182" s="248">
        <v>16.3</v>
      </c>
      <c r="I182" s="249"/>
      <c r="J182" s="250">
        <f>ROUND(I182*H182,2)</f>
        <v>0</v>
      </c>
      <c r="K182" s="246" t="s">
        <v>139</v>
      </c>
      <c r="L182" s="251"/>
      <c r="M182" s="252" t="s">
        <v>19</v>
      </c>
      <c r="N182" s="253" t="s">
        <v>41</v>
      </c>
      <c r="O182" s="65"/>
      <c r="P182" s="202">
        <f>O182*H182</f>
        <v>0</v>
      </c>
      <c r="Q182" s="202">
        <v>8.1000000000000003E-2</v>
      </c>
      <c r="R182" s="202">
        <f>Q182*H182</f>
        <v>1.3203</v>
      </c>
      <c r="S182" s="202">
        <v>0</v>
      </c>
      <c r="T182" s="20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169</v>
      </c>
      <c r="AT182" s="204" t="s">
        <v>304</v>
      </c>
      <c r="AU182" s="204" t="s">
        <v>80</v>
      </c>
      <c r="AY182" s="18" t="s">
        <v>132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78</v>
      </c>
      <c r="BK182" s="205">
        <f>ROUND(I182*H182,2)</f>
        <v>0</v>
      </c>
      <c r="BL182" s="18" t="s">
        <v>151</v>
      </c>
      <c r="BM182" s="204" t="s">
        <v>729</v>
      </c>
    </row>
    <row r="183" spans="1:65" s="2" customFormat="1" ht="24">
      <c r="A183" s="35"/>
      <c r="B183" s="36"/>
      <c r="C183" s="244" t="s">
        <v>487</v>
      </c>
      <c r="D183" s="244" t="s">
        <v>304</v>
      </c>
      <c r="E183" s="245" t="s">
        <v>457</v>
      </c>
      <c r="F183" s="246" t="s">
        <v>458</v>
      </c>
      <c r="G183" s="247" t="s">
        <v>212</v>
      </c>
      <c r="H183" s="248">
        <v>14</v>
      </c>
      <c r="I183" s="249"/>
      <c r="J183" s="250">
        <f>ROUND(I183*H183,2)</f>
        <v>0</v>
      </c>
      <c r="K183" s="246" t="s">
        <v>139</v>
      </c>
      <c r="L183" s="251"/>
      <c r="M183" s="252" t="s">
        <v>19</v>
      </c>
      <c r="N183" s="253" t="s">
        <v>41</v>
      </c>
      <c r="O183" s="65"/>
      <c r="P183" s="202">
        <f>O183*H183</f>
        <v>0</v>
      </c>
      <c r="Q183" s="202">
        <v>4.8300000000000003E-2</v>
      </c>
      <c r="R183" s="202">
        <f>Q183*H183</f>
        <v>0.67620000000000002</v>
      </c>
      <c r="S183" s="202">
        <v>0</v>
      </c>
      <c r="T183" s="20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169</v>
      </c>
      <c r="AT183" s="204" t="s">
        <v>304</v>
      </c>
      <c r="AU183" s="204" t="s">
        <v>80</v>
      </c>
      <c r="AY183" s="18" t="s">
        <v>132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78</v>
      </c>
      <c r="BK183" s="205">
        <f>ROUND(I183*H183,2)</f>
        <v>0</v>
      </c>
      <c r="BL183" s="18" t="s">
        <v>151</v>
      </c>
      <c r="BM183" s="204" t="s">
        <v>730</v>
      </c>
    </row>
    <row r="184" spans="1:65" s="2" customFormat="1" ht="24">
      <c r="A184" s="35"/>
      <c r="B184" s="36"/>
      <c r="C184" s="244" t="s">
        <v>492</v>
      </c>
      <c r="D184" s="244" t="s">
        <v>304</v>
      </c>
      <c r="E184" s="245" t="s">
        <v>731</v>
      </c>
      <c r="F184" s="246" t="s">
        <v>732</v>
      </c>
      <c r="G184" s="247" t="s">
        <v>212</v>
      </c>
      <c r="H184" s="248">
        <v>5.6</v>
      </c>
      <c r="I184" s="249"/>
      <c r="J184" s="250">
        <f>ROUND(I184*H184,2)</f>
        <v>0</v>
      </c>
      <c r="K184" s="246" t="s">
        <v>139</v>
      </c>
      <c r="L184" s="251"/>
      <c r="M184" s="252" t="s">
        <v>19</v>
      </c>
      <c r="N184" s="253" t="s">
        <v>41</v>
      </c>
      <c r="O184" s="65"/>
      <c r="P184" s="202">
        <f>O184*H184</f>
        <v>0</v>
      </c>
      <c r="Q184" s="202">
        <v>6.8000000000000005E-2</v>
      </c>
      <c r="R184" s="202">
        <f>Q184*H184</f>
        <v>0.38080000000000003</v>
      </c>
      <c r="S184" s="202">
        <v>0</v>
      </c>
      <c r="T184" s="20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169</v>
      </c>
      <c r="AT184" s="204" t="s">
        <v>304</v>
      </c>
      <c r="AU184" s="204" t="s">
        <v>80</v>
      </c>
      <c r="AY184" s="18" t="s">
        <v>132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78</v>
      </c>
      <c r="BK184" s="205">
        <f>ROUND(I184*H184,2)</f>
        <v>0</v>
      </c>
      <c r="BL184" s="18" t="s">
        <v>151</v>
      </c>
      <c r="BM184" s="204" t="s">
        <v>733</v>
      </c>
    </row>
    <row r="185" spans="1:65" s="13" customFormat="1">
      <c r="B185" s="211"/>
      <c r="C185" s="212"/>
      <c r="D185" s="213" t="s">
        <v>193</v>
      </c>
      <c r="E185" s="214" t="s">
        <v>19</v>
      </c>
      <c r="F185" s="215" t="s">
        <v>734</v>
      </c>
      <c r="G185" s="212"/>
      <c r="H185" s="216">
        <v>0.8</v>
      </c>
      <c r="I185" s="217"/>
      <c r="J185" s="212"/>
      <c r="K185" s="212"/>
      <c r="L185" s="218"/>
      <c r="M185" s="219"/>
      <c r="N185" s="220"/>
      <c r="O185" s="220"/>
      <c r="P185" s="220"/>
      <c r="Q185" s="220"/>
      <c r="R185" s="220"/>
      <c r="S185" s="220"/>
      <c r="T185" s="221"/>
      <c r="AT185" s="222" t="s">
        <v>193</v>
      </c>
      <c r="AU185" s="222" t="s">
        <v>80</v>
      </c>
      <c r="AV185" s="13" t="s">
        <v>80</v>
      </c>
      <c r="AW185" s="13" t="s">
        <v>32</v>
      </c>
      <c r="AX185" s="13" t="s">
        <v>70</v>
      </c>
      <c r="AY185" s="222" t="s">
        <v>132</v>
      </c>
    </row>
    <row r="186" spans="1:65" s="13" customFormat="1">
      <c r="B186" s="211"/>
      <c r="C186" s="212"/>
      <c r="D186" s="213" t="s">
        <v>193</v>
      </c>
      <c r="E186" s="214" t="s">
        <v>19</v>
      </c>
      <c r="F186" s="215" t="s">
        <v>735</v>
      </c>
      <c r="G186" s="212"/>
      <c r="H186" s="216">
        <v>3.2</v>
      </c>
      <c r="I186" s="217"/>
      <c r="J186" s="212"/>
      <c r="K186" s="212"/>
      <c r="L186" s="218"/>
      <c r="M186" s="219"/>
      <c r="N186" s="220"/>
      <c r="O186" s="220"/>
      <c r="P186" s="220"/>
      <c r="Q186" s="220"/>
      <c r="R186" s="220"/>
      <c r="S186" s="220"/>
      <c r="T186" s="221"/>
      <c r="AT186" s="222" t="s">
        <v>193</v>
      </c>
      <c r="AU186" s="222" t="s">
        <v>80</v>
      </c>
      <c r="AV186" s="13" t="s">
        <v>80</v>
      </c>
      <c r="AW186" s="13" t="s">
        <v>32</v>
      </c>
      <c r="AX186" s="13" t="s">
        <v>70</v>
      </c>
      <c r="AY186" s="222" t="s">
        <v>132</v>
      </c>
    </row>
    <row r="187" spans="1:65" s="13" customFormat="1">
      <c r="B187" s="211"/>
      <c r="C187" s="212"/>
      <c r="D187" s="213" t="s">
        <v>193</v>
      </c>
      <c r="E187" s="214" t="s">
        <v>19</v>
      </c>
      <c r="F187" s="215" t="s">
        <v>736</v>
      </c>
      <c r="G187" s="212"/>
      <c r="H187" s="216">
        <v>1.6</v>
      </c>
      <c r="I187" s="217"/>
      <c r="J187" s="212"/>
      <c r="K187" s="212"/>
      <c r="L187" s="218"/>
      <c r="M187" s="219"/>
      <c r="N187" s="220"/>
      <c r="O187" s="220"/>
      <c r="P187" s="220"/>
      <c r="Q187" s="220"/>
      <c r="R187" s="220"/>
      <c r="S187" s="220"/>
      <c r="T187" s="221"/>
      <c r="AT187" s="222" t="s">
        <v>193</v>
      </c>
      <c r="AU187" s="222" t="s">
        <v>80</v>
      </c>
      <c r="AV187" s="13" t="s">
        <v>80</v>
      </c>
      <c r="AW187" s="13" t="s">
        <v>32</v>
      </c>
      <c r="AX187" s="13" t="s">
        <v>70</v>
      </c>
      <c r="AY187" s="222" t="s">
        <v>132</v>
      </c>
    </row>
    <row r="188" spans="1:65" s="14" customFormat="1">
      <c r="B188" s="223"/>
      <c r="C188" s="224"/>
      <c r="D188" s="213" t="s">
        <v>193</v>
      </c>
      <c r="E188" s="225" t="s">
        <v>19</v>
      </c>
      <c r="F188" s="226" t="s">
        <v>197</v>
      </c>
      <c r="G188" s="224"/>
      <c r="H188" s="227">
        <v>5.6</v>
      </c>
      <c r="I188" s="228"/>
      <c r="J188" s="224"/>
      <c r="K188" s="224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193</v>
      </c>
      <c r="AU188" s="233" t="s">
        <v>80</v>
      </c>
      <c r="AV188" s="14" t="s">
        <v>151</v>
      </c>
      <c r="AW188" s="14" t="s">
        <v>32</v>
      </c>
      <c r="AX188" s="14" t="s">
        <v>78</v>
      </c>
      <c r="AY188" s="233" t="s">
        <v>132</v>
      </c>
    </row>
    <row r="189" spans="1:65" s="2" customFormat="1" ht="24">
      <c r="A189" s="35"/>
      <c r="B189" s="36"/>
      <c r="C189" s="244" t="s">
        <v>496</v>
      </c>
      <c r="D189" s="244" t="s">
        <v>304</v>
      </c>
      <c r="E189" s="245" t="s">
        <v>461</v>
      </c>
      <c r="F189" s="246" t="s">
        <v>462</v>
      </c>
      <c r="G189" s="247" t="s">
        <v>212</v>
      </c>
      <c r="H189" s="248">
        <v>11</v>
      </c>
      <c r="I189" s="249"/>
      <c r="J189" s="250">
        <f>ROUND(I189*H189,2)</f>
        <v>0</v>
      </c>
      <c r="K189" s="246" t="s">
        <v>139</v>
      </c>
      <c r="L189" s="251"/>
      <c r="M189" s="252" t="s">
        <v>19</v>
      </c>
      <c r="N189" s="253" t="s">
        <v>41</v>
      </c>
      <c r="O189" s="65"/>
      <c r="P189" s="202">
        <f>O189*H189</f>
        <v>0</v>
      </c>
      <c r="Q189" s="202">
        <v>6.7000000000000004E-2</v>
      </c>
      <c r="R189" s="202">
        <f>Q189*H189</f>
        <v>0.7370000000000001</v>
      </c>
      <c r="S189" s="202">
        <v>0</v>
      </c>
      <c r="T189" s="20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169</v>
      </c>
      <c r="AT189" s="204" t="s">
        <v>304</v>
      </c>
      <c r="AU189" s="204" t="s">
        <v>80</v>
      </c>
      <c r="AY189" s="18" t="s">
        <v>132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78</v>
      </c>
      <c r="BK189" s="205">
        <f>ROUND(I189*H189,2)</f>
        <v>0</v>
      </c>
      <c r="BL189" s="18" t="s">
        <v>151</v>
      </c>
      <c r="BM189" s="204" t="s">
        <v>737</v>
      </c>
    </row>
    <row r="190" spans="1:65" s="2" customFormat="1" ht="48">
      <c r="A190" s="35"/>
      <c r="B190" s="36"/>
      <c r="C190" s="193" t="s">
        <v>500</v>
      </c>
      <c r="D190" s="193" t="s">
        <v>135</v>
      </c>
      <c r="E190" s="194" t="s">
        <v>738</v>
      </c>
      <c r="F190" s="195" t="s">
        <v>739</v>
      </c>
      <c r="G190" s="196" t="s">
        <v>212</v>
      </c>
      <c r="H190" s="197">
        <v>92.9</v>
      </c>
      <c r="I190" s="198"/>
      <c r="J190" s="199">
        <f>ROUND(I190*H190,2)</f>
        <v>0</v>
      </c>
      <c r="K190" s="195" t="s">
        <v>139</v>
      </c>
      <c r="L190" s="40"/>
      <c r="M190" s="200" t="s">
        <v>19</v>
      </c>
      <c r="N190" s="201" t="s">
        <v>41</v>
      </c>
      <c r="O190" s="65"/>
      <c r="P190" s="202">
        <f>O190*H190</f>
        <v>0</v>
      </c>
      <c r="Q190" s="202">
        <v>0.1295</v>
      </c>
      <c r="R190" s="202">
        <f>Q190*H190</f>
        <v>12.030550000000002</v>
      </c>
      <c r="S190" s="202">
        <v>0</v>
      </c>
      <c r="T190" s="20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151</v>
      </c>
      <c r="AT190" s="204" t="s">
        <v>135</v>
      </c>
      <c r="AU190" s="204" t="s">
        <v>80</v>
      </c>
      <c r="AY190" s="18" t="s">
        <v>132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78</v>
      </c>
      <c r="BK190" s="205">
        <f>ROUND(I190*H190,2)</f>
        <v>0</v>
      </c>
      <c r="BL190" s="18" t="s">
        <v>151</v>
      </c>
      <c r="BM190" s="204" t="s">
        <v>740</v>
      </c>
    </row>
    <row r="191" spans="1:65" s="2" customFormat="1" ht="12">
      <c r="A191" s="35"/>
      <c r="B191" s="36"/>
      <c r="C191" s="244" t="s">
        <v>504</v>
      </c>
      <c r="D191" s="244" t="s">
        <v>304</v>
      </c>
      <c r="E191" s="245" t="s">
        <v>470</v>
      </c>
      <c r="F191" s="246" t="s">
        <v>471</v>
      </c>
      <c r="G191" s="247" t="s">
        <v>212</v>
      </c>
      <c r="H191" s="248">
        <v>92.9</v>
      </c>
      <c r="I191" s="249"/>
      <c r="J191" s="250">
        <f>ROUND(I191*H191,2)</f>
        <v>0</v>
      </c>
      <c r="K191" s="246" t="s">
        <v>139</v>
      </c>
      <c r="L191" s="251"/>
      <c r="M191" s="252" t="s">
        <v>19</v>
      </c>
      <c r="N191" s="253" t="s">
        <v>41</v>
      </c>
      <c r="O191" s="65"/>
      <c r="P191" s="202">
        <f>O191*H191</f>
        <v>0</v>
      </c>
      <c r="Q191" s="202">
        <v>5.5E-2</v>
      </c>
      <c r="R191" s="202">
        <f>Q191*H191</f>
        <v>5.1095000000000006</v>
      </c>
      <c r="S191" s="202">
        <v>0</v>
      </c>
      <c r="T191" s="20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169</v>
      </c>
      <c r="AT191" s="204" t="s">
        <v>304</v>
      </c>
      <c r="AU191" s="204" t="s">
        <v>80</v>
      </c>
      <c r="AY191" s="18" t="s">
        <v>132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78</v>
      </c>
      <c r="BK191" s="205">
        <f>ROUND(I191*H191,2)</f>
        <v>0</v>
      </c>
      <c r="BL191" s="18" t="s">
        <v>151</v>
      </c>
      <c r="BM191" s="204" t="s">
        <v>741</v>
      </c>
    </row>
    <row r="192" spans="1:65" s="13" customFormat="1">
      <c r="B192" s="211"/>
      <c r="C192" s="212"/>
      <c r="D192" s="213" t="s">
        <v>193</v>
      </c>
      <c r="E192" s="214" t="s">
        <v>19</v>
      </c>
      <c r="F192" s="215" t="s">
        <v>742</v>
      </c>
      <c r="G192" s="212"/>
      <c r="H192" s="216">
        <v>88.9</v>
      </c>
      <c r="I192" s="217"/>
      <c r="J192" s="212"/>
      <c r="K192" s="212"/>
      <c r="L192" s="218"/>
      <c r="M192" s="219"/>
      <c r="N192" s="220"/>
      <c r="O192" s="220"/>
      <c r="P192" s="220"/>
      <c r="Q192" s="220"/>
      <c r="R192" s="220"/>
      <c r="S192" s="220"/>
      <c r="T192" s="221"/>
      <c r="AT192" s="222" t="s">
        <v>193</v>
      </c>
      <c r="AU192" s="222" t="s">
        <v>80</v>
      </c>
      <c r="AV192" s="13" t="s">
        <v>80</v>
      </c>
      <c r="AW192" s="13" t="s">
        <v>32</v>
      </c>
      <c r="AX192" s="13" t="s">
        <v>70</v>
      </c>
      <c r="AY192" s="222" t="s">
        <v>132</v>
      </c>
    </row>
    <row r="193" spans="1:65" s="13" customFormat="1">
      <c r="B193" s="211"/>
      <c r="C193" s="212"/>
      <c r="D193" s="213" t="s">
        <v>193</v>
      </c>
      <c r="E193" s="214" t="s">
        <v>19</v>
      </c>
      <c r="F193" s="215" t="s">
        <v>743</v>
      </c>
      <c r="G193" s="212"/>
      <c r="H193" s="216">
        <v>4</v>
      </c>
      <c r="I193" s="217"/>
      <c r="J193" s="212"/>
      <c r="K193" s="212"/>
      <c r="L193" s="218"/>
      <c r="M193" s="219"/>
      <c r="N193" s="220"/>
      <c r="O193" s="220"/>
      <c r="P193" s="220"/>
      <c r="Q193" s="220"/>
      <c r="R193" s="220"/>
      <c r="S193" s="220"/>
      <c r="T193" s="221"/>
      <c r="AT193" s="222" t="s">
        <v>193</v>
      </c>
      <c r="AU193" s="222" t="s">
        <v>80</v>
      </c>
      <c r="AV193" s="13" t="s">
        <v>80</v>
      </c>
      <c r="AW193" s="13" t="s">
        <v>32</v>
      </c>
      <c r="AX193" s="13" t="s">
        <v>70</v>
      </c>
      <c r="AY193" s="222" t="s">
        <v>132</v>
      </c>
    </row>
    <row r="194" spans="1:65" s="14" customFormat="1">
      <c r="B194" s="223"/>
      <c r="C194" s="224"/>
      <c r="D194" s="213" t="s">
        <v>193</v>
      </c>
      <c r="E194" s="225" t="s">
        <v>19</v>
      </c>
      <c r="F194" s="226" t="s">
        <v>197</v>
      </c>
      <c r="G194" s="224"/>
      <c r="H194" s="227">
        <v>92.9</v>
      </c>
      <c r="I194" s="228"/>
      <c r="J194" s="224"/>
      <c r="K194" s="224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193</v>
      </c>
      <c r="AU194" s="233" t="s">
        <v>80</v>
      </c>
      <c r="AV194" s="14" t="s">
        <v>151</v>
      </c>
      <c r="AW194" s="14" t="s">
        <v>32</v>
      </c>
      <c r="AX194" s="14" t="s">
        <v>78</v>
      </c>
      <c r="AY194" s="233" t="s">
        <v>132</v>
      </c>
    </row>
    <row r="195" spans="1:65" s="2" customFormat="1" ht="24">
      <c r="A195" s="35"/>
      <c r="B195" s="36"/>
      <c r="C195" s="193" t="s">
        <v>509</v>
      </c>
      <c r="D195" s="193" t="s">
        <v>135</v>
      </c>
      <c r="E195" s="194" t="s">
        <v>744</v>
      </c>
      <c r="F195" s="195" t="s">
        <v>745</v>
      </c>
      <c r="G195" s="196" t="s">
        <v>212</v>
      </c>
      <c r="H195" s="197">
        <v>15</v>
      </c>
      <c r="I195" s="198"/>
      <c r="J195" s="199">
        <f>ROUND(I195*H195,2)</f>
        <v>0</v>
      </c>
      <c r="K195" s="195" t="s">
        <v>139</v>
      </c>
      <c r="L195" s="40"/>
      <c r="M195" s="200" t="s">
        <v>19</v>
      </c>
      <c r="N195" s="201" t="s">
        <v>41</v>
      </c>
      <c r="O195" s="65"/>
      <c r="P195" s="202">
        <f>O195*H195</f>
        <v>0</v>
      </c>
      <c r="Q195" s="202">
        <v>0</v>
      </c>
      <c r="R195" s="202">
        <f>Q195*H195</f>
        <v>0</v>
      </c>
      <c r="S195" s="202">
        <v>0</v>
      </c>
      <c r="T195" s="20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151</v>
      </c>
      <c r="AT195" s="204" t="s">
        <v>135</v>
      </c>
      <c r="AU195" s="204" t="s">
        <v>80</v>
      </c>
      <c r="AY195" s="18" t="s">
        <v>132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78</v>
      </c>
      <c r="BK195" s="205">
        <f>ROUND(I195*H195,2)</f>
        <v>0</v>
      </c>
      <c r="BL195" s="18" t="s">
        <v>151</v>
      </c>
      <c r="BM195" s="204" t="s">
        <v>746</v>
      </c>
    </row>
    <row r="196" spans="1:65" s="2" customFormat="1" ht="36">
      <c r="A196" s="35"/>
      <c r="B196" s="36"/>
      <c r="C196" s="193" t="s">
        <v>515</v>
      </c>
      <c r="D196" s="193" t="s">
        <v>135</v>
      </c>
      <c r="E196" s="194" t="s">
        <v>747</v>
      </c>
      <c r="F196" s="195" t="s">
        <v>748</v>
      </c>
      <c r="G196" s="196" t="s">
        <v>212</v>
      </c>
      <c r="H196" s="197">
        <v>15</v>
      </c>
      <c r="I196" s="198"/>
      <c r="J196" s="199">
        <f>ROUND(I196*H196,2)</f>
        <v>0</v>
      </c>
      <c r="K196" s="195" t="s">
        <v>139</v>
      </c>
      <c r="L196" s="40"/>
      <c r="M196" s="200" t="s">
        <v>19</v>
      </c>
      <c r="N196" s="201" t="s">
        <v>41</v>
      </c>
      <c r="O196" s="65"/>
      <c r="P196" s="202">
        <f>O196*H196</f>
        <v>0</v>
      </c>
      <c r="Q196" s="202">
        <v>0</v>
      </c>
      <c r="R196" s="202">
        <f>Q196*H196</f>
        <v>0</v>
      </c>
      <c r="S196" s="202">
        <v>0</v>
      </c>
      <c r="T196" s="20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151</v>
      </c>
      <c r="AT196" s="204" t="s">
        <v>135</v>
      </c>
      <c r="AU196" s="204" t="s">
        <v>80</v>
      </c>
      <c r="AY196" s="18" t="s">
        <v>132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78</v>
      </c>
      <c r="BK196" s="205">
        <f>ROUND(I196*H196,2)</f>
        <v>0</v>
      </c>
      <c r="BL196" s="18" t="s">
        <v>151</v>
      </c>
      <c r="BM196" s="204" t="s">
        <v>749</v>
      </c>
    </row>
    <row r="197" spans="1:65" s="2" customFormat="1" ht="48">
      <c r="A197" s="35"/>
      <c r="B197" s="36"/>
      <c r="C197" s="193" t="s">
        <v>521</v>
      </c>
      <c r="D197" s="193" t="s">
        <v>135</v>
      </c>
      <c r="E197" s="194" t="s">
        <v>750</v>
      </c>
      <c r="F197" s="195" t="s">
        <v>751</v>
      </c>
      <c r="G197" s="196" t="s">
        <v>212</v>
      </c>
      <c r="H197" s="197">
        <v>15</v>
      </c>
      <c r="I197" s="198"/>
      <c r="J197" s="199">
        <f>ROUND(I197*H197,2)</f>
        <v>0</v>
      </c>
      <c r="K197" s="195" t="s">
        <v>139</v>
      </c>
      <c r="L197" s="40"/>
      <c r="M197" s="200" t="s">
        <v>19</v>
      </c>
      <c r="N197" s="201" t="s">
        <v>41</v>
      </c>
      <c r="O197" s="65"/>
      <c r="P197" s="202">
        <f>O197*H197</f>
        <v>0</v>
      </c>
      <c r="Q197" s="202">
        <v>2.2000000000000001E-4</v>
      </c>
      <c r="R197" s="202">
        <f>Q197*H197</f>
        <v>3.3E-3</v>
      </c>
      <c r="S197" s="202">
        <v>0</v>
      </c>
      <c r="T197" s="20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151</v>
      </c>
      <c r="AT197" s="204" t="s">
        <v>135</v>
      </c>
      <c r="AU197" s="204" t="s">
        <v>80</v>
      </c>
      <c r="AY197" s="18" t="s">
        <v>132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78</v>
      </c>
      <c r="BK197" s="205">
        <f>ROUND(I197*H197,2)</f>
        <v>0</v>
      </c>
      <c r="BL197" s="18" t="s">
        <v>151</v>
      </c>
      <c r="BM197" s="204" t="s">
        <v>752</v>
      </c>
    </row>
    <row r="198" spans="1:65" s="2" customFormat="1" ht="24">
      <c r="A198" s="35"/>
      <c r="B198" s="36"/>
      <c r="C198" s="193" t="s">
        <v>525</v>
      </c>
      <c r="D198" s="193" t="s">
        <v>135</v>
      </c>
      <c r="E198" s="194" t="s">
        <v>478</v>
      </c>
      <c r="F198" s="195" t="s">
        <v>479</v>
      </c>
      <c r="G198" s="196" t="s">
        <v>212</v>
      </c>
      <c r="H198" s="197">
        <v>15</v>
      </c>
      <c r="I198" s="198"/>
      <c r="J198" s="199">
        <f>ROUND(I198*H198,2)</f>
        <v>0</v>
      </c>
      <c r="K198" s="195" t="s">
        <v>139</v>
      </c>
      <c r="L198" s="40"/>
      <c r="M198" s="200" t="s">
        <v>19</v>
      </c>
      <c r="N198" s="201" t="s">
        <v>41</v>
      </c>
      <c r="O198" s="65"/>
      <c r="P198" s="202">
        <f>O198*H198</f>
        <v>0</v>
      </c>
      <c r="Q198" s="202">
        <v>0</v>
      </c>
      <c r="R198" s="202">
        <f>Q198*H198</f>
        <v>0</v>
      </c>
      <c r="S198" s="202">
        <v>0</v>
      </c>
      <c r="T198" s="20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151</v>
      </c>
      <c r="AT198" s="204" t="s">
        <v>135</v>
      </c>
      <c r="AU198" s="204" t="s">
        <v>80</v>
      </c>
      <c r="AY198" s="18" t="s">
        <v>132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78</v>
      </c>
      <c r="BK198" s="205">
        <f>ROUND(I198*H198,2)</f>
        <v>0</v>
      </c>
      <c r="BL198" s="18" t="s">
        <v>151</v>
      </c>
      <c r="BM198" s="204" t="s">
        <v>753</v>
      </c>
    </row>
    <row r="199" spans="1:65" s="2" customFormat="1" ht="48">
      <c r="A199" s="35"/>
      <c r="B199" s="36"/>
      <c r="C199" s="193" t="s">
        <v>530</v>
      </c>
      <c r="D199" s="193" t="s">
        <v>135</v>
      </c>
      <c r="E199" s="194" t="s">
        <v>493</v>
      </c>
      <c r="F199" s="195" t="s">
        <v>494</v>
      </c>
      <c r="G199" s="196" t="s">
        <v>187</v>
      </c>
      <c r="H199" s="197">
        <v>5</v>
      </c>
      <c r="I199" s="198"/>
      <c r="J199" s="199">
        <f>ROUND(I199*H199,2)</f>
        <v>0</v>
      </c>
      <c r="K199" s="195" t="s">
        <v>139</v>
      </c>
      <c r="L199" s="40"/>
      <c r="M199" s="200" t="s">
        <v>19</v>
      </c>
      <c r="N199" s="201" t="s">
        <v>41</v>
      </c>
      <c r="O199" s="65"/>
      <c r="P199" s="202">
        <f>O199*H199</f>
        <v>0</v>
      </c>
      <c r="Q199" s="202">
        <v>0</v>
      </c>
      <c r="R199" s="202">
        <f>Q199*H199</f>
        <v>0</v>
      </c>
      <c r="S199" s="202">
        <v>8.2000000000000003E-2</v>
      </c>
      <c r="T199" s="203">
        <f>S199*H199</f>
        <v>0.41000000000000003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151</v>
      </c>
      <c r="AT199" s="204" t="s">
        <v>135</v>
      </c>
      <c r="AU199" s="204" t="s">
        <v>80</v>
      </c>
      <c r="AY199" s="18" t="s">
        <v>132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78</v>
      </c>
      <c r="BK199" s="205">
        <f>ROUND(I199*H199,2)</f>
        <v>0</v>
      </c>
      <c r="BL199" s="18" t="s">
        <v>151</v>
      </c>
      <c r="BM199" s="204" t="s">
        <v>754</v>
      </c>
    </row>
    <row r="200" spans="1:65" s="12" customFormat="1" ht="12.75">
      <c r="B200" s="177"/>
      <c r="C200" s="178"/>
      <c r="D200" s="179" t="s">
        <v>69</v>
      </c>
      <c r="E200" s="191" t="s">
        <v>513</v>
      </c>
      <c r="F200" s="191" t="s">
        <v>514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78</v>
      </c>
      <c r="AT200" s="189" t="s">
        <v>69</v>
      </c>
      <c r="AU200" s="189" t="s">
        <v>78</v>
      </c>
      <c r="AY200" s="188" t="s">
        <v>132</v>
      </c>
      <c r="BK200" s="190">
        <f>SUM(BK201:BK217)</f>
        <v>0</v>
      </c>
    </row>
    <row r="201" spans="1:65" s="2" customFormat="1" ht="36">
      <c r="A201" s="35"/>
      <c r="B201" s="36"/>
      <c r="C201" s="193" t="s">
        <v>535</v>
      </c>
      <c r="D201" s="193" t="s">
        <v>135</v>
      </c>
      <c r="E201" s="194" t="s">
        <v>755</v>
      </c>
      <c r="F201" s="195" t="s">
        <v>756</v>
      </c>
      <c r="G201" s="196" t="s">
        <v>518</v>
      </c>
      <c r="H201" s="197">
        <v>5.6139999999999999</v>
      </c>
      <c r="I201" s="198"/>
      <c r="J201" s="199">
        <f>ROUND(I201*H201,2)</f>
        <v>0</v>
      </c>
      <c r="K201" s="195" t="s">
        <v>139</v>
      </c>
      <c r="L201" s="40"/>
      <c r="M201" s="200" t="s">
        <v>19</v>
      </c>
      <c r="N201" s="201" t="s">
        <v>41</v>
      </c>
      <c r="O201" s="65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151</v>
      </c>
      <c r="AT201" s="204" t="s">
        <v>135</v>
      </c>
      <c r="AU201" s="204" t="s">
        <v>80</v>
      </c>
      <c r="AY201" s="18" t="s">
        <v>132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78</v>
      </c>
      <c r="BK201" s="205">
        <f>ROUND(I201*H201,2)</f>
        <v>0</v>
      </c>
      <c r="BL201" s="18" t="s">
        <v>151</v>
      </c>
      <c r="BM201" s="204" t="s">
        <v>757</v>
      </c>
    </row>
    <row r="202" spans="1:65" s="13" customFormat="1">
      <c r="B202" s="211"/>
      <c r="C202" s="212"/>
      <c r="D202" s="213" t="s">
        <v>193</v>
      </c>
      <c r="E202" s="214" t="s">
        <v>19</v>
      </c>
      <c r="F202" s="215" t="s">
        <v>758</v>
      </c>
      <c r="G202" s="212"/>
      <c r="H202" s="216">
        <v>5.6139999999999999</v>
      </c>
      <c r="I202" s="217"/>
      <c r="J202" s="212"/>
      <c r="K202" s="212"/>
      <c r="L202" s="218"/>
      <c r="M202" s="219"/>
      <c r="N202" s="220"/>
      <c r="O202" s="220"/>
      <c r="P202" s="220"/>
      <c r="Q202" s="220"/>
      <c r="R202" s="220"/>
      <c r="S202" s="220"/>
      <c r="T202" s="221"/>
      <c r="AT202" s="222" t="s">
        <v>193</v>
      </c>
      <c r="AU202" s="222" t="s">
        <v>80</v>
      </c>
      <c r="AV202" s="13" t="s">
        <v>80</v>
      </c>
      <c r="AW202" s="13" t="s">
        <v>32</v>
      </c>
      <c r="AX202" s="13" t="s">
        <v>78</v>
      </c>
      <c r="AY202" s="222" t="s">
        <v>132</v>
      </c>
    </row>
    <row r="203" spans="1:65" s="2" customFormat="1" ht="36">
      <c r="A203" s="35"/>
      <c r="B203" s="36"/>
      <c r="C203" s="193" t="s">
        <v>541</v>
      </c>
      <c r="D203" s="193" t="s">
        <v>135</v>
      </c>
      <c r="E203" s="194" t="s">
        <v>759</v>
      </c>
      <c r="F203" s="195" t="s">
        <v>760</v>
      </c>
      <c r="G203" s="196" t="s">
        <v>518</v>
      </c>
      <c r="H203" s="197">
        <v>78.596000000000004</v>
      </c>
      <c r="I203" s="198"/>
      <c r="J203" s="199">
        <f>ROUND(I203*H203,2)</f>
        <v>0</v>
      </c>
      <c r="K203" s="195" t="s">
        <v>139</v>
      </c>
      <c r="L203" s="40"/>
      <c r="M203" s="200" t="s">
        <v>19</v>
      </c>
      <c r="N203" s="201" t="s">
        <v>41</v>
      </c>
      <c r="O203" s="65"/>
      <c r="P203" s="202">
        <f>O203*H203</f>
        <v>0</v>
      </c>
      <c r="Q203" s="202">
        <v>0</v>
      </c>
      <c r="R203" s="202">
        <f>Q203*H203</f>
        <v>0</v>
      </c>
      <c r="S203" s="202">
        <v>0</v>
      </c>
      <c r="T203" s="20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151</v>
      </c>
      <c r="AT203" s="204" t="s">
        <v>135</v>
      </c>
      <c r="AU203" s="204" t="s">
        <v>80</v>
      </c>
      <c r="AY203" s="18" t="s">
        <v>132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78</v>
      </c>
      <c r="BK203" s="205">
        <f>ROUND(I203*H203,2)</f>
        <v>0</v>
      </c>
      <c r="BL203" s="18" t="s">
        <v>151</v>
      </c>
      <c r="BM203" s="204" t="s">
        <v>761</v>
      </c>
    </row>
    <row r="204" spans="1:65" s="13" customFormat="1">
      <c r="B204" s="211"/>
      <c r="C204" s="212"/>
      <c r="D204" s="213" t="s">
        <v>193</v>
      </c>
      <c r="E204" s="214" t="s">
        <v>19</v>
      </c>
      <c r="F204" s="215" t="s">
        <v>762</v>
      </c>
      <c r="G204" s="212"/>
      <c r="H204" s="216">
        <v>78.596000000000004</v>
      </c>
      <c r="I204" s="217"/>
      <c r="J204" s="212"/>
      <c r="K204" s="212"/>
      <c r="L204" s="218"/>
      <c r="M204" s="219"/>
      <c r="N204" s="220"/>
      <c r="O204" s="220"/>
      <c r="P204" s="220"/>
      <c r="Q204" s="220"/>
      <c r="R204" s="220"/>
      <c r="S204" s="220"/>
      <c r="T204" s="221"/>
      <c r="AT204" s="222" t="s">
        <v>193</v>
      </c>
      <c r="AU204" s="222" t="s">
        <v>80</v>
      </c>
      <c r="AV204" s="13" t="s">
        <v>80</v>
      </c>
      <c r="AW204" s="13" t="s">
        <v>32</v>
      </c>
      <c r="AX204" s="13" t="s">
        <v>78</v>
      </c>
      <c r="AY204" s="222" t="s">
        <v>132</v>
      </c>
    </row>
    <row r="205" spans="1:65" s="2" customFormat="1" ht="36">
      <c r="A205" s="35"/>
      <c r="B205" s="36"/>
      <c r="C205" s="193" t="s">
        <v>548</v>
      </c>
      <c r="D205" s="193" t="s">
        <v>135</v>
      </c>
      <c r="E205" s="194" t="s">
        <v>763</v>
      </c>
      <c r="F205" s="195" t="s">
        <v>764</v>
      </c>
      <c r="G205" s="196" t="s">
        <v>518</v>
      </c>
      <c r="H205" s="197">
        <v>19.565000000000001</v>
      </c>
      <c r="I205" s="198"/>
      <c r="J205" s="199">
        <f>ROUND(I205*H205,2)</f>
        <v>0</v>
      </c>
      <c r="K205" s="195" t="s">
        <v>139</v>
      </c>
      <c r="L205" s="40"/>
      <c r="M205" s="200" t="s">
        <v>19</v>
      </c>
      <c r="N205" s="201" t="s">
        <v>41</v>
      </c>
      <c r="O205" s="65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151</v>
      </c>
      <c r="AT205" s="204" t="s">
        <v>135</v>
      </c>
      <c r="AU205" s="204" t="s">
        <v>80</v>
      </c>
      <c r="AY205" s="18" t="s">
        <v>132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78</v>
      </c>
      <c r="BK205" s="205">
        <f>ROUND(I205*H205,2)</f>
        <v>0</v>
      </c>
      <c r="BL205" s="18" t="s">
        <v>151</v>
      </c>
      <c r="BM205" s="204" t="s">
        <v>765</v>
      </c>
    </row>
    <row r="206" spans="1:65" s="13" customFormat="1">
      <c r="B206" s="211"/>
      <c r="C206" s="212"/>
      <c r="D206" s="213" t="s">
        <v>193</v>
      </c>
      <c r="E206" s="214" t="s">
        <v>19</v>
      </c>
      <c r="F206" s="215" t="s">
        <v>766</v>
      </c>
      <c r="G206" s="212"/>
      <c r="H206" s="216">
        <v>19.565000000000001</v>
      </c>
      <c r="I206" s="217"/>
      <c r="J206" s="212"/>
      <c r="K206" s="212"/>
      <c r="L206" s="218"/>
      <c r="M206" s="219"/>
      <c r="N206" s="220"/>
      <c r="O206" s="220"/>
      <c r="P206" s="220"/>
      <c r="Q206" s="220"/>
      <c r="R206" s="220"/>
      <c r="S206" s="220"/>
      <c r="T206" s="221"/>
      <c r="AT206" s="222" t="s">
        <v>193</v>
      </c>
      <c r="AU206" s="222" t="s">
        <v>80</v>
      </c>
      <c r="AV206" s="13" t="s">
        <v>80</v>
      </c>
      <c r="AW206" s="13" t="s">
        <v>32</v>
      </c>
      <c r="AX206" s="13" t="s">
        <v>78</v>
      </c>
      <c r="AY206" s="222" t="s">
        <v>132</v>
      </c>
    </row>
    <row r="207" spans="1:65" s="2" customFormat="1" ht="48">
      <c r="A207" s="35"/>
      <c r="B207" s="36"/>
      <c r="C207" s="193" t="s">
        <v>556</v>
      </c>
      <c r="D207" s="193" t="s">
        <v>135</v>
      </c>
      <c r="E207" s="194" t="s">
        <v>767</v>
      </c>
      <c r="F207" s="195" t="s">
        <v>768</v>
      </c>
      <c r="G207" s="196" t="s">
        <v>518</v>
      </c>
      <c r="H207" s="197">
        <v>194.39</v>
      </c>
      <c r="I207" s="198"/>
      <c r="J207" s="199">
        <f>ROUND(I207*H207,2)</f>
        <v>0</v>
      </c>
      <c r="K207" s="195" t="s">
        <v>139</v>
      </c>
      <c r="L207" s="40"/>
      <c r="M207" s="200" t="s">
        <v>19</v>
      </c>
      <c r="N207" s="201" t="s">
        <v>41</v>
      </c>
      <c r="O207" s="65"/>
      <c r="P207" s="202">
        <f>O207*H207</f>
        <v>0</v>
      </c>
      <c r="Q207" s="202">
        <v>0</v>
      </c>
      <c r="R207" s="202">
        <f>Q207*H207</f>
        <v>0</v>
      </c>
      <c r="S207" s="202">
        <v>0</v>
      </c>
      <c r="T207" s="20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151</v>
      </c>
      <c r="AT207" s="204" t="s">
        <v>135</v>
      </c>
      <c r="AU207" s="204" t="s">
        <v>80</v>
      </c>
      <c r="AY207" s="18" t="s">
        <v>132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78</v>
      </c>
      <c r="BK207" s="205">
        <f>ROUND(I207*H207,2)</f>
        <v>0</v>
      </c>
      <c r="BL207" s="18" t="s">
        <v>151</v>
      </c>
      <c r="BM207" s="204" t="s">
        <v>769</v>
      </c>
    </row>
    <row r="208" spans="1:65" s="13" customFormat="1">
      <c r="B208" s="211"/>
      <c r="C208" s="212"/>
      <c r="D208" s="213" t="s">
        <v>193</v>
      </c>
      <c r="E208" s="214" t="s">
        <v>19</v>
      </c>
      <c r="F208" s="215" t="s">
        <v>770</v>
      </c>
      <c r="G208" s="212"/>
      <c r="H208" s="216">
        <v>194.39</v>
      </c>
      <c r="I208" s="217"/>
      <c r="J208" s="212"/>
      <c r="K208" s="212"/>
      <c r="L208" s="218"/>
      <c r="M208" s="219"/>
      <c r="N208" s="220"/>
      <c r="O208" s="220"/>
      <c r="P208" s="220"/>
      <c r="Q208" s="220"/>
      <c r="R208" s="220"/>
      <c r="S208" s="220"/>
      <c r="T208" s="221"/>
      <c r="AT208" s="222" t="s">
        <v>193</v>
      </c>
      <c r="AU208" s="222" t="s">
        <v>80</v>
      </c>
      <c r="AV208" s="13" t="s">
        <v>80</v>
      </c>
      <c r="AW208" s="13" t="s">
        <v>32</v>
      </c>
      <c r="AX208" s="13" t="s">
        <v>78</v>
      </c>
      <c r="AY208" s="222" t="s">
        <v>132</v>
      </c>
    </row>
    <row r="209" spans="1:65" s="2" customFormat="1" ht="24">
      <c r="A209" s="35"/>
      <c r="B209" s="36"/>
      <c r="C209" s="193" t="s">
        <v>561</v>
      </c>
      <c r="D209" s="193" t="s">
        <v>135</v>
      </c>
      <c r="E209" s="194" t="s">
        <v>771</v>
      </c>
      <c r="F209" s="195" t="s">
        <v>772</v>
      </c>
      <c r="G209" s="196" t="s">
        <v>518</v>
      </c>
      <c r="H209" s="197">
        <v>25.178999999999998</v>
      </c>
      <c r="I209" s="198"/>
      <c r="J209" s="199">
        <f>ROUND(I209*H209,2)</f>
        <v>0</v>
      </c>
      <c r="K209" s="195" t="s">
        <v>139</v>
      </c>
      <c r="L209" s="40"/>
      <c r="M209" s="200" t="s">
        <v>19</v>
      </c>
      <c r="N209" s="201" t="s">
        <v>41</v>
      </c>
      <c r="O209" s="65"/>
      <c r="P209" s="202">
        <f>O209*H209</f>
        <v>0</v>
      </c>
      <c r="Q209" s="202">
        <v>0</v>
      </c>
      <c r="R209" s="202">
        <f>Q209*H209</f>
        <v>0</v>
      </c>
      <c r="S209" s="202">
        <v>0</v>
      </c>
      <c r="T209" s="20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151</v>
      </c>
      <c r="AT209" s="204" t="s">
        <v>135</v>
      </c>
      <c r="AU209" s="204" t="s">
        <v>80</v>
      </c>
      <c r="AY209" s="18" t="s">
        <v>132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78</v>
      </c>
      <c r="BK209" s="205">
        <f>ROUND(I209*H209,2)</f>
        <v>0</v>
      </c>
      <c r="BL209" s="18" t="s">
        <v>151</v>
      </c>
      <c r="BM209" s="204" t="s">
        <v>773</v>
      </c>
    </row>
    <row r="210" spans="1:65" s="13" customFormat="1">
      <c r="B210" s="211"/>
      <c r="C210" s="212"/>
      <c r="D210" s="213" t="s">
        <v>193</v>
      </c>
      <c r="E210" s="214" t="s">
        <v>19</v>
      </c>
      <c r="F210" s="215" t="s">
        <v>774</v>
      </c>
      <c r="G210" s="212"/>
      <c r="H210" s="216">
        <v>25.178999999999998</v>
      </c>
      <c r="I210" s="217"/>
      <c r="J210" s="212"/>
      <c r="K210" s="212"/>
      <c r="L210" s="218"/>
      <c r="M210" s="219"/>
      <c r="N210" s="220"/>
      <c r="O210" s="220"/>
      <c r="P210" s="220"/>
      <c r="Q210" s="220"/>
      <c r="R210" s="220"/>
      <c r="S210" s="220"/>
      <c r="T210" s="221"/>
      <c r="AT210" s="222" t="s">
        <v>193</v>
      </c>
      <c r="AU210" s="222" t="s">
        <v>80</v>
      </c>
      <c r="AV210" s="13" t="s">
        <v>80</v>
      </c>
      <c r="AW210" s="13" t="s">
        <v>32</v>
      </c>
      <c r="AX210" s="13" t="s">
        <v>78</v>
      </c>
      <c r="AY210" s="222" t="s">
        <v>132</v>
      </c>
    </row>
    <row r="211" spans="1:65" s="2" customFormat="1" ht="36">
      <c r="A211" s="35"/>
      <c r="B211" s="36"/>
      <c r="C211" s="193" t="s">
        <v>566</v>
      </c>
      <c r="D211" s="193" t="s">
        <v>135</v>
      </c>
      <c r="E211" s="194" t="s">
        <v>775</v>
      </c>
      <c r="F211" s="195" t="s">
        <v>543</v>
      </c>
      <c r="G211" s="196" t="s">
        <v>518</v>
      </c>
      <c r="H211" s="197">
        <v>5.0999999999999996</v>
      </c>
      <c r="I211" s="198"/>
      <c r="J211" s="199">
        <f>ROUND(I211*H211,2)</f>
        <v>0</v>
      </c>
      <c r="K211" s="195" t="s">
        <v>139</v>
      </c>
      <c r="L211" s="40"/>
      <c r="M211" s="200" t="s">
        <v>19</v>
      </c>
      <c r="N211" s="201" t="s">
        <v>41</v>
      </c>
      <c r="O211" s="65"/>
      <c r="P211" s="202">
        <f>O211*H211</f>
        <v>0</v>
      </c>
      <c r="Q211" s="202">
        <v>0</v>
      </c>
      <c r="R211" s="202">
        <f>Q211*H211</f>
        <v>0</v>
      </c>
      <c r="S211" s="202">
        <v>0</v>
      </c>
      <c r="T211" s="20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151</v>
      </c>
      <c r="AT211" s="204" t="s">
        <v>135</v>
      </c>
      <c r="AU211" s="204" t="s">
        <v>80</v>
      </c>
      <c r="AY211" s="18" t="s">
        <v>132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78</v>
      </c>
      <c r="BK211" s="205">
        <f>ROUND(I211*H211,2)</f>
        <v>0</v>
      </c>
      <c r="BL211" s="18" t="s">
        <v>151</v>
      </c>
      <c r="BM211" s="204" t="s">
        <v>776</v>
      </c>
    </row>
    <row r="212" spans="1:65" s="2" customFormat="1" ht="36">
      <c r="A212" s="35"/>
      <c r="B212" s="36"/>
      <c r="C212" s="193" t="s">
        <v>573</v>
      </c>
      <c r="D212" s="193" t="s">
        <v>135</v>
      </c>
      <c r="E212" s="194" t="s">
        <v>777</v>
      </c>
      <c r="F212" s="195" t="s">
        <v>778</v>
      </c>
      <c r="G212" s="196" t="s">
        <v>518</v>
      </c>
      <c r="H212" s="197">
        <v>14.2</v>
      </c>
      <c r="I212" s="198"/>
      <c r="J212" s="199">
        <f>ROUND(I212*H212,2)</f>
        <v>0</v>
      </c>
      <c r="K212" s="195" t="s">
        <v>139</v>
      </c>
      <c r="L212" s="40"/>
      <c r="M212" s="200" t="s">
        <v>19</v>
      </c>
      <c r="N212" s="201" t="s">
        <v>41</v>
      </c>
      <c r="O212" s="65"/>
      <c r="P212" s="202">
        <f>O212*H212</f>
        <v>0</v>
      </c>
      <c r="Q212" s="202">
        <v>0</v>
      </c>
      <c r="R212" s="202">
        <f>Q212*H212</f>
        <v>0</v>
      </c>
      <c r="S212" s="202">
        <v>0</v>
      </c>
      <c r="T212" s="20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151</v>
      </c>
      <c r="AT212" s="204" t="s">
        <v>135</v>
      </c>
      <c r="AU212" s="204" t="s">
        <v>80</v>
      </c>
      <c r="AY212" s="18" t="s">
        <v>132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78</v>
      </c>
      <c r="BK212" s="205">
        <f>ROUND(I212*H212,2)</f>
        <v>0</v>
      </c>
      <c r="BL212" s="18" t="s">
        <v>151</v>
      </c>
      <c r="BM212" s="204" t="s">
        <v>779</v>
      </c>
    </row>
    <row r="213" spans="1:65" s="2" customFormat="1" ht="48">
      <c r="A213" s="35"/>
      <c r="B213" s="36"/>
      <c r="C213" s="193" t="s">
        <v>577</v>
      </c>
      <c r="D213" s="193" t="s">
        <v>135</v>
      </c>
      <c r="E213" s="194" t="s">
        <v>780</v>
      </c>
      <c r="F213" s="195" t="s">
        <v>781</v>
      </c>
      <c r="G213" s="196" t="s">
        <v>518</v>
      </c>
      <c r="H213" s="197">
        <v>1.264</v>
      </c>
      <c r="I213" s="198"/>
      <c r="J213" s="199">
        <f>ROUND(I213*H213,2)</f>
        <v>0</v>
      </c>
      <c r="K213" s="195" t="s">
        <v>139</v>
      </c>
      <c r="L213" s="40"/>
      <c r="M213" s="200" t="s">
        <v>19</v>
      </c>
      <c r="N213" s="201" t="s">
        <v>41</v>
      </c>
      <c r="O213" s="65"/>
      <c r="P213" s="202">
        <f>O213*H213</f>
        <v>0</v>
      </c>
      <c r="Q213" s="202">
        <v>0</v>
      </c>
      <c r="R213" s="202">
        <f>Q213*H213</f>
        <v>0</v>
      </c>
      <c r="S213" s="202">
        <v>0</v>
      </c>
      <c r="T213" s="20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151</v>
      </c>
      <c r="AT213" s="204" t="s">
        <v>135</v>
      </c>
      <c r="AU213" s="204" t="s">
        <v>80</v>
      </c>
      <c r="AY213" s="18" t="s">
        <v>132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78</v>
      </c>
      <c r="BK213" s="205">
        <f>ROUND(I213*H213,2)</f>
        <v>0</v>
      </c>
      <c r="BL213" s="18" t="s">
        <v>151</v>
      </c>
      <c r="BM213" s="204" t="s">
        <v>782</v>
      </c>
    </row>
    <row r="214" spans="1:65" s="2" customFormat="1" ht="36">
      <c r="A214" s="35"/>
      <c r="B214" s="36"/>
      <c r="C214" s="193" t="s">
        <v>583</v>
      </c>
      <c r="D214" s="193" t="s">
        <v>135</v>
      </c>
      <c r="E214" s="194" t="s">
        <v>783</v>
      </c>
      <c r="F214" s="195" t="s">
        <v>537</v>
      </c>
      <c r="G214" s="196" t="s">
        <v>518</v>
      </c>
      <c r="H214" s="197">
        <v>171.57300000000001</v>
      </c>
      <c r="I214" s="198"/>
      <c r="J214" s="199">
        <f>ROUND(I214*H214,2)</f>
        <v>0</v>
      </c>
      <c r="K214" s="195" t="s">
        <v>139</v>
      </c>
      <c r="L214" s="40"/>
      <c r="M214" s="200" t="s">
        <v>19</v>
      </c>
      <c r="N214" s="201" t="s">
        <v>41</v>
      </c>
      <c r="O214" s="65"/>
      <c r="P214" s="202">
        <f>O214*H214</f>
        <v>0</v>
      </c>
      <c r="Q214" s="202">
        <v>0</v>
      </c>
      <c r="R214" s="202">
        <f>Q214*H214</f>
        <v>0</v>
      </c>
      <c r="S214" s="202">
        <v>0</v>
      </c>
      <c r="T214" s="20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151</v>
      </c>
      <c r="AT214" s="204" t="s">
        <v>135</v>
      </c>
      <c r="AU214" s="204" t="s">
        <v>80</v>
      </c>
      <c r="AY214" s="18" t="s">
        <v>132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78</v>
      </c>
      <c r="BK214" s="205">
        <f>ROUND(I214*H214,2)</f>
        <v>0</v>
      </c>
      <c r="BL214" s="18" t="s">
        <v>151</v>
      </c>
      <c r="BM214" s="204" t="s">
        <v>784</v>
      </c>
    </row>
    <row r="215" spans="1:65" s="13" customFormat="1">
      <c r="B215" s="211"/>
      <c r="C215" s="212"/>
      <c r="D215" s="213" t="s">
        <v>193</v>
      </c>
      <c r="E215" s="214" t="s">
        <v>19</v>
      </c>
      <c r="F215" s="215" t="s">
        <v>785</v>
      </c>
      <c r="G215" s="212"/>
      <c r="H215" s="216">
        <v>171.57300000000001</v>
      </c>
      <c r="I215" s="217"/>
      <c r="J215" s="212"/>
      <c r="K215" s="212"/>
      <c r="L215" s="218"/>
      <c r="M215" s="219"/>
      <c r="N215" s="220"/>
      <c r="O215" s="220"/>
      <c r="P215" s="220"/>
      <c r="Q215" s="220"/>
      <c r="R215" s="220"/>
      <c r="S215" s="220"/>
      <c r="T215" s="221"/>
      <c r="AT215" s="222" t="s">
        <v>193</v>
      </c>
      <c r="AU215" s="222" t="s">
        <v>80</v>
      </c>
      <c r="AV215" s="13" t="s">
        <v>80</v>
      </c>
      <c r="AW215" s="13" t="s">
        <v>32</v>
      </c>
      <c r="AX215" s="13" t="s">
        <v>78</v>
      </c>
      <c r="AY215" s="222" t="s">
        <v>132</v>
      </c>
    </row>
    <row r="216" spans="1:65" s="2" customFormat="1" ht="36">
      <c r="A216" s="35"/>
      <c r="B216" s="36"/>
      <c r="C216" s="193" t="s">
        <v>786</v>
      </c>
      <c r="D216" s="193" t="s">
        <v>135</v>
      </c>
      <c r="E216" s="194" t="s">
        <v>531</v>
      </c>
      <c r="F216" s="195" t="s">
        <v>532</v>
      </c>
      <c r="G216" s="196" t="s">
        <v>518</v>
      </c>
      <c r="H216" s="197">
        <v>0.24</v>
      </c>
      <c r="I216" s="198"/>
      <c r="J216" s="199">
        <f>ROUND(I216*H216,2)</f>
        <v>0</v>
      </c>
      <c r="K216" s="195" t="s">
        <v>139</v>
      </c>
      <c r="L216" s="40"/>
      <c r="M216" s="200" t="s">
        <v>19</v>
      </c>
      <c r="N216" s="201" t="s">
        <v>41</v>
      </c>
      <c r="O216" s="65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151</v>
      </c>
      <c r="AT216" s="204" t="s">
        <v>135</v>
      </c>
      <c r="AU216" s="204" t="s">
        <v>80</v>
      </c>
      <c r="AY216" s="18" t="s">
        <v>132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78</v>
      </c>
      <c r="BK216" s="205">
        <f>ROUND(I216*H216,2)</f>
        <v>0</v>
      </c>
      <c r="BL216" s="18" t="s">
        <v>151</v>
      </c>
      <c r="BM216" s="204" t="s">
        <v>787</v>
      </c>
    </row>
    <row r="217" spans="1:65" s="13" customFormat="1">
      <c r="B217" s="211"/>
      <c r="C217" s="212"/>
      <c r="D217" s="213" t="s">
        <v>193</v>
      </c>
      <c r="E217" s="214" t="s">
        <v>19</v>
      </c>
      <c r="F217" s="215" t="s">
        <v>788</v>
      </c>
      <c r="G217" s="212"/>
      <c r="H217" s="216">
        <v>0.24</v>
      </c>
      <c r="I217" s="217"/>
      <c r="J217" s="212"/>
      <c r="K217" s="212"/>
      <c r="L217" s="218"/>
      <c r="M217" s="219"/>
      <c r="N217" s="220"/>
      <c r="O217" s="220"/>
      <c r="P217" s="220"/>
      <c r="Q217" s="220"/>
      <c r="R217" s="220"/>
      <c r="S217" s="220"/>
      <c r="T217" s="221"/>
      <c r="AT217" s="222" t="s">
        <v>193</v>
      </c>
      <c r="AU217" s="222" t="s">
        <v>80</v>
      </c>
      <c r="AV217" s="13" t="s">
        <v>80</v>
      </c>
      <c r="AW217" s="13" t="s">
        <v>32</v>
      </c>
      <c r="AX217" s="13" t="s">
        <v>78</v>
      </c>
      <c r="AY217" s="222" t="s">
        <v>132</v>
      </c>
    </row>
    <row r="218" spans="1:65" s="12" customFormat="1" ht="12.75">
      <c r="B218" s="177"/>
      <c r="C218" s="178"/>
      <c r="D218" s="179" t="s">
        <v>69</v>
      </c>
      <c r="E218" s="191" t="s">
        <v>546</v>
      </c>
      <c r="F218" s="191" t="s">
        <v>547</v>
      </c>
      <c r="G218" s="178"/>
      <c r="H218" s="178"/>
      <c r="I218" s="181"/>
      <c r="J218" s="192">
        <f>BK218</f>
        <v>0</v>
      </c>
      <c r="K218" s="178"/>
      <c r="L218" s="183"/>
      <c r="M218" s="184"/>
      <c r="N218" s="185"/>
      <c r="O218" s="185"/>
      <c r="P218" s="186">
        <f>P219</f>
        <v>0</v>
      </c>
      <c r="Q218" s="185"/>
      <c r="R218" s="186">
        <f>R219</f>
        <v>0</v>
      </c>
      <c r="S218" s="185"/>
      <c r="T218" s="187">
        <f>T219</f>
        <v>0</v>
      </c>
      <c r="AR218" s="188" t="s">
        <v>78</v>
      </c>
      <c r="AT218" s="189" t="s">
        <v>69</v>
      </c>
      <c r="AU218" s="189" t="s">
        <v>78</v>
      </c>
      <c r="AY218" s="188" t="s">
        <v>132</v>
      </c>
      <c r="BK218" s="190">
        <f>BK219</f>
        <v>0</v>
      </c>
    </row>
    <row r="219" spans="1:65" s="2" customFormat="1" ht="36">
      <c r="A219" s="35"/>
      <c r="B219" s="36"/>
      <c r="C219" s="193" t="s">
        <v>789</v>
      </c>
      <c r="D219" s="193" t="s">
        <v>135</v>
      </c>
      <c r="E219" s="194" t="s">
        <v>549</v>
      </c>
      <c r="F219" s="195" t="s">
        <v>550</v>
      </c>
      <c r="G219" s="196" t="s">
        <v>518</v>
      </c>
      <c r="H219" s="197">
        <v>117.355</v>
      </c>
      <c r="I219" s="198"/>
      <c r="J219" s="199">
        <f>ROUND(I219*H219,2)</f>
        <v>0</v>
      </c>
      <c r="K219" s="195" t="s">
        <v>139</v>
      </c>
      <c r="L219" s="40"/>
      <c r="M219" s="200" t="s">
        <v>19</v>
      </c>
      <c r="N219" s="201" t="s">
        <v>41</v>
      </c>
      <c r="O219" s="65"/>
      <c r="P219" s="202">
        <f>O219*H219</f>
        <v>0</v>
      </c>
      <c r="Q219" s="202">
        <v>0</v>
      </c>
      <c r="R219" s="202">
        <f>Q219*H219</f>
        <v>0</v>
      </c>
      <c r="S219" s="202">
        <v>0</v>
      </c>
      <c r="T219" s="20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151</v>
      </c>
      <c r="AT219" s="204" t="s">
        <v>135</v>
      </c>
      <c r="AU219" s="204" t="s">
        <v>80</v>
      </c>
      <c r="AY219" s="18" t="s">
        <v>132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78</v>
      </c>
      <c r="BK219" s="205">
        <f>ROUND(I219*H219,2)</f>
        <v>0</v>
      </c>
      <c r="BL219" s="18" t="s">
        <v>151</v>
      </c>
      <c r="BM219" s="204" t="s">
        <v>790</v>
      </c>
    </row>
    <row r="220" spans="1:65" s="12" customFormat="1" ht="15">
      <c r="B220" s="177"/>
      <c r="C220" s="178"/>
      <c r="D220" s="179" t="s">
        <v>69</v>
      </c>
      <c r="E220" s="180" t="s">
        <v>304</v>
      </c>
      <c r="F220" s="180" t="s">
        <v>570</v>
      </c>
      <c r="G220" s="178"/>
      <c r="H220" s="178"/>
      <c r="I220" s="181"/>
      <c r="J220" s="182">
        <f>BK220</f>
        <v>0</v>
      </c>
      <c r="K220" s="178"/>
      <c r="L220" s="183"/>
      <c r="M220" s="184"/>
      <c r="N220" s="185"/>
      <c r="O220" s="185"/>
      <c r="P220" s="186">
        <f>P221</f>
        <v>0</v>
      </c>
      <c r="Q220" s="185"/>
      <c r="R220" s="186">
        <f>R221</f>
        <v>1.2835000000000001</v>
      </c>
      <c r="S220" s="185"/>
      <c r="T220" s="187">
        <f>T221</f>
        <v>0</v>
      </c>
      <c r="AR220" s="188" t="s">
        <v>145</v>
      </c>
      <c r="AT220" s="189" t="s">
        <v>69</v>
      </c>
      <c r="AU220" s="189" t="s">
        <v>70</v>
      </c>
      <c r="AY220" s="188" t="s">
        <v>132</v>
      </c>
      <c r="BK220" s="190">
        <f>BK221</f>
        <v>0</v>
      </c>
    </row>
    <row r="221" spans="1:65" s="12" customFormat="1" ht="12.75">
      <c r="B221" s="177"/>
      <c r="C221" s="178"/>
      <c r="D221" s="179" t="s">
        <v>69</v>
      </c>
      <c r="E221" s="191" t="s">
        <v>571</v>
      </c>
      <c r="F221" s="191" t="s">
        <v>572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SUM(P222:P226)</f>
        <v>0</v>
      </c>
      <c r="Q221" s="185"/>
      <c r="R221" s="186">
        <f>SUM(R222:R226)</f>
        <v>1.2835000000000001</v>
      </c>
      <c r="S221" s="185"/>
      <c r="T221" s="187">
        <f>SUM(T222:T226)</f>
        <v>0</v>
      </c>
      <c r="AR221" s="188" t="s">
        <v>145</v>
      </c>
      <c r="AT221" s="189" t="s">
        <v>69</v>
      </c>
      <c r="AU221" s="189" t="s">
        <v>78</v>
      </c>
      <c r="AY221" s="188" t="s">
        <v>132</v>
      </c>
      <c r="BK221" s="190">
        <f>SUM(BK222:BK226)</f>
        <v>0</v>
      </c>
    </row>
    <row r="222" spans="1:65" s="2" customFormat="1" ht="24">
      <c r="A222" s="35"/>
      <c r="B222" s="36"/>
      <c r="C222" s="193" t="s">
        <v>791</v>
      </c>
      <c r="D222" s="193" t="s">
        <v>135</v>
      </c>
      <c r="E222" s="194" t="s">
        <v>574</v>
      </c>
      <c r="F222" s="195" t="s">
        <v>575</v>
      </c>
      <c r="G222" s="196" t="s">
        <v>138</v>
      </c>
      <c r="H222" s="197">
        <v>1</v>
      </c>
      <c r="I222" s="198"/>
      <c r="J222" s="199">
        <f>ROUND(I222*H222,2)</f>
        <v>0</v>
      </c>
      <c r="K222" s="195" t="s">
        <v>139</v>
      </c>
      <c r="L222" s="40"/>
      <c r="M222" s="200" t="s">
        <v>19</v>
      </c>
      <c r="N222" s="201" t="s">
        <v>41</v>
      </c>
      <c r="O222" s="65"/>
      <c r="P222" s="202">
        <f>O222*H222</f>
        <v>0</v>
      </c>
      <c r="Q222" s="202">
        <v>9.9000000000000008E-3</v>
      </c>
      <c r="R222" s="202">
        <f>Q222*H222</f>
        <v>9.9000000000000008E-3</v>
      </c>
      <c r="S222" s="202">
        <v>0</v>
      </c>
      <c r="T222" s="20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525</v>
      </c>
      <c r="AT222" s="204" t="s">
        <v>135</v>
      </c>
      <c r="AU222" s="204" t="s">
        <v>80</v>
      </c>
      <c r="AY222" s="18" t="s">
        <v>132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78</v>
      </c>
      <c r="BK222" s="205">
        <f>ROUND(I222*H222,2)</f>
        <v>0</v>
      </c>
      <c r="BL222" s="18" t="s">
        <v>525</v>
      </c>
      <c r="BM222" s="204" t="s">
        <v>792</v>
      </c>
    </row>
    <row r="223" spans="1:65" s="2" customFormat="1" ht="24">
      <c r="A223" s="35"/>
      <c r="B223" s="36"/>
      <c r="C223" s="193" t="s">
        <v>793</v>
      </c>
      <c r="D223" s="193" t="s">
        <v>135</v>
      </c>
      <c r="E223" s="194" t="s">
        <v>578</v>
      </c>
      <c r="F223" s="195" t="s">
        <v>794</v>
      </c>
      <c r="G223" s="196" t="s">
        <v>212</v>
      </c>
      <c r="H223" s="197">
        <v>6</v>
      </c>
      <c r="I223" s="198"/>
      <c r="J223" s="199">
        <f>ROUND(I223*H223,2)</f>
        <v>0</v>
      </c>
      <c r="K223" s="195" t="s">
        <v>19</v>
      </c>
      <c r="L223" s="40"/>
      <c r="M223" s="200" t="s">
        <v>19</v>
      </c>
      <c r="N223" s="201" t="s">
        <v>41</v>
      </c>
      <c r="O223" s="65"/>
      <c r="P223" s="202">
        <f>O223*H223</f>
        <v>0</v>
      </c>
      <c r="Q223" s="202">
        <v>0</v>
      </c>
      <c r="R223" s="202">
        <f>Q223*H223</f>
        <v>0</v>
      </c>
      <c r="S223" s="202">
        <v>0</v>
      </c>
      <c r="T223" s="20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525</v>
      </c>
      <c r="AT223" s="204" t="s">
        <v>135</v>
      </c>
      <c r="AU223" s="204" t="s">
        <v>80</v>
      </c>
      <c r="AY223" s="18" t="s">
        <v>132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78</v>
      </c>
      <c r="BK223" s="205">
        <f>ROUND(I223*H223,2)</f>
        <v>0</v>
      </c>
      <c r="BL223" s="18" t="s">
        <v>525</v>
      </c>
      <c r="BM223" s="204" t="s">
        <v>795</v>
      </c>
    </row>
    <row r="224" spans="1:65" s="2" customFormat="1" ht="24">
      <c r="A224" s="35"/>
      <c r="B224" s="36"/>
      <c r="C224" s="193" t="s">
        <v>796</v>
      </c>
      <c r="D224" s="193" t="s">
        <v>135</v>
      </c>
      <c r="E224" s="194" t="s">
        <v>584</v>
      </c>
      <c r="F224" s="195" t="s">
        <v>797</v>
      </c>
      <c r="G224" s="196" t="s">
        <v>212</v>
      </c>
      <c r="H224" s="197">
        <v>4</v>
      </c>
      <c r="I224" s="198"/>
      <c r="J224" s="199">
        <f>ROUND(I224*H224,2)</f>
        <v>0</v>
      </c>
      <c r="K224" s="195" t="s">
        <v>19</v>
      </c>
      <c r="L224" s="40"/>
      <c r="M224" s="200" t="s">
        <v>19</v>
      </c>
      <c r="N224" s="201" t="s">
        <v>41</v>
      </c>
      <c r="O224" s="65"/>
      <c r="P224" s="202">
        <f>O224*H224</f>
        <v>0</v>
      </c>
      <c r="Q224" s="202">
        <v>0</v>
      </c>
      <c r="R224" s="202">
        <f>Q224*H224</f>
        <v>0</v>
      </c>
      <c r="S224" s="202">
        <v>0</v>
      </c>
      <c r="T224" s="20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525</v>
      </c>
      <c r="AT224" s="204" t="s">
        <v>135</v>
      </c>
      <c r="AU224" s="204" t="s">
        <v>80</v>
      </c>
      <c r="AY224" s="18" t="s">
        <v>132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78</v>
      </c>
      <c r="BK224" s="205">
        <f>ROUND(I224*H224,2)</f>
        <v>0</v>
      </c>
      <c r="BL224" s="18" t="s">
        <v>525</v>
      </c>
      <c r="BM224" s="204" t="s">
        <v>798</v>
      </c>
    </row>
    <row r="225" spans="1:65" s="2" customFormat="1" ht="12">
      <c r="A225" s="35"/>
      <c r="B225" s="36"/>
      <c r="C225" s="193" t="s">
        <v>799</v>
      </c>
      <c r="D225" s="193" t="s">
        <v>135</v>
      </c>
      <c r="E225" s="194" t="s">
        <v>800</v>
      </c>
      <c r="F225" s="195" t="s">
        <v>801</v>
      </c>
      <c r="G225" s="196" t="s">
        <v>212</v>
      </c>
      <c r="H225" s="197">
        <v>35</v>
      </c>
      <c r="I225" s="198"/>
      <c r="J225" s="199">
        <f>ROUND(I225*H225,2)</f>
        <v>0</v>
      </c>
      <c r="K225" s="195" t="s">
        <v>19</v>
      </c>
      <c r="L225" s="40"/>
      <c r="M225" s="200" t="s">
        <v>19</v>
      </c>
      <c r="N225" s="201" t="s">
        <v>41</v>
      </c>
      <c r="O225" s="65"/>
      <c r="P225" s="202">
        <f>O225*H225</f>
        <v>0</v>
      </c>
      <c r="Q225" s="202">
        <v>0</v>
      </c>
      <c r="R225" s="202">
        <f>Q225*H225</f>
        <v>0</v>
      </c>
      <c r="S225" s="202">
        <v>0</v>
      </c>
      <c r="T225" s="20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525</v>
      </c>
      <c r="AT225" s="204" t="s">
        <v>135</v>
      </c>
      <c r="AU225" s="204" t="s">
        <v>80</v>
      </c>
      <c r="AY225" s="18" t="s">
        <v>132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78</v>
      </c>
      <c r="BK225" s="205">
        <f>ROUND(I225*H225,2)</f>
        <v>0</v>
      </c>
      <c r="BL225" s="18" t="s">
        <v>525</v>
      </c>
      <c r="BM225" s="204" t="s">
        <v>802</v>
      </c>
    </row>
    <row r="226" spans="1:65" s="2" customFormat="1" ht="24">
      <c r="A226" s="35"/>
      <c r="B226" s="36"/>
      <c r="C226" s="193" t="s">
        <v>803</v>
      </c>
      <c r="D226" s="193" t="s">
        <v>135</v>
      </c>
      <c r="E226" s="194" t="s">
        <v>804</v>
      </c>
      <c r="F226" s="195" t="s">
        <v>805</v>
      </c>
      <c r="G226" s="196" t="s">
        <v>212</v>
      </c>
      <c r="H226" s="197">
        <v>80</v>
      </c>
      <c r="I226" s="198"/>
      <c r="J226" s="199">
        <f>ROUND(I226*H226,2)</f>
        <v>0</v>
      </c>
      <c r="K226" s="195" t="s">
        <v>19</v>
      </c>
      <c r="L226" s="40"/>
      <c r="M226" s="206" t="s">
        <v>19</v>
      </c>
      <c r="N226" s="207" t="s">
        <v>41</v>
      </c>
      <c r="O226" s="208"/>
      <c r="P226" s="209">
        <f>O226*H226</f>
        <v>0</v>
      </c>
      <c r="Q226" s="209">
        <v>1.592E-2</v>
      </c>
      <c r="R226" s="209">
        <f>Q226*H226</f>
        <v>1.2736000000000001</v>
      </c>
      <c r="S226" s="209">
        <v>0</v>
      </c>
      <c r="T226" s="210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151</v>
      </c>
      <c r="AT226" s="204" t="s">
        <v>135</v>
      </c>
      <c r="AU226" s="204" t="s">
        <v>80</v>
      </c>
      <c r="AY226" s="18" t="s">
        <v>132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78</v>
      </c>
      <c r="BK226" s="205">
        <f>ROUND(I226*H226,2)</f>
        <v>0</v>
      </c>
      <c r="BL226" s="18" t="s">
        <v>151</v>
      </c>
      <c r="BM226" s="204" t="s">
        <v>806</v>
      </c>
    </row>
    <row r="227" spans="1:65" s="2" customFormat="1">
      <c r="A227" s="35"/>
      <c r="B227" s="48"/>
      <c r="C227" s="49"/>
      <c r="D227" s="49"/>
      <c r="E227" s="49"/>
      <c r="F227" s="49"/>
      <c r="G227" s="49"/>
      <c r="H227" s="49"/>
      <c r="I227" s="143"/>
      <c r="J227" s="49"/>
      <c r="K227" s="49"/>
      <c r="L227" s="40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sheetProtection password="C943" sheet="1" objects="1" scenarios="1" formatColumns="0" formatRows="0" autoFilter="0"/>
  <autoFilter ref="C87:K226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3"/>
  <sheetViews>
    <sheetView showGridLines="0" zoomScale="85" zoomScaleNormal="85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2" customFormat="1" ht="12" customHeight="1">
      <c r="A8" s="35"/>
      <c r="B8" s="40"/>
      <c r="C8" s="35"/>
      <c r="D8" s="115" t="s">
        <v>106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807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20. 12. 2019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tr">
        <f>IF('Rekapitulace stavby'!AN10="","",'Rekapitulace stavby'!AN10)</f>
        <v/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Fakultní nemocnice Olomouc</v>
      </c>
      <c r="F15" s="35"/>
      <c r="G15" s="35"/>
      <c r="H15" s="35"/>
      <c r="I15" s="118" t="s">
        <v>28</v>
      </c>
      <c r="J15" s="104" t="str">
        <f>IF('Rekapitulace stavby'!AN11="","",'Rekapitulace stavby'!AN11)</f>
        <v/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8" t="str">
        <f>'Rekapitulace stavby'!E14</f>
        <v>Vyplň údaj</v>
      </c>
      <c r="F18" s="389"/>
      <c r="G18" s="389"/>
      <c r="H18" s="38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tr">
        <f>IF('Rekapitulace stavby'!AN16="","",'Rekapitulace stavby'!AN16)</f>
        <v/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8" t="s">
        <v>28</v>
      </c>
      <c r="J21" s="104" t="str">
        <f>IF('Rekapitulace stavby'!AN17="","",'Rekapitulace stavby'!AN17)</f>
        <v/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26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90" t="s">
        <v>19</v>
      </c>
      <c r="F27" s="390"/>
      <c r="G27" s="390"/>
      <c r="H27" s="39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ROUND(J87,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ROUND((SUM(BE87:BE142)),  2)</f>
        <v>0</v>
      </c>
      <c r="G33" s="35"/>
      <c r="H33" s="35"/>
      <c r="I33" s="132">
        <v>0.21</v>
      </c>
      <c r="J33" s="131">
        <f>ROUND(((SUM(BE87:BE142))*I33),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ROUND((SUM(BF87:BF142)),  2)</f>
        <v>0</v>
      </c>
      <c r="G34" s="35"/>
      <c r="H34" s="35"/>
      <c r="I34" s="132">
        <v>0.15</v>
      </c>
      <c r="J34" s="131">
        <f>ROUND(((SUM(BF87:BF142))*I34),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ROUND((SUM(BG87:BG142)),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ROUND((SUM(BH87:BH142)),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ROUND((SUM(BI87:BI142)),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108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Výstavba chodníků v areálu FNOL</v>
      </c>
      <c r="F48" s="383"/>
      <c r="G48" s="383"/>
      <c r="H48" s="383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2" t="str">
        <f>E9</f>
        <v>D.3 - Chodník pod budovou Y</v>
      </c>
      <c r="F50" s="381"/>
      <c r="G50" s="381"/>
      <c r="H50" s="38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8" t="s">
        <v>23</v>
      </c>
      <c r="J52" s="60" t="str">
        <f>IF(J12="","",J12)</f>
        <v>20. 12. 2019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Fakultní nemocnice Olomouc</v>
      </c>
      <c r="G54" s="37"/>
      <c r="H54" s="37"/>
      <c r="I54" s="118" t="s">
        <v>31</v>
      </c>
      <c r="J54" s="33" t="str">
        <f>E21</f>
        <v xml:space="preserve"> 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33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109</v>
      </c>
      <c r="D57" s="148"/>
      <c r="E57" s="148"/>
      <c r="F57" s="148"/>
      <c r="G57" s="148"/>
      <c r="H57" s="148"/>
      <c r="I57" s="149"/>
      <c r="J57" s="150" t="s">
        <v>110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68</v>
      </c>
      <c r="D59" s="37"/>
      <c r="E59" s="37"/>
      <c r="F59" s="37"/>
      <c r="G59" s="37"/>
      <c r="H59" s="37"/>
      <c r="I59" s="116"/>
      <c r="J59" s="78">
        <f>J87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111</v>
      </c>
    </row>
    <row r="60" spans="1:47" s="9" customFormat="1" ht="24.95" customHeight="1">
      <c r="B60" s="152"/>
      <c r="C60" s="153"/>
      <c r="D60" s="154" t="s">
        <v>172</v>
      </c>
      <c r="E60" s="155"/>
      <c r="F60" s="155"/>
      <c r="G60" s="155"/>
      <c r="H60" s="155"/>
      <c r="I60" s="156"/>
      <c r="J60" s="157">
        <f>J88</f>
        <v>0</v>
      </c>
      <c r="K60" s="153"/>
      <c r="L60" s="158"/>
    </row>
    <row r="61" spans="1:47" s="10" customFormat="1" ht="19.899999999999999" customHeight="1">
      <c r="B61" s="159"/>
      <c r="C61" s="98"/>
      <c r="D61" s="160" t="s">
        <v>173</v>
      </c>
      <c r="E61" s="161"/>
      <c r="F61" s="161"/>
      <c r="G61" s="161"/>
      <c r="H61" s="161"/>
      <c r="I61" s="162"/>
      <c r="J61" s="163">
        <f>J89</f>
        <v>0</v>
      </c>
      <c r="K61" s="98"/>
      <c r="L61" s="164"/>
    </row>
    <row r="62" spans="1:47" s="10" customFormat="1" ht="19.899999999999999" customHeight="1">
      <c r="B62" s="159"/>
      <c r="C62" s="98"/>
      <c r="D62" s="160" t="s">
        <v>174</v>
      </c>
      <c r="E62" s="161"/>
      <c r="F62" s="161"/>
      <c r="G62" s="161"/>
      <c r="H62" s="161"/>
      <c r="I62" s="162"/>
      <c r="J62" s="163">
        <f>J115</f>
        <v>0</v>
      </c>
      <c r="K62" s="98"/>
      <c r="L62" s="164"/>
    </row>
    <row r="63" spans="1:47" s="10" customFormat="1" ht="19.899999999999999" customHeight="1">
      <c r="B63" s="159"/>
      <c r="C63" s="98"/>
      <c r="D63" s="160" t="s">
        <v>175</v>
      </c>
      <c r="E63" s="161"/>
      <c r="F63" s="161"/>
      <c r="G63" s="161"/>
      <c r="H63" s="161"/>
      <c r="I63" s="162"/>
      <c r="J63" s="163">
        <f>J124</f>
        <v>0</v>
      </c>
      <c r="K63" s="98"/>
      <c r="L63" s="164"/>
    </row>
    <row r="64" spans="1:47" s="10" customFormat="1" ht="19.899999999999999" customHeight="1">
      <c r="B64" s="159"/>
      <c r="C64" s="98"/>
      <c r="D64" s="160" t="s">
        <v>176</v>
      </c>
      <c r="E64" s="161"/>
      <c r="F64" s="161"/>
      <c r="G64" s="161"/>
      <c r="H64" s="161"/>
      <c r="I64" s="162"/>
      <c r="J64" s="163">
        <f>J130</f>
        <v>0</v>
      </c>
      <c r="K64" s="98"/>
      <c r="L64" s="164"/>
    </row>
    <row r="65" spans="1:31" s="10" customFormat="1" ht="19.899999999999999" customHeight="1">
      <c r="B65" s="159"/>
      <c r="C65" s="98"/>
      <c r="D65" s="160" t="s">
        <v>177</v>
      </c>
      <c r="E65" s="161"/>
      <c r="F65" s="161"/>
      <c r="G65" s="161"/>
      <c r="H65" s="161"/>
      <c r="I65" s="162"/>
      <c r="J65" s="163">
        <f>J137</f>
        <v>0</v>
      </c>
      <c r="K65" s="98"/>
      <c r="L65" s="164"/>
    </row>
    <row r="66" spans="1:31" s="9" customFormat="1" ht="24.95" customHeight="1">
      <c r="B66" s="152"/>
      <c r="C66" s="153"/>
      <c r="D66" s="154" t="s">
        <v>180</v>
      </c>
      <c r="E66" s="155"/>
      <c r="F66" s="155"/>
      <c r="G66" s="155"/>
      <c r="H66" s="155"/>
      <c r="I66" s="156"/>
      <c r="J66" s="157">
        <f>J139</f>
        <v>0</v>
      </c>
      <c r="K66" s="153"/>
      <c r="L66" s="158"/>
    </row>
    <row r="67" spans="1:31" s="10" customFormat="1" ht="19.899999999999999" customHeight="1">
      <c r="B67" s="159"/>
      <c r="C67" s="98"/>
      <c r="D67" s="160" t="s">
        <v>181</v>
      </c>
      <c r="E67" s="161"/>
      <c r="F67" s="161"/>
      <c r="G67" s="161"/>
      <c r="H67" s="161"/>
      <c r="I67" s="162"/>
      <c r="J67" s="163">
        <f>J140</f>
        <v>0</v>
      </c>
      <c r="K67" s="98"/>
      <c r="L67" s="164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16"/>
      <c r="J68" s="37"/>
      <c r="K68" s="37"/>
      <c r="L68" s="11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43"/>
      <c r="J69" s="49"/>
      <c r="K69" s="49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6"/>
      <c r="J73" s="51"/>
      <c r="K73" s="51"/>
      <c r="L73" s="11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117</v>
      </c>
      <c r="D74" s="37"/>
      <c r="E74" s="37"/>
      <c r="F74" s="37"/>
      <c r="G74" s="37"/>
      <c r="H74" s="37"/>
      <c r="I74" s="116"/>
      <c r="J74" s="37"/>
      <c r="K74" s="37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2" t="str">
        <f>E7</f>
        <v>Výstavba chodníků v areálu FNOL</v>
      </c>
      <c r="F77" s="383"/>
      <c r="G77" s="383"/>
      <c r="H77" s="383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106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62" t="str">
        <f>E9</f>
        <v>D.3 - Chodník pod budovou Y</v>
      </c>
      <c r="F79" s="381"/>
      <c r="G79" s="381"/>
      <c r="H79" s="381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 xml:space="preserve"> </v>
      </c>
      <c r="G81" s="37"/>
      <c r="H81" s="37"/>
      <c r="I81" s="118" t="s">
        <v>23</v>
      </c>
      <c r="J81" s="60" t="str">
        <f>IF(J12="","",J12)</f>
        <v>20. 12. 2019</v>
      </c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25</v>
      </c>
      <c r="D83" s="37"/>
      <c r="E83" s="37"/>
      <c r="F83" s="28" t="str">
        <f>E15</f>
        <v>Fakultní nemocnice Olomouc</v>
      </c>
      <c r="G83" s="37"/>
      <c r="H83" s="37"/>
      <c r="I83" s="118" t="s">
        <v>31</v>
      </c>
      <c r="J83" s="33" t="str">
        <f>E21</f>
        <v xml:space="preserve"> </v>
      </c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118" t="s">
        <v>33</v>
      </c>
      <c r="J84" s="33" t="str">
        <f>E24</f>
        <v xml:space="preserve"> 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5"/>
      <c r="B86" s="166"/>
      <c r="C86" s="167" t="s">
        <v>118</v>
      </c>
      <c r="D86" s="168" t="s">
        <v>55</v>
      </c>
      <c r="E86" s="168" t="s">
        <v>51</v>
      </c>
      <c r="F86" s="168" t="s">
        <v>52</v>
      </c>
      <c r="G86" s="168" t="s">
        <v>119</v>
      </c>
      <c r="H86" s="168" t="s">
        <v>120</v>
      </c>
      <c r="I86" s="169" t="s">
        <v>121</v>
      </c>
      <c r="J86" s="168" t="s">
        <v>110</v>
      </c>
      <c r="K86" s="170" t="s">
        <v>122</v>
      </c>
      <c r="L86" s="171"/>
      <c r="M86" s="69" t="s">
        <v>19</v>
      </c>
      <c r="N86" s="70" t="s">
        <v>40</v>
      </c>
      <c r="O86" s="70" t="s">
        <v>123</v>
      </c>
      <c r="P86" s="70" t="s">
        <v>124</v>
      </c>
      <c r="Q86" s="70" t="s">
        <v>125</v>
      </c>
      <c r="R86" s="70" t="s">
        <v>126</v>
      </c>
      <c r="S86" s="70" t="s">
        <v>127</v>
      </c>
      <c r="T86" s="71" t="s">
        <v>128</v>
      </c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</row>
    <row r="87" spans="1:65" s="2" customFormat="1" ht="22.9" customHeight="1">
      <c r="A87" s="35"/>
      <c r="B87" s="36"/>
      <c r="C87" s="76" t="s">
        <v>129</v>
      </c>
      <c r="D87" s="37"/>
      <c r="E87" s="37"/>
      <c r="F87" s="37"/>
      <c r="G87" s="37"/>
      <c r="H87" s="37"/>
      <c r="I87" s="116"/>
      <c r="J87" s="172">
        <f>BK87</f>
        <v>0</v>
      </c>
      <c r="K87" s="37"/>
      <c r="L87" s="40"/>
      <c r="M87" s="72"/>
      <c r="N87" s="173"/>
      <c r="O87" s="73"/>
      <c r="P87" s="174">
        <f>P88+P139</f>
        <v>0</v>
      </c>
      <c r="Q87" s="73"/>
      <c r="R87" s="174">
        <f>R88+R139</f>
        <v>18.921021100000001</v>
      </c>
      <c r="S87" s="73"/>
      <c r="T87" s="175">
        <f>T88+T139</f>
        <v>0.1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69</v>
      </c>
      <c r="AU87" s="18" t="s">
        <v>111</v>
      </c>
      <c r="BK87" s="176">
        <f>BK88+BK139</f>
        <v>0</v>
      </c>
    </row>
    <row r="88" spans="1:65" s="12" customFormat="1" ht="25.9" customHeight="1">
      <c r="B88" s="177"/>
      <c r="C88" s="178"/>
      <c r="D88" s="179" t="s">
        <v>69</v>
      </c>
      <c r="E88" s="180" t="s">
        <v>182</v>
      </c>
      <c r="F88" s="180" t="s">
        <v>183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P89+P115+P124+P130+P137</f>
        <v>0</v>
      </c>
      <c r="Q88" s="185"/>
      <c r="R88" s="186">
        <f>R89+R115+R124+R130+R137</f>
        <v>18.911121100000003</v>
      </c>
      <c r="S88" s="185"/>
      <c r="T88" s="187">
        <f>T89+T115+T124+T130+T137</f>
        <v>0.1</v>
      </c>
      <c r="AR88" s="188" t="s">
        <v>78</v>
      </c>
      <c r="AT88" s="189" t="s">
        <v>69</v>
      </c>
      <c r="AU88" s="189" t="s">
        <v>70</v>
      </c>
      <c r="AY88" s="188" t="s">
        <v>132</v>
      </c>
      <c r="BK88" s="190">
        <f>BK89+BK115+BK124+BK130+BK137</f>
        <v>0</v>
      </c>
    </row>
    <row r="89" spans="1:65" s="12" customFormat="1" ht="22.9" customHeight="1">
      <c r="B89" s="177"/>
      <c r="C89" s="178"/>
      <c r="D89" s="179" t="s">
        <v>69</v>
      </c>
      <c r="E89" s="191" t="s">
        <v>78</v>
      </c>
      <c r="F89" s="191" t="s">
        <v>184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SUM(P90:P114)</f>
        <v>0</v>
      </c>
      <c r="Q89" s="185"/>
      <c r="R89" s="186">
        <f>SUM(R90:R114)</f>
        <v>1.1E-5</v>
      </c>
      <c r="S89" s="185"/>
      <c r="T89" s="187">
        <f>SUM(T90:T114)</f>
        <v>0.1</v>
      </c>
      <c r="AR89" s="188" t="s">
        <v>78</v>
      </c>
      <c r="AT89" s="189" t="s">
        <v>69</v>
      </c>
      <c r="AU89" s="189" t="s">
        <v>78</v>
      </c>
      <c r="AY89" s="188" t="s">
        <v>132</v>
      </c>
      <c r="BK89" s="190">
        <f>SUM(BK90:BK114)</f>
        <v>0</v>
      </c>
    </row>
    <row r="90" spans="1:65" s="2" customFormat="1" ht="48">
      <c r="A90" s="35"/>
      <c r="B90" s="36"/>
      <c r="C90" s="193" t="s">
        <v>78</v>
      </c>
      <c r="D90" s="193" t="s">
        <v>135</v>
      </c>
      <c r="E90" s="194" t="s">
        <v>215</v>
      </c>
      <c r="F90" s="195" t="s">
        <v>216</v>
      </c>
      <c r="G90" s="196" t="s">
        <v>212</v>
      </c>
      <c r="H90" s="197">
        <v>2</v>
      </c>
      <c r="I90" s="198"/>
      <c r="J90" s="199">
        <f>ROUND(I90*H90,2)</f>
        <v>0</v>
      </c>
      <c r="K90" s="195" t="s">
        <v>139</v>
      </c>
      <c r="L90" s="40"/>
      <c r="M90" s="200" t="s">
        <v>19</v>
      </c>
      <c r="N90" s="201" t="s">
        <v>41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0.05</v>
      </c>
      <c r="T90" s="203">
        <f>S90*H90</f>
        <v>0.1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151</v>
      </c>
      <c r="AT90" s="204" t="s">
        <v>135</v>
      </c>
      <c r="AU90" s="204" t="s">
        <v>80</v>
      </c>
      <c r="AY90" s="18" t="s">
        <v>132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78</v>
      </c>
      <c r="BK90" s="205">
        <f>ROUND(I90*H90,2)</f>
        <v>0</v>
      </c>
      <c r="BL90" s="18" t="s">
        <v>151</v>
      </c>
      <c r="BM90" s="204" t="s">
        <v>808</v>
      </c>
    </row>
    <row r="91" spans="1:65" s="2" customFormat="1" ht="36">
      <c r="A91" s="35"/>
      <c r="B91" s="36"/>
      <c r="C91" s="193" t="s">
        <v>80</v>
      </c>
      <c r="D91" s="193" t="s">
        <v>135</v>
      </c>
      <c r="E91" s="194" t="s">
        <v>219</v>
      </c>
      <c r="F91" s="195" t="s">
        <v>220</v>
      </c>
      <c r="G91" s="196" t="s">
        <v>221</v>
      </c>
      <c r="H91" s="197">
        <v>4.8</v>
      </c>
      <c r="I91" s="198"/>
      <c r="J91" s="199">
        <f>ROUND(I91*H91,2)</f>
        <v>0</v>
      </c>
      <c r="K91" s="195" t="s">
        <v>139</v>
      </c>
      <c r="L91" s="40"/>
      <c r="M91" s="200" t="s">
        <v>19</v>
      </c>
      <c r="N91" s="201" t="s">
        <v>41</v>
      </c>
      <c r="O91" s="65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204" t="s">
        <v>151</v>
      </c>
      <c r="AT91" s="204" t="s">
        <v>135</v>
      </c>
      <c r="AU91" s="204" t="s">
        <v>80</v>
      </c>
      <c r="AY91" s="18" t="s">
        <v>132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78</v>
      </c>
      <c r="BK91" s="205">
        <f>ROUND(I91*H91,2)</f>
        <v>0</v>
      </c>
      <c r="BL91" s="18" t="s">
        <v>151</v>
      </c>
      <c r="BM91" s="204" t="s">
        <v>809</v>
      </c>
    </row>
    <row r="92" spans="1:65" s="13" customFormat="1">
      <c r="B92" s="211"/>
      <c r="C92" s="212"/>
      <c r="D92" s="213" t="s">
        <v>193</v>
      </c>
      <c r="E92" s="214" t="s">
        <v>19</v>
      </c>
      <c r="F92" s="215" t="s">
        <v>810</v>
      </c>
      <c r="G92" s="212"/>
      <c r="H92" s="216">
        <v>2</v>
      </c>
      <c r="I92" s="217"/>
      <c r="J92" s="212"/>
      <c r="K92" s="212"/>
      <c r="L92" s="218"/>
      <c r="M92" s="219"/>
      <c r="N92" s="220"/>
      <c r="O92" s="220"/>
      <c r="P92" s="220"/>
      <c r="Q92" s="220"/>
      <c r="R92" s="220"/>
      <c r="S92" s="220"/>
      <c r="T92" s="221"/>
      <c r="AT92" s="222" t="s">
        <v>193</v>
      </c>
      <c r="AU92" s="222" t="s">
        <v>80</v>
      </c>
      <c r="AV92" s="13" t="s">
        <v>80</v>
      </c>
      <c r="AW92" s="13" t="s">
        <v>32</v>
      </c>
      <c r="AX92" s="13" t="s">
        <v>70</v>
      </c>
      <c r="AY92" s="222" t="s">
        <v>132</v>
      </c>
    </row>
    <row r="93" spans="1:65" s="13" customFormat="1">
      <c r="B93" s="211"/>
      <c r="C93" s="212"/>
      <c r="D93" s="213" t="s">
        <v>193</v>
      </c>
      <c r="E93" s="214" t="s">
        <v>19</v>
      </c>
      <c r="F93" s="215" t="s">
        <v>811</v>
      </c>
      <c r="G93" s="212"/>
      <c r="H93" s="216">
        <v>2.8</v>
      </c>
      <c r="I93" s="217"/>
      <c r="J93" s="212"/>
      <c r="K93" s="212"/>
      <c r="L93" s="218"/>
      <c r="M93" s="219"/>
      <c r="N93" s="220"/>
      <c r="O93" s="220"/>
      <c r="P93" s="220"/>
      <c r="Q93" s="220"/>
      <c r="R93" s="220"/>
      <c r="S93" s="220"/>
      <c r="T93" s="221"/>
      <c r="AT93" s="222" t="s">
        <v>193</v>
      </c>
      <c r="AU93" s="222" t="s">
        <v>80</v>
      </c>
      <c r="AV93" s="13" t="s">
        <v>80</v>
      </c>
      <c r="AW93" s="13" t="s">
        <v>32</v>
      </c>
      <c r="AX93" s="13" t="s">
        <v>70</v>
      </c>
      <c r="AY93" s="222" t="s">
        <v>132</v>
      </c>
    </row>
    <row r="94" spans="1:65" s="14" customFormat="1">
      <c r="B94" s="223"/>
      <c r="C94" s="224"/>
      <c r="D94" s="213" t="s">
        <v>193</v>
      </c>
      <c r="E94" s="225" t="s">
        <v>19</v>
      </c>
      <c r="F94" s="226" t="s">
        <v>197</v>
      </c>
      <c r="G94" s="224"/>
      <c r="H94" s="227">
        <v>4.8</v>
      </c>
      <c r="I94" s="228"/>
      <c r="J94" s="224"/>
      <c r="K94" s="224"/>
      <c r="L94" s="229"/>
      <c r="M94" s="230"/>
      <c r="N94" s="231"/>
      <c r="O94" s="231"/>
      <c r="P94" s="231"/>
      <c r="Q94" s="231"/>
      <c r="R94" s="231"/>
      <c r="S94" s="231"/>
      <c r="T94" s="232"/>
      <c r="AT94" s="233" t="s">
        <v>193</v>
      </c>
      <c r="AU94" s="233" t="s">
        <v>80</v>
      </c>
      <c r="AV94" s="14" t="s">
        <v>151</v>
      </c>
      <c r="AW94" s="14" t="s">
        <v>32</v>
      </c>
      <c r="AX94" s="14" t="s">
        <v>78</v>
      </c>
      <c r="AY94" s="233" t="s">
        <v>132</v>
      </c>
    </row>
    <row r="95" spans="1:65" s="2" customFormat="1" ht="48">
      <c r="A95" s="35"/>
      <c r="B95" s="36"/>
      <c r="C95" s="193" t="s">
        <v>145</v>
      </c>
      <c r="D95" s="193" t="s">
        <v>135</v>
      </c>
      <c r="E95" s="194" t="s">
        <v>224</v>
      </c>
      <c r="F95" s="195" t="s">
        <v>225</v>
      </c>
      <c r="G95" s="196" t="s">
        <v>221</v>
      </c>
      <c r="H95" s="197">
        <v>8.1509999999999998</v>
      </c>
      <c r="I95" s="198"/>
      <c r="J95" s="199">
        <f>ROUND(I95*H95,2)</f>
        <v>0</v>
      </c>
      <c r="K95" s="195" t="s">
        <v>139</v>
      </c>
      <c r="L95" s="40"/>
      <c r="M95" s="200" t="s">
        <v>19</v>
      </c>
      <c r="N95" s="201" t="s">
        <v>41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151</v>
      </c>
      <c r="AT95" s="204" t="s">
        <v>135</v>
      </c>
      <c r="AU95" s="204" t="s">
        <v>80</v>
      </c>
      <c r="AY95" s="18" t="s">
        <v>132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78</v>
      </c>
      <c r="BK95" s="205">
        <f>ROUND(I95*H95,2)</f>
        <v>0</v>
      </c>
      <c r="BL95" s="18" t="s">
        <v>151</v>
      </c>
      <c r="BM95" s="204" t="s">
        <v>812</v>
      </c>
    </row>
    <row r="96" spans="1:65" s="13" customFormat="1">
      <c r="B96" s="211"/>
      <c r="C96" s="212"/>
      <c r="D96" s="213" t="s">
        <v>193</v>
      </c>
      <c r="E96" s="214" t="s">
        <v>19</v>
      </c>
      <c r="F96" s="215" t="s">
        <v>813</v>
      </c>
      <c r="G96" s="212"/>
      <c r="H96" s="216">
        <v>8.1509999999999998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193</v>
      </c>
      <c r="AU96" s="222" t="s">
        <v>80</v>
      </c>
      <c r="AV96" s="13" t="s">
        <v>80</v>
      </c>
      <c r="AW96" s="13" t="s">
        <v>32</v>
      </c>
      <c r="AX96" s="13" t="s">
        <v>78</v>
      </c>
      <c r="AY96" s="222" t="s">
        <v>132</v>
      </c>
    </row>
    <row r="97" spans="1:65" s="2" customFormat="1" ht="36">
      <c r="A97" s="35"/>
      <c r="B97" s="36"/>
      <c r="C97" s="193" t="s">
        <v>151</v>
      </c>
      <c r="D97" s="193" t="s">
        <v>135</v>
      </c>
      <c r="E97" s="194" t="s">
        <v>229</v>
      </c>
      <c r="F97" s="195" t="s">
        <v>230</v>
      </c>
      <c r="G97" s="196" t="s">
        <v>221</v>
      </c>
      <c r="H97" s="197">
        <v>10.868</v>
      </c>
      <c r="I97" s="198"/>
      <c r="J97" s="199">
        <f>ROUND(I97*H97,2)</f>
        <v>0</v>
      </c>
      <c r="K97" s="195" t="s">
        <v>139</v>
      </c>
      <c r="L97" s="40"/>
      <c r="M97" s="200" t="s">
        <v>19</v>
      </c>
      <c r="N97" s="201" t="s">
        <v>41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151</v>
      </c>
      <c r="AT97" s="204" t="s">
        <v>135</v>
      </c>
      <c r="AU97" s="204" t="s">
        <v>80</v>
      </c>
      <c r="AY97" s="18" t="s">
        <v>132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78</v>
      </c>
      <c r="BK97" s="205">
        <f>ROUND(I97*H97,2)</f>
        <v>0</v>
      </c>
      <c r="BL97" s="18" t="s">
        <v>151</v>
      </c>
      <c r="BM97" s="204" t="s">
        <v>814</v>
      </c>
    </row>
    <row r="98" spans="1:65" s="13" customFormat="1">
      <c r="B98" s="211"/>
      <c r="C98" s="212"/>
      <c r="D98" s="213" t="s">
        <v>193</v>
      </c>
      <c r="E98" s="214" t="s">
        <v>19</v>
      </c>
      <c r="F98" s="215" t="s">
        <v>815</v>
      </c>
      <c r="G98" s="212"/>
      <c r="H98" s="216">
        <v>10.868</v>
      </c>
      <c r="I98" s="217"/>
      <c r="J98" s="212"/>
      <c r="K98" s="212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193</v>
      </c>
      <c r="AU98" s="222" t="s">
        <v>80</v>
      </c>
      <c r="AV98" s="13" t="s">
        <v>80</v>
      </c>
      <c r="AW98" s="13" t="s">
        <v>32</v>
      </c>
      <c r="AX98" s="13" t="s">
        <v>78</v>
      </c>
      <c r="AY98" s="222" t="s">
        <v>132</v>
      </c>
    </row>
    <row r="99" spans="1:65" s="2" customFormat="1" ht="48">
      <c r="A99" s="35"/>
      <c r="B99" s="36"/>
      <c r="C99" s="193" t="s">
        <v>131</v>
      </c>
      <c r="D99" s="193" t="s">
        <v>135</v>
      </c>
      <c r="E99" s="194" t="s">
        <v>245</v>
      </c>
      <c r="F99" s="195" t="s">
        <v>246</v>
      </c>
      <c r="G99" s="196" t="s">
        <v>221</v>
      </c>
      <c r="H99" s="197">
        <v>10.868</v>
      </c>
      <c r="I99" s="198"/>
      <c r="J99" s="199">
        <f>ROUND(I99*H99,2)</f>
        <v>0</v>
      </c>
      <c r="K99" s="195" t="s">
        <v>139</v>
      </c>
      <c r="L99" s="40"/>
      <c r="M99" s="200" t="s">
        <v>19</v>
      </c>
      <c r="N99" s="201" t="s">
        <v>41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151</v>
      </c>
      <c r="AT99" s="204" t="s">
        <v>135</v>
      </c>
      <c r="AU99" s="204" t="s">
        <v>80</v>
      </c>
      <c r="AY99" s="18" t="s">
        <v>132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78</v>
      </c>
      <c r="BK99" s="205">
        <f>ROUND(I99*H99,2)</f>
        <v>0</v>
      </c>
      <c r="BL99" s="18" t="s">
        <v>151</v>
      </c>
      <c r="BM99" s="204" t="s">
        <v>816</v>
      </c>
    </row>
    <row r="100" spans="1:65" s="2" customFormat="1" ht="60">
      <c r="A100" s="35"/>
      <c r="B100" s="36"/>
      <c r="C100" s="193" t="s">
        <v>157</v>
      </c>
      <c r="D100" s="193" t="s">
        <v>135</v>
      </c>
      <c r="E100" s="194" t="s">
        <v>271</v>
      </c>
      <c r="F100" s="195" t="s">
        <v>272</v>
      </c>
      <c r="G100" s="196" t="s">
        <v>221</v>
      </c>
      <c r="H100" s="197">
        <v>8.5280000000000005</v>
      </c>
      <c r="I100" s="198"/>
      <c r="J100" s="199">
        <f>ROUND(I100*H100,2)</f>
        <v>0</v>
      </c>
      <c r="K100" s="195" t="s">
        <v>139</v>
      </c>
      <c r="L100" s="40"/>
      <c r="M100" s="200" t="s">
        <v>19</v>
      </c>
      <c r="N100" s="201" t="s">
        <v>41</v>
      </c>
      <c r="O100" s="65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151</v>
      </c>
      <c r="AT100" s="204" t="s">
        <v>135</v>
      </c>
      <c r="AU100" s="204" t="s">
        <v>80</v>
      </c>
      <c r="AY100" s="18" t="s">
        <v>132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78</v>
      </c>
      <c r="BK100" s="205">
        <f>ROUND(I100*H100,2)</f>
        <v>0</v>
      </c>
      <c r="BL100" s="18" t="s">
        <v>151</v>
      </c>
      <c r="BM100" s="204" t="s">
        <v>817</v>
      </c>
    </row>
    <row r="101" spans="1:65" s="13" customFormat="1">
      <c r="B101" s="211"/>
      <c r="C101" s="212"/>
      <c r="D101" s="213" t="s">
        <v>193</v>
      </c>
      <c r="E101" s="214" t="s">
        <v>19</v>
      </c>
      <c r="F101" s="215" t="s">
        <v>818</v>
      </c>
      <c r="G101" s="212"/>
      <c r="H101" s="216">
        <v>8.5280000000000005</v>
      </c>
      <c r="I101" s="217"/>
      <c r="J101" s="212"/>
      <c r="K101" s="212"/>
      <c r="L101" s="218"/>
      <c r="M101" s="219"/>
      <c r="N101" s="220"/>
      <c r="O101" s="220"/>
      <c r="P101" s="220"/>
      <c r="Q101" s="220"/>
      <c r="R101" s="220"/>
      <c r="S101" s="220"/>
      <c r="T101" s="221"/>
      <c r="AT101" s="222" t="s">
        <v>193</v>
      </c>
      <c r="AU101" s="222" t="s">
        <v>80</v>
      </c>
      <c r="AV101" s="13" t="s">
        <v>80</v>
      </c>
      <c r="AW101" s="13" t="s">
        <v>32</v>
      </c>
      <c r="AX101" s="13" t="s">
        <v>78</v>
      </c>
      <c r="AY101" s="222" t="s">
        <v>132</v>
      </c>
    </row>
    <row r="102" spans="1:65" s="2" customFormat="1" ht="60">
      <c r="A102" s="35"/>
      <c r="B102" s="36"/>
      <c r="C102" s="193" t="s">
        <v>163</v>
      </c>
      <c r="D102" s="193" t="s">
        <v>135</v>
      </c>
      <c r="E102" s="194" t="s">
        <v>276</v>
      </c>
      <c r="F102" s="195" t="s">
        <v>277</v>
      </c>
      <c r="G102" s="196" t="s">
        <v>221</v>
      </c>
      <c r="H102" s="197">
        <v>42.64</v>
      </c>
      <c r="I102" s="198"/>
      <c r="J102" s="199">
        <f>ROUND(I102*H102,2)</f>
        <v>0</v>
      </c>
      <c r="K102" s="195" t="s">
        <v>139</v>
      </c>
      <c r="L102" s="40"/>
      <c r="M102" s="200" t="s">
        <v>19</v>
      </c>
      <c r="N102" s="201" t="s">
        <v>41</v>
      </c>
      <c r="O102" s="65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151</v>
      </c>
      <c r="AT102" s="204" t="s">
        <v>135</v>
      </c>
      <c r="AU102" s="204" t="s">
        <v>80</v>
      </c>
      <c r="AY102" s="18" t="s">
        <v>132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78</v>
      </c>
      <c r="BK102" s="205">
        <f>ROUND(I102*H102,2)</f>
        <v>0</v>
      </c>
      <c r="BL102" s="18" t="s">
        <v>151</v>
      </c>
      <c r="BM102" s="204" t="s">
        <v>819</v>
      </c>
    </row>
    <row r="103" spans="1:65" s="13" customFormat="1">
      <c r="B103" s="211"/>
      <c r="C103" s="212"/>
      <c r="D103" s="213" t="s">
        <v>193</v>
      </c>
      <c r="E103" s="214" t="s">
        <v>19</v>
      </c>
      <c r="F103" s="215" t="s">
        <v>820</v>
      </c>
      <c r="G103" s="212"/>
      <c r="H103" s="216">
        <v>42.64</v>
      </c>
      <c r="I103" s="217"/>
      <c r="J103" s="212"/>
      <c r="K103" s="212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193</v>
      </c>
      <c r="AU103" s="222" t="s">
        <v>80</v>
      </c>
      <c r="AV103" s="13" t="s">
        <v>80</v>
      </c>
      <c r="AW103" s="13" t="s">
        <v>32</v>
      </c>
      <c r="AX103" s="13" t="s">
        <v>78</v>
      </c>
      <c r="AY103" s="222" t="s">
        <v>132</v>
      </c>
    </row>
    <row r="104" spans="1:65" s="2" customFormat="1" ht="12">
      <c r="A104" s="35"/>
      <c r="B104" s="36"/>
      <c r="C104" s="193" t="s">
        <v>169</v>
      </c>
      <c r="D104" s="193" t="s">
        <v>135</v>
      </c>
      <c r="E104" s="194" t="s">
        <v>286</v>
      </c>
      <c r="F104" s="195" t="s">
        <v>287</v>
      </c>
      <c r="G104" s="196" t="s">
        <v>221</v>
      </c>
      <c r="H104" s="197">
        <v>8.5280000000000005</v>
      </c>
      <c r="I104" s="198"/>
      <c r="J104" s="199">
        <f>ROUND(I104*H104,2)</f>
        <v>0</v>
      </c>
      <c r="K104" s="195" t="s">
        <v>139</v>
      </c>
      <c r="L104" s="40"/>
      <c r="M104" s="200" t="s">
        <v>19</v>
      </c>
      <c r="N104" s="201" t="s">
        <v>41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151</v>
      </c>
      <c r="AT104" s="204" t="s">
        <v>135</v>
      </c>
      <c r="AU104" s="204" t="s">
        <v>80</v>
      </c>
      <c r="AY104" s="18" t="s">
        <v>132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78</v>
      </c>
      <c r="BK104" s="205">
        <f>ROUND(I104*H104,2)</f>
        <v>0</v>
      </c>
      <c r="BL104" s="18" t="s">
        <v>151</v>
      </c>
      <c r="BM104" s="204" t="s">
        <v>821</v>
      </c>
    </row>
    <row r="105" spans="1:65" s="2" customFormat="1" ht="60">
      <c r="A105" s="35"/>
      <c r="B105" s="36"/>
      <c r="C105" s="193" t="s">
        <v>228</v>
      </c>
      <c r="D105" s="193" t="s">
        <v>135</v>
      </c>
      <c r="E105" s="194" t="s">
        <v>291</v>
      </c>
      <c r="F105" s="195" t="s">
        <v>292</v>
      </c>
      <c r="G105" s="196" t="s">
        <v>221</v>
      </c>
      <c r="H105" s="197">
        <v>2.34</v>
      </c>
      <c r="I105" s="198"/>
      <c r="J105" s="199">
        <f>ROUND(I105*H105,2)</f>
        <v>0</v>
      </c>
      <c r="K105" s="195" t="s">
        <v>139</v>
      </c>
      <c r="L105" s="40"/>
      <c r="M105" s="200" t="s">
        <v>19</v>
      </c>
      <c r="N105" s="201" t="s">
        <v>41</v>
      </c>
      <c r="O105" s="65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151</v>
      </c>
      <c r="AT105" s="204" t="s">
        <v>135</v>
      </c>
      <c r="AU105" s="204" t="s">
        <v>80</v>
      </c>
      <c r="AY105" s="18" t="s">
        <v>132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78</v>
      </c>
      <c r="BK105" s="205">
        <f>ROUND(I105*H105,2)</f>
        <v>0</v>
      </c>
      <c r="BL105" s="18" t="s">
        <v>151</v>
      </c>
      <c r="BM105" s="204" t="s">
        <v>822</v>
      </c>
    </row>
    <row r="106" spans="1:65" s="13" customFormat="1">
      <c r="B106" s="211"/>
      <c r="C106" s="212"/>
      <c r="D106" s="213" t="s">
        <v>193</v>
      </c>
      <c r="E106" s="214" t="s">
        <v>19</v>
      </c>
      <c r="F106" s="215" t="s">
        <v>823</v>
      </c>
      <c r="G106" s="212"/>
      <c r="H106" s="216">
        <v>2.34</v>
      </c>
      <c r="I106" s="217"/>
      <c r="J106" s="212"/>
      <c r="K106" s="212"/>
      <c r="L106" s="218"/>
      <c r="M106" s="219"/>
      <c r="N106" s="220"/>
      <c r="O106" s="220"/>
      <c r="P106" s="220"/>
      <c r="Q106" s="220"/>
      <c r="R106" s="220"/>
      <c r="S106" s="220"/>
      <c r="T106" s="221"/>
      <c r="AT106" s="222" t="s">
        <v>193</v>
      </c>
      <c r="AU106" s="222" t="s">
        <v>80</v>
      </c>
      <c r="AV106" s="13" t="s">
        <v>80</v>
      </c>
      <c r="AW106" s="13" t="s">
        <v>32</v>
      </c>
      <c r="AX106" s="13" t="s">
        <v>78</v>
      </c>
      <c r="AY106" s="222" t="s">
        <v>132</v>
      </c>
    </row>
    <row r="107" spans="1:65" s="2" customFormat="1" ht="36">
      <c r="A107" s="35"/>
      <c r="B107" s="36"/>
      <c r="C107" s="193" t="s">
        <v>244</v>
      </c>
      <c r="D107" s="193" t="s">
        <v>135</v>
      </c>
      <c r="E107" s="194" t="s">
        <v>298</v>
      </c>
      <c r="F107" s="195" t="s">
        <v>299</v>
      </c>
      <c r="G107" s="196" t="s">
        <v>191</v>
      </c>
      <c r="H107" s="197">
        <v>49.2</v>
      </c>
      <c r="I107" s="198"/>
      <c r="J107" s="199">
        <f>ROUND(I107*H107,2)</f>
        <v>0</v>
      </c>
      <c r="K107" s="195" t="s">
        <v>139</v>
      </c>
      <c r="L107" s="40"/>
      <c r="M107" s="200" t="s">
        <v>19</v>
      </c>
      <c r="N107" s="201" t="s">
        <v>41</v>
      </c>
      <c r="O107" s="65"/>
      <c r="P107" s="202">
        <f>O107*H107</f>
        <v>0</v>
      </c>
      <c r="Q107" s="202">
        <v>0</v>
      </c>
      <c r="R107" s="202">
        <f>Q107*H107</f>
        <v>0</v>
      </c>
      <c r="S107" s="202">
        <v>0</v>
      </c>
      <c r="T107" s="203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151</v>
      </c>
      <c r="AT107" s="204" t="s">
        <v>135</v>
      </c>
      <c r="AU107" s="204" t="s">
        <v>80</v>
      </c>
      <c r="AY107" s="18" t="s">
        <v>132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78</v>
      </c>
      <c r="BK107" s="205">
        <f>ROUND(I107*H107,2)</f>
        <v>0</v>
      </c>
      <c r="BL107" s="18" t="s">
        <v>151</v>
      </c>
      <c r="BM107" s="204" t="s">
        <v>824</v>
      </c>
    </row>
    <row r="108" spans="1:65" s="13" customFormat="1">
      <c r="B108" s="211"/>
      <c r="C108" s="212"/>
      <c r="D108" s="213" t="s">
        <v>193</v>
      </c>
      <c r="E108" s="214" t="s">
        <v>19</v>
      </c>
      <c r="F108" s="215" t="s">
        <v>825</v>
      </c>
      <c r="G108" s="212"/>
      <c r="H108" s="216">
        <v>11.7</v>
      </c>
      <c r="I108" s="217"/>
      <c r="J108" s="212"/>
      <c r="K108" s="212"/>
      <c r="L108" s="218"/>
      <c r="M108" s="219"/>
      <c r="N108" s="220"/>
      <c r="O108" s="220"/>
      <c r="P108" s="220"/>
      <c r="Q108" s="220"/>
      <c r="R108" s="220"/>
      <c r="S108" s="220"/>
      <c r="T108" s="221"/>
      <c r="AT108" s="222" t="s">
        <v>193</v>
      </c>
      <c r="AU108" s="222" t="s">
        <v>80</v>
      </c>
      <c r="AV108" s="13" t="s">
        <v>80</v>
      </c>
      <c r="AW108" s="13" t="s">
        <v>32</v>
      </c>
      <c r="AX108" s="13" t="s">
        <v>70</v>
      </c>
      <c r="AY108" s="222" t="s">
        <v>132</v>
      </c>
    </row>
    <row r="109" spans="1:65" s="13" customFormat="1">
      <c r="B109" s="211"/>
      <c r="C109" s="212"/>
      <c r="D109" s="213" t="s">
        <v>193</v>
      </c>
      <c r="E109" s="214" t="s">
        <v>19</v>
      </c>
      <c r="F109" s="215" t="s">
        <v>826</v>
      </c>
      <c r="G109" s="212"/>
      <c r="H109" s="216">
        <v>37.5</v>
      </c>
      <c r="I109" s="217"/>
      <c r="J109" s="212"/>
      <c r="K109" s="212"/>
      <c r="L109" s="218"/>
      <c r="M109" s="219"/>
      <c r="N109" s="220"/>
      <c r="O109" s="220"/>
      <c r="P109" s="220"/>
      <c r="Q109" s="220"/>
      <c r="R109" s="220"/>
      <c r="S109" s="220"/>
      <c r="T109" s="221"/>
      <c r="AT109" s="222" t="s">
        <v>193</v>
      </c>
      <c r="AU109" s="222" t="s">
        <v>80</v>
      </c>
      <c r="AV109" s="13" t="s">
        <v>80</v>
      </c>
      <c r="AW109" s="13" t="s">
        <v>32</v>
      </c>
      <c r="AX109" s="13" t="s">
        <v>70</v>
      </c>
      <c r="AY109" s="222" t="s">
        <v>132</v>
      </c>
    </row>
    <row r="110" spans="1:65" s="14" customFormat="1">
      <c r="B110" s="223"/>
      <c r="C110" s="224"/>
      <c r="D110" s="213" t="s">
        <v>193</v>
      </c>
      <c r="E110" s="225" t="s">
        <v>19</v>
      </c>
      <c r="F110" s="226" t="s">
        <v>197</v>
      </c>
      <c r="G110" s="224"/>
      <c r="H110" s="227">
        <v>49.2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193</v>
      </c>
      <c r="AU110" s="233" t="s">
        <v>80</v>
      </c>
      <c r="AV110" s="14" t="s">
        <v>151</v>
      </c>
      <c r="AW110" s="14" t="s">
        <v>32</v>
      </c>
      <c r="AX110" s="14" t="s">
        <v>78</v>
      </c>
      <c r="AY110" s="233" t="s">
        <v>132</v>
      </c>
    </row>
    <row r="111" spans="1:65" s="2" customFormat="1" ht="12">
      <c r="A111" s="35"/>
      <c r="B111" s="36"/>
      <c r="C111" s="244" t="s">
        <v>248</v>
      </c>
      <c r="D111" s="244" t="s">
        <v>304</v>
      </c>
      <c r="E111" s="245" t="s">
        <v>305</v>
      </c>
      <c r="F111" s="246" t="s">
        <v>306</v>
      </c>
      <c r="G111" s="247" t="s">
        <v>307</v>
      </c>
      <c r="H111" s="248">
        <v>1.0999999999999999E-2</v>
      </c>
      <c r="I111" s="249"/>
      <c r="J111" s="250">
        <f>ROUND(I111*H111,2)</f>
        <v>0</v>
      </c>
      <c r="K111" s="246" t="s">
        <v>139</v>
      </c>
      <c r="L111" s="251"/>
      <c r="M111" s="252" t="s">
        <v>19</v>
      </c>
      <c r="N111" s="253" t="s">
        <v>41</v>
      </c>
      <c r="O111" s="65"/>
      <c r="P111" s="202">
        <f>O111*H111</f>
        <v>0</v>
      </c>
      <c r="Q111" s="202">
        <v>1E-3</v>
      </c>
      <c r="R111" s="202">
        <f>Q111*H111</f>
        <v>1.1E-5</v>
      </c>
      <c r="S111" s="202">
        <v>0</v>
      </c>
      <c r="T111" s="203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169</v>
      </c>
      <c r="AT111" s="204" t="s">
        <v>304</v>
      </c>
      <c r="AU111" s="204" t="s">
        <v>80</v>
      </c>
      <c r="AY111" s="18" t="s">
        <v>132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78</v>
      </c>
      <c r="BK111" s="205">
        <f>ROUND(I111*H111,2)</f>
        <v>0</v>
      </c>
      <c r="BL111" s="18" t="s">
        <v>151</v>
      </c>
      <c r="BM111" s="204" t="s">
        <v>827</v>
      </c>
    </row>
    <row r="112" spans="1:65" s="13" customFormat="1">
      <c r="B112" s="211"/>
      <c r="C112" s="212"/>
      <c r="D112" s="213" t="s">
        <v>193</v>
      </c>
      <c r="E112" s="214" t="s">
        <v>19</v>
      </c>
      <c r="F112" s="215" t="s">
        <v>828</v>
      </c>
      <c r="G112" s="212"/>
      <c r="H112" s="216">
        <v>0.73799999999999999</v>
      </c>
      <c r="I112" s="217"/>
      <c r="J112" s="212"/>
      <c r="K112" s="212"/>
      <c r="L112" s="218"/>
      <c r="M112" s="219"/>
      <c r="N112" s="220"/>
      <c r="O112" s="220"/>
      <c r="P112" s="220"/>
      <c r="Q112" s="220"/>
      <c r="R112" s="220"/>
      <c r="S112" s="220"/>
      <c r="T112" s="221"/>
      <c r="AT112" s="222" t="s">
        <v>193</v>
      </c>
      <c r="AU112" s="222" t="s">
        <v>80</v>
      </c>
      <c r="AV112" s="13" t="s">
        <v>80</v>
      </c>
      <c r="AW112" s="13" t="s">
        <v>32</v>
      </c>
      <c r="AX112" s="13" t="s">
        <v>78</v>
      </c>
      <c r="AY112" s="222" t="s">
        <v>132</v>
      </c>
    </row>
    <row r="113" spans="1:65" s="13" customFormat="1">
      <c r="B113" s="211"/>
      <c r="C113" s="212"/>
      <c r="D113" s="213" t="s">
        <v>193</v>
      </c>
      <c r="E113" s="212"/>
      <c r="F113" s="215" t="s">
        <v>829</v>
      </c>
      <c r="G113" s="212"/>
      <c r="H113" s="216">
        <v>1.0999999999999999E-2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193</v>
      </c>
      <c r="AU113" s="222" t="s">
        <v>80</v>
      </c>
      <c r="AV113" s="13" t="s">
        <v>80</v>
      </c>
      <c r="AW113" s="13" t="s">
        <v>4</v>
      </c>
      <c r="AX113" s="13" t="s">
        <v>78</v>
      </c>
      <c r="AY113" s="222" t="s">
        <v>132</v>
      </c>
    </row>
    <row r="114" spans="1:65" s="2" customFormat="1" ht="24">
      <c r="A114" s="35"/>
      <c r="B114" s="36"/>
      <c r="C114" s="193" t="s">
        <v>253</v>
      </c>
      <c r="D114" s="193" t="s">
        <v>135</v>
      </c>
      <c r="E114" s="194" t="s">
        <v>311</v>
      </c>
      <c r="F114" s="195" t="s">
        <v>312</v>
      </c>
      <c r="G114" s="196" t="s">
        <v>191</v>
      </c>
      <c r="H114" s="197">
        <v>50.41</v>
      </c>
      <c r="I114" s="198"/>
      <c r="J114" s="199">
        <f>ROUND(I114*H114,2)</f>
        <v>0</v>
      </c>
      <c r="K114" s="195" t="s">
        <v>139</v>
      </c>
      <c r="L114" s="40"/>
      <c r="M114" s="200" t="s">
        <v>19</v>
      </c>
      <c r="N114" s="201" t="s">
        <v>41</v>
      </c>
      <c r="O114" s="65"/>
      <c r="P114" s="202">
        <f>O114*H114</f>
        <v>0</v>
      </c>
      <c r="Q114" s="202">
        <v>0</v>
      </c>
      <c r="R114" s="202">
        <f>Q114*H114</f>
        <v>0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151</v>
      </c>
      <c r="AT114" s="204" t="s">
        <v>135</v>
      </c>
      <c r="AU114" s="204" t="s">
        <v>80</v>
      </c>
      <c r="AY114" s="18" t="s">
        <v>132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78</v>
      </c>
      <c r="BK114" s="205">
        <f>ROUND(I114*H114,2)</f>
        <v>0</v>
      </c>
      <c r="BL114" s="18" t="s">
        <v>151</v>
      </c>
      <c r="BM114" s="204" t="s">
        <v>830</v>
      </c>
    </row>
    <row r="115" spans="1:65" s="12" customFormat="1" ht="12.75">
      <c r="B115" s="177"/>
      <c r="C115" s="178"/>
      <c r="D115" s="179" t="s">
        <v>69</v>
      </c>
      <c r="E115" s="191" t="s">
        <v>131</v>
      </c>
      <c r="F115" s="191" t="s">
        <v>318</v>
      </c>
      <c r="G115" s="178"/>
      <c r="H115" s="178"/>
      <c r="I115" s="181"/>
      <c r="J115" s="192">
        <f>BK115</f>
        <v>0</v>
      </c>
      <c r="K115" s="178"/>
      <c r="L115" s="183"/>
      <c r="M115" s="184"/>
      <c r="N115" s="185"/>
      <c r="O115" s="185"/>
      <c r="P115" s="186">
        <f>SUM(P116:P123)</f>
        <v>0</v>
      </c>
      <c r="Q115" s="185"/>
      <c r="R115" s="186">
        <f>SUM(R116:R123)</f>
        <v>8.4350315000000009</v>
      </c>
      <c r="S115" s="185"/>
      <c r="T115" s="187">
        <f>SUM(T116:T123)</f>
        <v>0</v>
      </c>
      <c r="AR115" s="188" t="s">
        <v>78</v>
      </c>
      <c r="AT115" s="189" t="s">
        <v>69</v>
      </c>
      <c r="AU115" s="189" t="s">
        <v>78</v>
      </c>
      <c r="AY115" s="188" t="s">
        <v>132</v>
      </c>
      <c r="BK115" s="190">
        <f>SUM(BK116:BK123)</f>
        <v>0</v>
      </c>
    </row>
    <row r="116" spans="1:65" s="2" customFormat="1" ht="24">
      <c r="A116" s="35"/>
      <c r="B116" s="36"/>
      <c r="C116" s="193" t="s">
        <v>257</v>
      </c>
      <c r="D116" s="193" t="s">
        <v>135</v>
      </c>
      <c r="E116" s="194" t="s">
        <v>326</v>
      </c>
      <c r="F116" s="195" t="s">
        <v>327</v>
      </c>
      <c r="G116" s="196" t="s">
        <v>191</v>
      </c>
      <c r="H116" s="197">
        <v>50.41</v>
      </c>
      <c r="I116" s="198"/>
      <c r="J116" s="199">
        <f>ROUND(I116*H116,2)</f>
        <v>0</v>
      </c>
      <c r="K116" s="195" t="s">
        <v>139</v>
      </c>
      <c r="L116" s="40"/>
      <c r="M116" s="200" t="s">
        <v>19</v>
      </c>
      <c r="N116" s="201" t="s">
        <v>41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151</v>
      </c>
      <c r="AT116" s="204" t="s">
        <v>135</v>
      </c>
      <c r="AU116" s="204" t="s">
        <v>80</v>
      </c>
      <c r="AY116" s="18" t="s">
        <v>132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78</v>
      </c>
      <c r="BK116" s="205">
        <f>ROUND(I116*H116,2)</f>
        <v>0</v>
      </c>
      <c r="BL116" s="18" t="s">
        <v>151</v>
      </c>
      <c r="BM116" s="204" t="s">
        <v>831</v>
      </c>
    </row>
    <row r="117" spans="1:65" s="13" customFormat="1">
      <c r="B117" s="211"/>
      <c r="C117" s="212"/>
      <c r="D117" s="213" t="s">
        <v>193</v>
      </c>
      <c r="E117" s="214" t="s">
        <v>19</v>
      </c>
      <c r="F117" s="215" t="s">
        <v>832</v>
      </c>
      <c r="G117" s="212"/>
      <c r="H117" s="216">
        <v>50.41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193</v>
      </c>
      <c r="AU117" s="222" t="s">
        <v>80</v>
      </c>
      <c r="AV117" s="13" t="s">
        <v>80</v>
      </c>
      <c r="AW117" s="13" t="s">
        <v>32</v>
      </c>
      <c r="AX117" s="13" t="s">
        <v>78</v>
      </c>
      <c r="AY117" s="222" t="s">
        <v>132</v>
      </c>
    </row>
    <row r="118" spans="1:65" s="2" customFormat="1" ht="72">
      <c r="A118" s="35"/>
      <c r="B118" s="36"/>
      <c r="C118" s="193" t="s">
        <v>262</v>
      </c>
      <c r="D118" s="193" t="s">
        <v>135</v>
      </c>
      <c r="E118" s="194" t="s">
        <v>833</v>
      </c>
      <c r="F118" s="195" t="s">
        <v>834</v>
      </c>
      <c r="G118" s="196" t="s">
        <v>191</v>
      </c>
      <c r="H118" s="197">
        <v>38.71</v>
      </c>
      <c r="I118" s="198"/>
      <c r="J118" s="199">
        <f>ROUND(I118*H118,2)</f>
        <v>0</v>
      </c>
      <c r="K118" s="195" t="s">
        <v>139</v>
      </c>
      <c r="L118" s="40"/>
      <c r="M118" s="200" t="s">
        <v>19</v>
      </c>
      <c r="N118" s="201" t="s">
        <v>41</v>
      </c>
      <c r="O118" s="65"/>
      <c r="P118" s="202">
        <f>O118*H118</f>
        <v>0</v>
      </c>
      <c r="Q118" s="202">
        <v>8.4250000000000005E-2</v>
      </c>
      <c r="R118" s="202">
        <f>Q118*H118</f>
        <v>3.2613175000000001</v>
      </c>
      <c r="S118" s="202">
        <v>0</v>
      </c>
      <c r="T118" s="203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151</v>
      </c>
      <c r="AT118" s="204" t="s">
        <v>135</v>
      </c>
      <c r="AU118" s="204" t="s">
        <v>80</v>
      </c>
      <c r="AY118" s="18" t="s">
        <v>132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78</v>
      </c>
      <c r="BK118" s="205">
        <f>ROUND(I118*H118,2)</f>
        <v>0</v>
      </c>
      <c r="BL118" s="18" t="s">
        <v>151</v>
      </c>
      <c r="BM118" s="204" t="s">
        <v>835</v>
      </c>
    </row>
    <row r="119" spans="1:65" s="13" customFormat="1">
      <c r="B119" s="211"/>
      <c r="C119" s="212"/>
      <c r="D119" s="213" t="s">
        <v>193</v>
      </c>
      <c r="E119" s="214" t="s">
        <v>19</v>
      </c>
      <c r="F119" s="215" t="s">
        <v>836</v>
      </c>
      <c r="G119" s="212"/>
      <c r="H119" s="216">
        <v>38.71</v>
      </c>
      <c r="I119" s="217"/>
      <c r="J119" s="212"/>
      <c r="K119" s="212"/>
      <c r="L119" s="218"/>
      <c r="M119" s="219"/>
      <c r="N119" s="220"/>
      <c r="O119" s="220"/>
      <c r="P119" s="220"/>
      <c r="Q119" s="220"/>
      <c r="R119" s="220"/>
      <c r="S119" s="220"/>
      <c r="T119" s="221"/>
      <c r="AT119" s="222" t="s">
        <v>193</v>
      </c>
      <c r="AU119" s="222" t="s">
        <v>80</v>
      </c>
      <c r="AV119" s="13" t="s">
        <v>80</v>
      </c>
      <c r="AW119" s="13" t="s">
        <v>32</v>
      </c>
      <c r="AX119" s="13" t="s">
        <v>78</v>
      </c>
      <c r="AY119" s="222" t="s">
        <v>132</v>
      </c>
    </row>
    <row r="120" spans="1:65" s="2" customFormat="1" ht="24">
      <c r="A120" s="35"/>
      <c r="B120" s="36"/>
      <c r="C120" s="244" t="s">
        <v>8</v>
      </c>
      <c r="D120" s="244" t="s">
        <v>304</v>
      </c>
      <c r="E120" s="245" t="s">
        <v>377</v>
      </c>
      <c r="F120" s="246" t="s">
        <v>378</v>
      </c>
      <c r="G120" s="247" t="s">
        <v>191</v>
      </c>
      <c r="H120" s="248">
        <v>0.86699999999999999</v>
      </c>
      <c r="I120" s="249"/>
      <c r="J120" s="250">
        <f>ROUND(I120*H120,2)</f>
        <v>0</v>
      </c>
      <c r="K120" s="246" t="s">
        <v>139</v>
      </c>
      <c r="L120" s="251"/>
      <c r="M120" s="252" t="s">
        <v>19</v>
      </c>
      <c r="N120" s="253" t="s">
        <v>41</v>
      </c>
      <c r="O120" s="65"/>
      <c r="P120" s="202">
        <f>O120*H120</f>
        <v>0</v>
      </c>
      <c r="Q120" s="202">
        <v>0.13100000000000001</v>
      </c>
      <c r="R120" s="202">
        <f>Q120*H120</f>
        <v>0.113577</v>
      </c>
      <c r="S120" s="202">
        <v>0</v>
      </c>
      <c r="T120" s="203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169</v>
      </c>
      <c r="AT120" s="204" t="s">
        <v>304</v>
      </c>
      <c r="AU120" s="204" t="s">
        <v>80</v>
      </c>
      <c r="AY120" s="18" t="s">
        <v>132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78</v>
      </c>
      <c r="BK120" s="205">
        <f>ROUND(I120*H120,2)</f>
        <v>0</v>
      </c>
      <c r="BL120" s="18" t="s">
        <v>151</v>
      </c>
      <c r="BM120" s="204" t="s">
        <v>837</v>
      </c>
    </row>
    <row r="121" spans="1:65" s="13" customFormat="1">
      <c r="B121" s="211"/>
      <c r="C121" s="212"/>
      <c r="D121" s="213" t="s">
        <v>193</v>
      </c>
      <c r="E121" s="212"/>
      <c r="F121" s="215" t="s">
        <v>838</v>
      </c>
      <c r="G121" s="212"/>
      <c r="H121" s="216">
        <v>0.86699999999999999</v>
      </c>
      <c r="I121" s="217"/>
      <c r="J121" s="212"/>
      <c r="K121" s="212"/>
      <c r="L121" s="218"/>
      <c r="M121" s="219"/>
      <c r="N121" s="220"/>
      <c r="O121" s="220"/>
      <c r="P121" s="220"/>
      <c r="Q121" s="220"/>
      <c r="R121" s="220"/>
      <c r="S121" s="220"/>
      <c r="T121" s="221"/>
      <c r="AT121" s="222" t="s">
        <v>193</v>
      </c>
      <c r="AU121" s="222" t="s">
        <v>80</v>
      </c>
      <c r="AV121" s="13" t="s">
        <v>80</v>
      </c>
      <c r="AW121" s="13" t="s">
        <v>4</v>
      </c>
      <c r="AX121" s="13" t="s">
        <v>78</v>
      </c>
      <c r="AY121" s="222" t="s">
        <v>132</v>
      </c>
    </row>
    <row r="122" spans="1:65" s="2" customFormat="1" ht="24">
      <c r="A122" s="35"/>
      <c r="B122" s="36"/>
      <c r="C122" s="244" t="s">
        <v>270</v>
      </c>
      <c r="D122" s="244" t="s">
        <v>304</v>
      </c>
      <c r="E122" s="245" t="s">
        <v>371</v>
      </c>
      <c r="F122" s="246" t="s">
        <v>372</v>
      </c>
      <c r="G122" s="247" t="s">
        <v>191</v>
      </c>
      <c r="H122" s="248">
        <v>38.627000000000002</v>
      </c>
      <c r="I122" s="249"/>
      <c r="J122" s="250">
        <f>ROUND(I122*H122,2)</f>
        <v>0</v>
      </c>
      <c r="K122" s="246" t="s">
        <v>139</v>
      </c>
      <c r="L122" s="251"/>
      <c r="M122" s="252" t="s">
        <v>19</v>
      </c>
      <c r="N122" s="253" t="s">
        <v>41</v>
      </c>
      <c r="O122" s="65"/>
      <c r="P122" s="202">
        <f>O122*H122</f>
        <v>0</v>
      </c>
      <c r="Q122" s="202">
        <v>0.13100000000000001</v>
      </c>
      <c r="R122" s="202">
        <f>Q122*H122</f>
        <v>5.0601370000000001</v>
      </c>
      <c r="S122" s="202">
        <v>0</v>
      </c>
      <c r="T122" s="203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169</v>
      </c>
      <c r="AT122" s="204" t="s">
        <v>304</v>
      </c>
      <c r="AU122" s="204" t="s">
        <v>80</v>
      </c>
      <c r="AY122" s="18" t="s">
        <v>132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78</v>
      </c>
      <c r="BK122" s="205">
        <f>ROUND(I122*H122,2)</f>
        <v>0</v>
      </c>
      <c r="BL122" s="18" t="s">
        <v>151</v>
      </c>
      <c r="BM122" s="204" t="s">
        <v>839</v>
      </c>
    </row>
    <row r="123" spans="1:65" s="13" customFormat="1">
      <c r="B123" s="211"/>
      <c r="C123" s="212"/>
      <c r="D123" s="213" t="s">
        <v>193</v>
      </c>
      <c r="E123" s="212"/>
      <c r="F123" s="215" t="s">
        <v>840</v>
      </c>
      <c r="G123" s="212"/>
      <c r="H123" s="216">
        <v>38.627000000000002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193</v>
      </c>
      <c r="AU123" s="222" t="s">
        <v>80</v>
      </c>
      <c r="AV123" s="13" t="s">
        <v>80</v>
      </c>
      <c r="AW123" s="13" t="s">
        <v>4</v>
      </c>
      <c r="AX123" s="13" t="s">
        <v>78</v>
      </c>
      <c r="AY123" s="222" t="s">
        <v>132</v>
      </c>
    </row>
    <row r="124" spans="1:65" s="12" customFormat="1" ht="12.75">
      <c r="B124" s="177"/>
      <c r="C124" s="178"/>
      <c r="D124" s="179" t="s">
        <v>69</v>
      </c>
      <c r="E124" s="191" t="s">
        <v>228</v>
      </c>
      <c r="F124" s="191" t="s">
        <v>419</v>
      </c>
      <c r="G124" s="178"/>
      <c r="H124" s="178"/>
      <c r="I124" s="181"/>
      <c r="J124" s="192">
        <f>BK124</f>
        <v>0</v>
      </c>
      <c r="K124" s="178"/>
      <c r="L124" s="183"/>
      <c r="M124" s="184"/>
      <c r="N124" s="185"/>
      <c r="O124" s="185"/>
      <c r="P124" s="186">
        <f>SUM(P125:P129)</f>
        <v>0</v>
      </c>
      <c r="Q124" s="185"/>
      <c r="R124" s="186">
        <f>SUM(R125:R129)</f>
        <v>10.476078600000001</v>
      </c>
      <c r="S124" s="185"/>
      <c r="T124" s="187">
        <f>SUM(T125:T129)</f>
        <v>0</v>
      </c>
      <c r="AR124" s="188" t="s">
        <v>78</v>
      </c>
      <c r="AT124" s="189" t="s">
        <v>69</v>
      </c>
      <c r="AU124" s="189" t="s">
        <v>78</v>
      </c>
      <c r="AY124" s="188" t="s">
        <v>132</v>
      </c>
      <c r="BK124" s="190">
        <f>SUM(BK125:BK129)</f>
        <v>0</v>
      </c>
    </row>
    <row r="125" spans="1:65" s="2" customFormat="1" ht="48">
      <c r="A125" s="35"/>
      <c r="B125" s="36"/>
      <c r="C125" s="193" t="s">
        <v>275</v>
      </c>
      <c r="D125" s="193" t="s">
        <v>135</v>
      </c>
      <c r="E125" s="194" t="s">
        <v>465</v>
      </c>
      <c r="F125" s="195" t="s">
        <v>466</v>
      </c>
      <c r="G125" s="196" t="s">
        <v>212</v>
      </c>
      <c r="H125" s="197">
        <v>39</v>
      </c>
      <c r="I125" s="198"/>
      <c r="J125" s="199">
        <f>ROUND(I125*H125,2)</f>
        <v>0</v>
      </c>
      <c r="K125" s="195" t="s">
        <v>139</v>
      </c>
      <c r="L125" s="40"/>
      <c r="M125" s="200" t="s">
        <v>19</v>
      </c>
      <c r="N125" s="201" t="s">
        <v>41</v>
      </c>
      <c r="O125" s="65"/>
      <c r="P125" s="202">
        <f>O125*H125</f>
        <v>0</v>
      </c>
      <c r="Q125" s="202">
        <v>0.16849059999999999</v>
      </c>
      <c r="R125" s="202">
        <f>Q125*H125</f>
        <v>6.5711333999999999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151</v>
      </c>
      <c r="AT125" s="204" t="s">
        <v>135</v>
      </c>
      <c r="AU125" s="204" t="s">
        <v>80</v>
      </c>
      <c r="AY125" s="18" t="s">
        <v>132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78</v>
      </c>
      <c r="BK125" s="205">
        <f>ROUND(I125*H125,2)</f>
        <v>0</v>
      </c>
      <c r="BL125" s="18" t="s">
        <v>151</v>
      </c>
      <c r="BM125" s="204" t="s">
        <v>841</v>
      </c>
    </row>
    <row r="126" spans="1:65" s="13" customFormat="1">
      <c r="B126" s="211"/>
      <c r="C126" s="212"/>
      <c r="D126" s="213" t="s">
        <v>193</v>
      </c>
      <c r="E126" s="214" t="s">
        <v>19</v>
      </c>
      <c r="F126" s="215" t="s">
        <v>842</v>
      </c>
      <c r="G126" s="212"/>
      <c r="H126" s="216">
        <v>39</v>
      </c>
      <c r="I126" s="217"/>
      <c r="J126" s="212"/>
      <c r="K126" s="212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193</v>
      </c>
      <c r="AU126" s="222" t="s">
        <v>80</v>
      </c>
      <c r="AV126" s="13" t="s">
        <v>80</v>
      </c>
      <c r="AW126" s="13" t="s">
        <v>32</v>
      </c>
      <c r="AX126" s="13" t="s">
        <v>78</v>
      </c>
      <c r="AY126" s="222" t="s">
        <v>132</v>
      </c>
    </row>
    <row r="127" spans="1:65" s="2" customFormat="1" ht="12">
      <c r="A127" s="35"/>
      <c r="B127" s="36"/>
      <c r="C127" s="244" t="s">
        <v>280</v>
      </c>
      <c r="D127" s="244" t="s">
        <v>304</v>
      </c>
      <c r="E127" s="245" t="s">
        <v>470</v>
      </c>
      <c r="F127" s="246" t="s">
        <v>471</v>
      </c>
      <c r="G127" s="247" t="s">
        <v>212</v>
      </c>
      <c r="H127" s="248">
        <v>39</v>
      </c>
      <c r="I127" s="249"/>
      <c r="J127" s="250">
        <f>ROUND(I127*H127,2)</f>
        <v>0</v>
      </c>
      <c r="K127" s="246" t="s">
        <v>139</v>
      </c>
      <c r="L127" s="251"/>
      <c r="M127" s="252" t="s">
        <v>19</v>
      </c>
      <c r="N127" s="253" t="s">
        <v>41</v>
      </c>
      <c r="O127" s="65"/>
      <c r="P127" s="202">
        <f>O127*H127</f>
        <v>0</v>
      </c>
      <c r="Q127" s="202">
        <v>5.5E-2</v>
      </c>
      <c r="R127" s="202">
        <f>Q127*H127</f>
        <v>2.145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169</v>
      </c>
      <c r="AT127" s="204" t="s">
        <v>304</v>
      </c>
      <c r="AU127" s="204" t="s">
        <v>80</v>
      </c>
      <c r="AY127" s="18" t="s">
        <v>132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78</v>
      </c>
      <c r="BK127" s="205">
        <f>ROUND(I127*H127,2)</f>
        <v>0</v>
      </c>
      <c r="BL127" s="18" t="s">
        <v>151</v>
      </c>
      <c r="BM127" s="204" t="s">
        <v>843</v>
      </c>
    </row>
    <row r="128" spans="1:65" s="2" customFormat="1" ht="24">
      <c r="A128" s="35"/>
      <c r="B128" s="36"/>
      <c r="C128" s="193" t="s">
        <v>285</v>
      </c>
      <c r="D128" s="193" t="s">
        <v>135</v>
      </c>
      <c r="E128" s="194" t="s">
        <v>844</v>
      </c>
      <c r="F128" s="195" t="s">
        <v>845</v>
      </c>
      <c r="G128" s="196" t="s">
        <v>221</v>
      </c>
      <c r="H128" s="197">
        <v>0.78</v>
      </c>
      <c r="I128" s="198"/>
      <c r="J128" s="199">
        <f>ROUND(I128*H128,2)</f>
        <v>0</v>
      </c>
      <c r="K128" s="195" t="s">
        <v>139</v>
      </c>
      <c r="L128" s="40"/>
      <c r="M128" s="200" t="s">
        <v>19</v>
      </c>
      <c r="N128" s="201" t="s">
        <v>41</v>
      </c>
      <c r="O128" s="65"/>
      <c r="P128" s="202">
        <f>O128*H128</f>
        <v>0</v>
      </c>
      <c r="Q128" s="202">
        <v>2.2563399999999998</v>
      </c>
      <c r="R128" s="202">
        <f>Q128*H128</f>
        <v>1.7599452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151</v>
      </c>
      <c r="AT128" s="204" t="s">
        <v>135</v>
      </c>
      <c r="AU128" s="204" t="s">
        <v>80</v>
      </c>
      <c r="AY128" s="18" t="s">
        <v>132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78</v>
      </c>
      <c r="BK128" s="205">
        <f>ROUND(I128*H128,2)</f>
        <v>0</v>
      </c>
      <c r="BL128" s="18" t="s">
        <v>151</v>
      </c>
      <c r="BM128" s="204" t="s">
        <v>846</v>
      </c>
    </row>
    <row r="129" spans="1:65" s="13" customFormat="1">
      <c r="B129" s="211"/>
      <c r="C129" s="212"/>
      <c r="D129" s="213" t="s">
        <v>193</v>
      </c>
      <c r="E129" s="214" t="s">
        <v>19</v>
      </c>
      <c r="F129" s="215" t="s">
        <v>847</v>
      </c>
      <c r="G129" s="212"/>
      <c r="H129" s="216">
        <v>0.78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193</v>
      </c>
      <c r="AU129" s="222" t="s">
        <v>80</v>
      </c>
      <c r="AV129" s="13" t="s">
        <v>80</v>
      </c>
      <c r="AW129" s="13" t="s">
        <v>32</v>
      </c>
      <c r="AX129" s="13" t="s">
        <v>78</v>
      </c>
      <c r="AY129" s="222" t="s">
        <v>132</v>
      </c>
    </row>
    <row r="130" spans="1:65" s="12" customFormat="1" ht="12.75">
      <c r="B130" s="177"/>
      <c r="C130" s="178"/>
      <c r="D130" s="179" t="s">
        <v>69</v>
      </c>
      <c r="E130" s="191" t="s">
        <v>513</v>
      </c>
      <c r="F130" s="191" t="s">
        <v>514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SUM(P131:P136)</f>
        <v>0</v>
      </c>
      <c r="Q130" s="185"/>
      <c r="R130" s="186">
        <f>SUM(R131:R136)</f>
        <v>0</v>
      </c>
      <c r="S130" s="185"/>
      <c r="T130" s="187">
        <f>SUM(T131:T136)</f>
        <v>0</v>
      </c>
      <c r="AR130" s="188" t="s">
        <v>78</v>
      </c>
      <c r="AT130" s="189" t="s">
        <v>69</v>
      </c>
      <c r="AU130" s="189" t="s">
        <v>78</v>
      </c>
      <c r="AY130" s="188" t="s">
        <v>132</v>
      </c>
      <c r="BK130" s="190">
        <f>SUM(BK131:BK136)</f>
        <v>0</v>
      </c>
    </row>
    <row r="131" spans="1:65" s="2" customFormat="1" ht="36">
      <c r="A131" s="35"/>
      <c r="B131" s="36"/>
      <c r="C131" s="193" t="s">
        <v>290</v>
      </c>
      <c r="D131" s="193" t="s">
        <v>135</v>
      </c>
      <c r="E131" s="194" t="s">
        <v>542</v>
      </c>
      <c r="F131" s="195" t="s">
        <v>543</v>
      </c>
      <c r="G131" s="196" t="s">
        <v>518</v>
      </c>
      <c r="H131" s="197">
        <v>0.1</v>
      </c>
      <c r="I131" s="198"/>
      <c r="J131" s="199">
        <f>ROUND(I131*H131,2)</f>
        <v>0</v>
      </c>
      <c r="K131" s="195" t="s">
        <v>139</v>
      </c>
      <c r="L131" s="40"/>
      <c r="M131" s="200" t="s">
        <v>19</v>
      </c>
      <c r="N131" s="201" t="s">
        <v>41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151</v>
      </c>
      <c r="AT131" s="204" t="s">
        <v>135</v>
      </c>
      <c r="AU131" s="204" t="s">
        <v>80</v>
      </c>
      <c r="AY131" s="18" t="s">
        <v>132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78</v>
      </c>
      <c r="BK131" s="205">
        <f>ROUND(I131*H131,2)</f>
        <v>0</v>
      </c>
      <c r="BL131" s="18" t="s">
        <v>151</v>
      </c>
      <c r="BM131" s="204" t="s">
        <v>848</v>
      </c>
    </row>
    <row r="132" spans="1:65" s="2" customFormat="1" ht="36">
      <c r="A132" s="35"/>
      <c r="B132" s="36"/>
      <c r="C132" s="193" t="s">
        <v>7</v>
      </c>
      <c r="D132" s="193" t="s">
        <v>135</v>
      </c>
      <c r="E132" s="194" t="s">
        <v>849</v>
      </c>
      <c r="F132" s="195" t="s">
        <v>760</v>
      </c>
      <c r="G132" s="196" t="s">
        <v>518</v>
      </c>
      <c r="H132" s="197">
        <v>0.1</v>
      </c>
      <c r="I132" s="198"/>
      <c r="J132" s="199">
        <f>ROUND(I132*H132,2)</f>
        <v>0</v>
      </c>
      <c r="K132" s="195" t="s">
        <v>139</v>
      </c>
      <c r="L132" s="40"/>
      <c r="M132" s="200" t="s">
        <v>19</v>
      </c>
      <c r="N132" s="201" t="s">
        <v>41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151</v>
      </c>
      <c r="AT132" s="204" t="s">
        <v>135</v>
      </c>
      <c r="AU132" s="204" t="s">
        <v>80</v>
      </c>
      <c r="AY132" s="18" t="s">
        <v>132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78</v>
      </c>
      <c r="BK132" s="205">
        <f>ROUND(I132*H132,2)</f>
        <v>0</v>
      </c>
      <c r="BL132" s="18" t="s">
        <v>151</v>
      </c>
      <c r="BM132" s="204" t="s">
        <v>850</v>
      </c>
    </row>
    <row r="133" spans="1:65" s="2" customFormat="1" ht="48">
      <c r="A133" s="35"/>
      <c r="B133" s="36"/>
      <c r="C133" s="193" t="s">
        <v>303</v>
      </c>
      <c r="D133" s="193" t="s">
        <v>135</v>
      </c>
      <c r="E133" s="194" t="s">
        <v>767</v>
      </c>
      <c r="F133" s="195" t="s">
        <v>768</v>
      </c>
      <c r="G133" s="196" t="s">
        <v>518</v>
      </c>
      <c r="H133" s="197">
        <v>1.5</v>
      </c>
      <c r="I133" s="198"/>
      <c r="J133" s="199">
        <f>ROUND(I133*H133,2)</f>
        <v>0</v>
      </c>
      <c r="K133" s="195" t="s">
        <v>139</v>
      </c>
      <c r="L133" s="40"/>
      <c r="M133" s="200" t="s">
        <v>19</v>
      </c>
      <c r="N133" s="201" t="s">
        <v>41</v>
      </c>
      <c r="O133" s="6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151</v>
      </c>
      <c r="AT133" s="204" t="s">
        <v>135</v>
      </c>
      <c r="AU133" s="204" t="s">
        <v>80</v>
      </c>
      <c r="AY133" s="18" t="s">
        <v>132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78</v>
      </c>
      <c r="BK133" s="205">
        <f>ROUND(I133*H133,2)</f>
        <v>0</v>
      </c>
      <c r="BL133" s="18" t="s">
        <v>151</v>
      </c>
      <c r="BM133" s="204" t="s">
        <v>851</v>
      </c>
    </row>
    <row r="134" spans="1:65" s="13" customFormat="1">
      <c r="B134" s="211"/>
      <c r="C134" s="212"/>
      <c r="D134" s="213" t="s">
        <v>193</v>
      </c>
      <c r="E134" s="214" t="s">
        <v>19</v>
      </c>
      <c r="F134" s="215" t="s">
        <v>852</v>
      </c>
      <c r="G134" s="212"/>
      <c r="H134" s="216">
        <v>1.5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193</v>
      </c>
      <c r="AU134" s="222" t="s">
        <v>80</v>
      </c>
      <c r="AV134" s="13" t="s">
        <v>80</v>
      </c>
      <c r="AW134" s="13" t="s">
        <v>32</v>
      </c>
      <c r="AX134" s="13" t="s">
        <v>78</v>
      </c>
      <c r="AY134" s="222" t="s">
        <v>132</v>
      </c>
    </row>
    <row r="135" spans="1:65" s="2" customFormat="1" ht="36">
      <c r="A135" s="35"/>
      <c r="B135" s="36"/>
      <c r="C135" s="193" t="s">
        <v>310</v>
      </c>
      <c r="D135" s="193" t="s">
        <v>135</v>
      </c>
      <c r="E135" s="194" t="s">
        <v>536</v>
      </c>
      <c r="F135" s="195" t="s">
        <v>537</v>
      </c>
      <c r="G135" s="196" t="s">
        <v>518</v>
      </c>
      <c r="H135" s="197">
        <v>14.497999999999999</v>
      </c>
      <c r="I135" s="198"/>
      <c r="J135" s="199">
        <f>ROUND(I135*H135,2)</f>
        <v>0</v>
      </c>
      <c r="K135" s="195" t="s">
        <v>139</v>
      </c>
      <c r="L135" s="40"/>
      <c r="M135" s="200" t="s">
        <v>19</v>
      </c>
      <c r="N135" s="201" t="s">
        <v>41</v>
      </c>
      <c r="O135" s="65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151</v>
      </c>
      <c r="AT135" s="204" t="s">
        <v>135</v>
      </c>
      <c r="AU135" s="204" t="s">
        <v>80</v>
      </c>
      <c r="AY135" s="18" t="s">
        <v>132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78</v>
      </c>
      <c r="BK135" s="205">
        <f>ROUND(I135*H135,2)</f>
        <v>0</v>
      </c>
      <c r="BL135" s="18" t="s">
        <v>151</v>
      </c>
      <c r="BM135" s="204" t="s">
        <v>853</v>
      </c>
    </row>
    <row r="136" spans="1:65" s="13" customFormat="1">
      <c r="B136" s="211"/>
      <c r="C136" s="212"/>
      <c r="D136" s="213" t="s">
        <v>193</v>
      </c>
      <c r="E136" s="214" t="s">
        <v>19</v>
      </c>
      <c r="F136" s="215" t="s">
        <v>854</v>
      </c>
      <c r="G136" s="212"/>
      <c r="H136" s="216">
        <v>14.497999999999999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193</v>
      </c>
      <c r="AU136" s="222" t="s">
        <v>80</v>
      </c>
      <c r="AV136" s="13" t="s">
        <v>80</v>
      </c>
      <c r="AW136" s="13" t="s">
        <v>32</v>
      </c>
      <c r="AX136" s="13" t="s">
        <v>78</v>
      </c>
      <c r="AY136" s="222" t="s">
        <v>132</v>
      </c>
    </row>
    <row r="137" spans="1:65" s="12" customFormat="1" ht="12.75">
      <c r="B137" s="177"/>
      <c r="C137" s="178"/>
      <c r="D137" s="179" t="s">
        <v>69</v>
      </c>
      <c r="E137" s="191" t="s">
        <v>546</v>
      </c>
      <c r="F137" s="191" t="s">
        <v>547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78</v>
      </c>
      <c r="AT137" s="189" t="s">
        <v>69</v>
      </c>
      <c r="AU137" s="189" t="s">
        <v>78</v>
      </c>
      <c r="AY137" s="188" t="s">
        <v>132</v>
      </c>
      <c r="BK137" s="190">
        <f>BK138</f>
        <v>0</v>
      </c>
    </row>
    <row r="138" spans="1:65" s="2" customFormat="1" ht="36">
      <c r="A138" s="35"/>
      <c r="B138" s="36"/>
      <c r="C138" s="193" t="s">
        <v>314</v>
      </c>
      <c r="D138" s="193" t="s">
        <v>135</v>
      </c>
      <c r="E138" s="194" t="s">
        <v>549</v>
      </c>
      <c r="F138" s="195" t="s">
        <v>550</v>
      </c>
      <c r="G138" s="196" t="s">
        <v>518</v>
      </c>
      <c r="H138" s="197">
        <v>18.911000000000001</v>
      </c>
      <c r="I138" s="198"/>
      <c r="J138" s="199">
        <f>ROUND(I138*H138,2)</f>
        <v>0</v>
      </c>
      <c r="K138" s="195" t="s">
        <v>139</v>
      </c>
      <c r="L138" s="40"/>
      <c r="M138" s="200" t="s">
        <v>19</v>
      </c>
      <c r="N138" s="201" t="s">
        <v>41</v>
      </c>
      <c r="O138" s="6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151</v>
      </c>
      <c r="AT138" s="204" t="s">
        <v>135</v>
      </c>
      <c r="AU138" s="204" t="s">
        <v>80</v>
      </c>
      <c r="AY138" s="18" t="s">
        <v>132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78</v>
      </c>
      <c r="BK138" s="205">
        <f>ROUND(I138*H138,2)</f>
        <v>0</v>
      </c>
      <c r="BL138" s="18" t="s">
        <v>151</v>
      </c>
      <c r="BM138" s="204" t="s">
        <v>855</v>
      </c>
    </row>
    <row r="139" spans="1:65" s="12" customFormat="1" ht="15">
      <c r="B139" s="177"/>
      <c r="C139" s="178"/>
      <c r="D139" s="179" t="s">
        <v>69</v>
      </c>
      <c r="E139" s="180" t="s">
        <v>304</v>
      </c>
      <c r="F139" s="180" t="s">
        <v>570</v>
      </c>
      <c r="G139" s="178"/>
      <c r="H139" s="178"/>
      <c r="I139" s="181"/>
      <c r="J139" s="182">
        <f>BK139</f>
        <v>0</v>
      </c>
      <c r="K139" s="178"/>
      <c r="L139" s="183"/>
      <c r="M139" s="184"/>
      <c r="N139" s="185"/>
      <c r="O139" s="185"/>
      <c r="P139" s="186">
        <f>P140</f>
        <v>0</v>
      </c>
      <c r="Q139" s="185"/>
      <c r="R139" s="186">
        <f>R140</f>
        <v>9.9000000000000008E-3</v>
      </c>
      <c r="S139" s="185"/>
      <c r="T139" s="187">
        <f>T140</f>
        <v>0</v>
      </c>
      <c r="AR139" s="188" t="s">
        <v>145</v>
      </c>
      <c r="AT139" s="189" t="s">
        <v>69</v>
      </c>
      <c r="AU139" s="189" t="s">
        <v>70</v>
      </c>
      <c r="AY139" s="188" t="s">
        <v>132</v>
      </c>
      <c r="BK139" s="190">
        <f>BK140</f>
        <v>0</v>
      </c>
    </row>
    <row r="140" spans="1:65" s="12" customFormat="1" ht="12.75">
      <c r="B140" s="177"/>
      <c r="C140" s="178"/>
      <c r="D140" s="179" t="s">
        <v>69</v>
      </c>
      <c r="E140" s="191" t="s">
        <v>571</v>
      </c>
      <c r="F140" s="191" t="s">
        <v>572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SUM(P141:P142)</f>
        <v>0</v>
      </c>
      <c r="Q140" s="185"/>
      <c r="R140" s="186">
        <f>SUM(R141:R142)</f>
        <v>9.9000000000000008E-3</v>
      </c>
      <c r="S140" s="185"/>
      <c r="T140" s="187">
        <f>SUM(T141:T142)</f>
        <v>0</v>
      </c>
      <c r="AR140" s="188" t="s">
        <v>145</v>
      </c>
      <c r="AT140" s="189" t="s">
        <v>69</v>
      </c>
      <c r="AU140" s="189" t="s">
        <v>78</v>
      </c>
      <c r="AY140" s="188" t="s">
        <v>132</v>
      </c>
      <c r="BK140" s="190">
        <f>SUM(BK141:BK142)</f>
        <v>0</v>
      </c>
    </row>
    <row r="141" spans="1:65" s="2" customFormat="1" ht="24">
      <c r="A141" s="35"/>
      <c r="B141" s="36"/>
      <c r="C141" s="193" t="s">
        <v>319</v>
      </c>
      <c r="D141" s="193" t="s">
        <v>135</v>
      </c>
      <c r="E141" s="194" t="s">
        <v>574</v>
      </c>
      <c r="F141" s="195" t="s">
        <v>575</v>
      </c>
      <c r="G141" s="196" t="s">
        <v>138</v>
      </c>
      <c r="H141" s="197">
        <v>1</v>
      </c>
      <c r="I141" s="198"/>
      <c r="J141" s="199">
        <f>ROUND(I141*H141,2)</f>
        <v>0</v>
      </c>
      <c r="K141" s="195" t="s">
        <v>139</v>
      </c>
      <c r="L141" s="40"/>
      <c r="M141" s="200" t="s">
        <v>19</v>
      </c>
      <c r="N141" s="201" t="s">
        <v>41</v>
      </c>
      <c r="O141" s="65"/>
      <c r="P141" s="202">
        <f>O141*H141</f>
        <v>0</v>
      </c>
      <c r="Q141" s="202">
        <v>9.9000000000000008E-3</v>
      </c>
      <c r="R141" s="202">
        <f>Q141*H141</f>
        <v>9.9000000000000008E-3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525</v>
      </c>
      <c r="AT141" s="204" t="s">
        <v>135</v>
      </c>
      <c r="AU141" s="204" t="s">
        <v>80</v>
      </c>
      <c r="AY141" s="18" t="s">
        <v>132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78</v>
      </c>
      <c r="BK141" s="205">
        <f>ROUND(I141*H141,2)</f>
        <v>0</v>
      </c>
      <c r="BL141" s="18" t="s">
        <v>525</v>
      </c>
      <c r="BM141" s="204" t="s">
        <v>856</v>
      </c>
    </row>
    <row r="142" spans="1:65" s="2" customFormat="1" ht="24">
      <c r="A142" s="35"/>
      <c r="B142" s="36"/>
      <c r="C142" s="193" t="s">
        <v>325</v>
      </c>
      <c r="D142" s="193" t="s">
        <v>135</v>
      </c>
      <c r="E142" s="194" t="s">
        <v>857</v>
      </c>
      <c r="F142" s="195" t="s">
        <v>579</v>
      </c>
      <c r="G142" s="196" t="s">
        <v>212</v>
      </c>
      <c r="H142" s="197">
        <v>4</v>
      </c>
      <c r="I142" s="198"/>
      <c r="J142" s="199">
        <f>ROUND(I142*H142,2)</f>
        <v>0</v>
      </c>
      <c r="K142" s="195" t="s">
        <v>19</v>
      </c>
      <c r="L142" s="40"/>
      <c r="M142" s="206" t="s">
        <v>19</v>
      </c>
      <c r="N142" s="207" t="s">
        <v>41</v>
      </c>
      <c r="O142" s="208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525</v>
      </c>
      <c r="AT142" s="204" t="s">
        <v>135</v>
      </c>
      <c r="AU142" s="204" t="s">
        <v>80</v>
      </c>
      <c r="AY142" s="18" t="s">
        <v>132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78</v>
      </c>
      <c r="BK142" s="205">
        <f>ROUND(I142*H142,2)</f>
        <v>0</v>
      </c>
      <c r="BL142" s="18" t="s">
        <v>525</v>
      </c>
      <c r="BM142" s="204" t="s">
        <v>858</v>
      </c>
    </row>
    <row r="143" spans="1:65" s="2" customFormat="1">
      <c r="A143" s="35"/>
      <c r="B143" s="48"/>
      <c r="C143" s="49"/>
      <c r="D143" s="49"/>
      <c r="E143" s="49"/>
      <c r="F143" s="49"/>
      <c r="G143" s="49"/>
      <c r="H143" s="49"/>
      <c r="I143" s="143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password="C943" sheet="1" objects="1" scenarios="1" formatColumns="0" formatRows="0" autoFilter="0"/>
  <autoFilter ref="C86:K14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78"/>
  <sheetViews>
    <sheetView showGridLines="0" zoomScale="85" zoomScaleNormal="85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2" customFormat="1" ht="12" customHeight="1">
      <c r="A8" s="35"/>
      <c r="B8" s="40"/>
      <c r="C8" s="35"/>
      <c r="D8" s="115" t="s">
        <v>106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859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20. 12. 2019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tr">
        <f>IF('Rekapitulace stavby'!AN10="","",'Rekapitulace stavby'!AN10)</f>
        <v/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Fakultní nemocnice Olomouc</v>
      </c>
      <c r="F15" s="35"/>
      <c r="G15" s="35"/>
      <c r="H15" s="35"/>
      <c r="I15" s="118" t="s">
        <v>28</v>
      </c>
      <c r="J15" s="104" t="str">
        <f>IF('Rekapitulace stavby'!AN11="","",'Rekapitulace stavby'!AN11)</f>
        <v/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8" t="str">
        <f>'Rekapitulace stavby'!E14</f>
        <v>Vyplň údaj</v>
      </c>
      <c r="F18" s="389"/>
      <c r="G18" s="389"/>
      <c r="H18" s="38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tr">
        <f>IF('Rekapitulace stavby'!AN16="","",'Rekapitulace stavby'!AN16)</f>
        <v/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8" t="s">
        <v>28</v>
      </c>
      <c r="J21" s="104" t="str">
        <f>IF('Rekapitulace stavby'!AN17="","",'Rekapitulace stavby'!AN17)</f>
        <v/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26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90" t="s">
        <v>19</v>
      </c>
      <c r="F27" s="390"/>
      <c r="G27" s="390"/>
      <c r="H27" s="39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ROUND(J88,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ROUND((SUM(BE88:BE177)),  2)</f>
        <v>0</v>
      </c>
      <c r="G33" s="35"/>
      <c r="H33" s="35"/>
      <c r="I33" s="132">
        <v>0.21</v>
      </c>
      <c r="J33" s="131">
        <f>ROUND(((SUM(BE88:BE177))*I33),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ROUND((SUM(BF88:BF177)),  2)</f>
        <v>0</v>
      </c>
      <c r="G34" s="35"/>
      <c r="H34" s="35"/>
      <c r="I34" s="132">
        <v>0.15</v>
      </c>
      <c r="J34" s="131">
        <f>ROUND(((SUM(BF88:BF177))*I34),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ROUND((SUM(BG88:BG177)),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ROUND((SUM(BH88:BH177)),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ROUND((SUM(BI88:BI177)),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108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Výstavba chodníků v areálu FNOL</v>
      </c>
      <c r="F48" s="383"/>
      <c r="G48" s="383"/>
      <c r="H48" s="383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2" t="str">
        <f>E9</f>
        <v>D.4 - Chodník u budovy WD</v>
      </c>
      <c r="F50" s="381"/>
      <c r="G50" s="381"/>
      <c r="H50" s="38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8" t="s">
        <v>23</v>
      </c>
      <c r="J52" s="60" t="str">
        <f>IF(J12="","",J12)</f>
        <v>20. 12. 2019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Fakultní nemocnice Olomouc</v>
      </c>
      <c r="G54" s="37"/>
      <c r="H54" s="37"/>
      <c r="I54" s="118" t="s">
        <v>31</v>
      </c>
      <c r="J54" s="33" t="str">
        <f>E21</f>
        <v xml:space="preserve"> 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33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109</v>
      </c>
      <c r="D57" s="148"/>
      <c r="E57" s="148"/>
      <c r="F57" s="148"/>
      <c r="G57" s="148"/>
      <c r="H57" s="148"/>
      <c r="I57" s="149"/>
      <c r="J57" s="150" t="s">
        <v>110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68</v>
      </c>
      <c r="D59" s="37"/>
      <c r="E59" s="37"/>
      <c r="F59" s="37"/>
      <c r="G59" s="37"/>
      <c r="H59" s="37"/>
      <c r="I59" s="116"/>
      <c r="J59" s="78">
        <f>J88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111</v>
      </c>
    </row>
    <row r="60" spans="1:47" s="9" customFormat="1" ht="24.95" customHeight="1">
      <c r="B60" s="152"/>
      <c r="C60" s="153"/>
      <c r="D60" s="154" t="s">
        <v>860</v>
      </c>
      <c r="E60" s="155"/>
      <c r="F60" s="155"/>
      <c r="G60" s="155"/>
      <c r="H60" s="155"/>
      <c r="I60" s="156"/>
      <c r="J60" s="157">
        <f>J89</f>
        <v>0</v>
      </c>
      <c r="K60" s="153"/>
      <c r="L60" s="158"/>
    </row>
    <row r="61" spans="1:47" s="9" customFormat="1" ht="24.95" customHeight="1">
      <c r="B61" s="152"/>
      <c r="C61" s="153"/>
      <c r="D61" s="154" t="s">
        <v>861</v>
      </c>
      <c r="E61" s="155"/>
      <c r="F61" s="155"/>
      <c r="G61" s="155"/>
      <c r="H61" s="155"/>
      <c r="I61" s="156"/>
      <c r="J61" s="157">
        <f>J118</f>
        <v>0</v>
      </c>
      <c r="K61" s="153"/>
      <c r="L61" s="158"/>
    </row>
    <row r="62" spans="1:47" s="9" customFormat="1" ht="24.95" customHeight="1">
      <c r="B62" s="152"/>
      <c r="C62" s="153"/>
      <c r="D62" s="154" t="s">
        <v>862</v>
      </c>
      <c r="E62" s="155"/>
      <c r="F62" s="155"/>
      <c r="G62" s="155"/>
      <c r="H62" s="155"/>
      <c r="I62" s="156"/>
      <c r="J62" s="157">
        <f>J137</f>
        <v>0</v>
      </c>
      <c r="K62" s="153"/>
      <c r="L62" s="158"/>
    </row>
    <row r="63" spans="1:47" s="9" customFormat="1" ht="24.95" customHeight="1">
      <c r="B63" s="152"/>
      <c r="C63" s="153"/>
      <c r="D63" s="154" t="s">
        <v>863</v>
      </c>
      <c r="E63" s="155"/>
      <c r="F63" s="155"/>
      <c r="G63" s="155"/>
      <c r="H63" s="155"/>
      <c r="I63" s="156"/>
      <c r="J63" s="157">
        <f>J156</f>
        <v>0</v>
      </c>
      <c r="K63" s="153"/>
      <c r="L63" s="158"/>
    </row>
    <row r="64" spans="1:47" s="9" customFormat="1" ht="24.95" customHeight="1">
      <c r="B64" s="152"/>
      <c r="C64" s="153"/>
      <c r="D64" s="154" t="s">
        <v>864</v>
      </c>
      <c r="E64" s="155"/>
      <c r="F64" s="155"/>
      <c r="G64" s="155"/>
      <c r="H64" s="155"/>
      <c r="I64" s="156"/>
      <c r="J64" s="157">
        <f>J167</f>
        <v>0</v>
      </c>
      <c r="K64" s="153"/>
      <c r="L64" s="158"/>
    </row>
    <row r="65" spans="1:31" s="9" customFormat="1" ht="24.95" customHeight="1">
      <c r="B65" s="152"/>
      <c r="C65" s="153"/>
      <c r="D65" s="154" t="s">
        <v>178</v>
      </c>
      <c r="E65" s="155"/>
      <c r="F65" s="155"/>
      <c r="G65" s="155"/>
      <c r="H65" s="155"/>
      <c r="I65" s="156"/>
      <c r="J65" s="157">
        <f>J169</f>
        <v>0</v>
      </c>
      <c r="K65" s="153"/>
      <c r="L65" s="158"/>
    </row>
    <row r="66" spans="1:31" s="10" customFormat="1" ht="19.899999999999999" customHeight="1">
      <c r="B66" s="159"/>
      <c r="C66" s="98"/>
      <c r="D66" s="160" t="s">
        <v>865</v>
      </c>
      <c r="E66" s="161"/>
      <c r="F66" s="161"/>
      <c r="G66" s="161"/>
      <c r="H66" s="161"/>
      <c r="I66" s="162"/>
      <c r="J66" s="163">
        <f>J170</f>
        <v>0</v>
      </c>
      <c r="K66" s="98"/>
      <c r="L66" s="164"/>
    </row>
    <row r="67" spans="1:31" s="9" customFormat="1" ht="24.95" customHeight="1">
      <c r="B67" s="152"/>
      <c r="C67" s="153"/>
      <c r="D67" s="154" t="s">
        <v>180</v>
      </c>
      <c r="E67" s="155"/>
      <c r="F67" s="155"/>
      <c r="G67" s="155"/>
      <c r="H67" s="155"/>
      <c r="I67" s="156"/>
      <c r="J67" s="157">
        <f>J173</f>
        <v>0</v>
      </c>
      <c r="K67" s="153"/>
      <c r="L67" s="158"/>
    </row>
    <row r="68" spans="1:31" s="10" customFormat="1" ht="19.899999999999999" customHeight="1">
      <c r="B68" s="159"/>
      <c r="C68" s="98"/>
      <c r="D68" s="160" t="s">
        <v>181</v>
      </c>
      <c r="E68" s="161"/>
      <c r="F68" s="161"/>
      <c r="G68" s="161"/>
      <c r="H68" s="161"/>
      <c r="I68" s="162"/>
      <c r="J68" s="163">
        <f>J174</f>
        <v>0</v>
      </c>
      <c r="K68" s="98"/>
      <c r="L68" s="164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43"/>
      <c r="J70" s="49"/>
      <c r="K70" s="49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6"/>
      <c r="J74" s="51"/>
      <c r="K74" s="51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117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Výstavba chodníků v areálu FNOL</v>
      </c>
      <c r="F78" s="383"/>
      <c r="G78" s="383"/>
      <c r="H78" s="383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106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62" t="str">
        <f>E9</f>
        <v>D.4 - Chodník u budovy WD</v>
      </c>
      <c r="F80" s="381"/>
      <c r="G80" s="381"/>
      <c r="H80" s="38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118" t="s">
        <v>23</v>
      </c>
      <c r="J82" s="60" t="str">
        <f>IF(J12="","",J12)</f>
        <v>20. 12. 2019</v>
      </c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>
      <c r="A84" s="35"/>
      <c r="B84" s="36"/>
      <c r="C84" s="30" t="s">
        <v>25</v>
      </c>
      <c r="D84" s="37"/>
      <c r="E84" s="37"/>
      <c r="F84" s="28" t="str">
        <f>E15</f>
        <v>Fakultní nemocnice Olomouc</v>
      </c>
      <c r="G84" s="37"/>
      <c r="H84" s="37"/>
      <c r="I84" s="118" t="s">
        <v>31</v>
      </c>
      <c r="J84" s="33" t="str">
        <f>E21</f>
        <v xml:space="preserve"> 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>
      <c r="A85" s="35"/>
      <c r="B85" s="36"/>
      <c r="C85" s="30" t="s">
        <v>29</v>
      </c>
      <c r="D85" s="37"/>
      <c r="E85" s="37"/>
      <c r="F85" s="28" t="str">
        <f>IF(E18="","",E18)</f>
        <v>Vyplň údaj</v>
      </c>
      <c r="G85" s="37"/>
      <c r="H85" s="37"/>
      <c r="I85" s="118" t="s">
        <v>33</v>
      </c>
      <c r="J85" s="33" t="str">
        <f>E24</f>
        <v xml:space="preserve"> 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>
      <c r="A87" s="165"/>
      <c r="B87" s="166"/>
      <c r="C87" s="167" t="s">
        <v>118</v>
      </c>
      <c r="D87" s="168" t="s">
        <v>55</v>
      </c>
      <c r="E87" s="168" t="s">
        <v>51</v>
      </c>
      <c r="F87" s="168" t="s">
        <v>52</v>
      </c>
      <c r="G87" s="168" t="s">
        <v>119</v>
      </c>
      <c r="H87" s="168" t="s">
        <v>120</v>
      </c>
      <c r="I87" s="169" t="s">
        <v>121</v>
      </c>
      <c r="J87" s="168" t="s">
        <v>110</v>
      </c>
      <c r="K87" s="170" t="s">
        <v>122</v>
      </c>
      <c r="L87" s="171"/>
      <c r="M87" s="69" t="s">
        <v>19</v>
      </c>
      <c r="N87" s="70" t="s">
        <v>40</v>
      </c>
      <c r="O87" s="70" t="s">
        <v>123</v>
      </c>
      <c r="P87" s="70" t="s">
        <v>124</v>
      </c>
      <c r="Q87" s="70" t="s">
        <v>125</v>
      </c>
      <c r="R87" s="70" t="s">
        <v>126</v>
      </c>
      <c r="S87" s="70" t="s">
        <v>127</v>
      </c>
      <c r="T87" s="71" t="s">
        <v>128</v>
      </c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</row>
    <row r="88" spans="1:65" s="2" customFormat="1" ht="22.9" customHeight="1">
      <c r="A88" s="35"/>
      <c r="B88" s="36"/>
      <c r="C88" s="76" t="s">
        <v>129</v>
      </c>
      <c r="D88" s="37"/>
      <c r="E88" s="37"/>
      <c r="F88" s="37"/>
      <c r="G88" s="37"/>
      <c r="H88" s="37"/>
      <c r="I88" s="116"/>
      <c r="J88" s="172">
        <f>BK88</f>
        <v>0</v>
      </c>
      <c r="K88" s="37"/>
      <c r="L88" s="40"/>
      <c r="M88" s="72"/>
      <c r="N88" s="173"/>
      <c r="O88" s="73"/>
      <c r="P88" s="174">
        <f>P89+P118+P137+P156+P167+P169+P173</f>
        <v>0</v>
      </c>
      <c r="Q88" s="73"/>
      <c r="R88" s="174">
        <f>R89+R118+R137+R156+R167+R169+R173</f>
        <v>43.311453530000009</v>
      </c>
      <c r="S88" s="73"/>
      <c r="T88" s="175">
        <f>T89+T118+T137+T156+T167+T169+T173</f>
        <v>54.600859999999997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69</v>
      </c>
      <c r="AU88" s="18" t="s">
        <v>111</v>
      </c>
      <c r="BK88" s="176">
        <f>BK89+BK118+BK137+BK156+BK167+BK169+BK173</f>
        <v>0</v>
      </c>
    </row>
    <row r="89" spans="1:65" s="12" customFormat="1" ht="25.9" customHeight="1">
      <c r="B89" s="177"/>
      <c r="C89" s="178"/>
      <c r="D89" s="179" t="s">
        <v>69</v>
      </c>
      <c r="E89" s="180" t="s">
        <v>78</v>
      </c>
      <c r="F89" s="180" t="s">
        <v>184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SUM(P90:P117)</f>
        <v>0</v>
      </c>
      <c r="Q89" s="185"/>
      <c r="R89" s="186">
        <f>SUM(R90:R117)</f>
        <v>1.0880000000000002E-3</v>
      </c>
      <c r="S89" s="185"/>
      <c r="T89" s="187">
        <f>SUM(T90:T117)</f>
        <v>54.256599999999999</v>
      </c>
      <c r="AR89" s="188" t="s">
        <v>78</v>
      </c>
      <c r="AT89" s="189" t="s">
        <v>69</v>
      </c>
      <c r="AU89" s="189" t="s">
        <v>70</v>
      </c>
      <c r="AY89" s="188" t="s">
        <v>132</v>
      </c>
      <c r="BK89" s="190">
        <f>SUM(BK90:BK117)</f>
        <v>0</v>
      </c>
    </row>
    <row r="90" spans="1:65" s="2" customFormat="1" ht="60">
      <c r="A90" s="35"/>
      <c r="B90" s="36"/>
      <c r="C90" s="193" t="s">
        <v>78</v>
      </c>
      <c r="D90" s="193" t="s">
        <v>135</v>
      </c>
      <c r="E90" s="194" t="s">
        <v>202</v>
      </c>
      <c r="F90" s="195" t="s">
        <v>203</v>
      </c>
      <c r="G90" s="196" t="s">
        <v>191</v>
      </c>
      <c r="H90" s="197">
        <v>64.55</v>
      </c>
      <c r="I90" s="198"/>
      <c r="J90" s="199">
        <f>ROUND(I90*H90,2)</f>
        <v>0</v>
      </c>
      <c r="K90" s="195" t="s">
        <v>139</v>
      </c>
      <c r="L90" s="40"/>
      <c r="M90" s="200" t="s">
        <v>19</v>
      </c>
      <c r="N90" s="201" t="s">
        <v>41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0.44</v>
      </c>
      <c r="T90" s="203">
        <f>S90*H90</f>
        <v>28.401999999999997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151</v>
      </c>
      <c r="AT90" s="204" t="s">
        <v>135</v>
      </c>
      <c r="AU90" s="204" t="s">
        <v>78</v>
      </c>
      <c r="AY90" s="18" t="s">
        <v>132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78</v>
      </c>
      <c r="BK90" s="205">
        <f>ROUND(I90*H90,2)</f>
        <v>0</v>
      </c>
      <c r="BL90" s="18" t="s">
        <v>151</v>
      </c>
      <c r="BM90" s="204" t="s">
        <v>866</v>
      </c>
    </row>
    <row r="91" spans="1:65" s="13" customFormat="1">
      <c r="B91" s="211"/>
      <c r="C91" s="212"/>
      <c r="D91" s="213" t="s">
        <v>193</v>
      </c>
      <c r="E91" s="214" t="s">
        <v>19</v>
      </c>
      <c r="F91" s="215" t="s">
        <v>867</v>
      </c>
      <c r="G91" s="212"/>
      <c r="H91" s="216">
        <v>64.55</v>
      </c>
      <c r="I91" s="217"/>
      <c r="J91" s="212"/>
      <c r="K91" s="212"/>
      <c r="L91" s="218"/>
      <c r="M91" s="219"/>
      <c r="N91" s="220"/>
      <c r="O91" s="220"/>
      <c r="P91" s="220"/>
      <c r="Q91" s="220"/>
      <c r="R91" s="220"/>
      <c r="S91" s="220"/>
      <c r="T91" s="221"/>
      <c r="AT91" s="222" t="s">
        <v>193</v>
      </c>
      <c r="AU91" s="222" t="s">
        <v>78</v>
      </c>
      <c r="AV91" s="13" t="s">
        <v>80</v>
      </c>
      <c r="AW91" s="13" t="s">
        <v>32</v>
      </c>
      <c r="AX91" s="13" t="s">
        <v>78</v>
      </c>
      <c r="AY91" s="222" t="s">
        <v>132</v>
      </c>
    </row>
    <row r="92" spans="1:65" s="2" customFormat="1" ht="72">
      <c r="A92" s="35"/>
      <c r="B92" s="36"/>
      <c r="C92" s="193" t="s">
        <v>80</v>
      </c>
      <c r="D92" s="193" t="s">
        <v>135</v>
      </c>
      <c r="E92" s="194" t="s">
        <v>868</v>
      </c>
      <c r="F92" s="195" t="s">
        <v>869</v>
      </c>
      <c r="G92" s="196" t="s">
        <v>191</v>
      </c>
      <c r="H92" s="197">
        <v>64.62</v>
      </c>
      <c r="I92" s="198"/>
      <c r="J92" s="199">
        <f>ROUND(I92*H92,2)</f>
        <v>0</v>
      </c>
      <c r="K92" s="195" t="s">
        <v>139</v>
      </c>
      <c r="L92" s="40"/>
      <c r="M92" s="200" t="s">
        <v>19</v>
      </c>
      <c r="N92" s="201" t="s">
        <v>41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0.255</v>
      </c>
      <c r="T92" s="203">
        <f>S92*H92</f>
        <v>16.478100000000001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151</v>
      </c>
      <c r="AT92" s="204" t="s">
        <v>135</v>
      </c>
      <c r="AU92" s="204" t="s">
        <v>78</v>
      </c>
      <c r="AY92" s="18" t="s">
        <v>132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78</v>
      </c>
      <c r="BK92" s="205">
        <f>ROUND(I92*H92,2)</f>
        <v>0</v>
      </c>
      <c r="BL92" s="18" t="s">
        <v>151</v>
      </c>
      <c r="BM92" s="204" t="s">
        <v>870</v>
      </c>
    </row>
    <row r="93" spans="1:65" s="13" customFormat="1">
      <c r="B93" s="211"/>
      <c r="C93" s="212"/>
      <c r="D93" s="213" t="s">
        <v>193</v>
      </c>
      <c r="E93" s="214" t="s">
        <v>19</v>
      </c>
      <c r="F93" s="215" t="s">
        <v>871</v>
      </c>
      <c r="G93" s="212"/>
      <c r="H93" s="216">
        <v>64.62</v>
      </c>
      <c r="I93" s="217"/>
      <c r="J93" s="212"/>
      <c r="K93" s="212"/>
      <c r="L93" s="218"/>
      <c r="M93" s="219"/>
      <c r="N93" s="220"/>
      <c r="O93" s="220"/>
      <c r="P93" s="220"/>
      <c r="Q93" s="220"/>
      <c r="R93" s="220"/>
      <c r="S93" s="220"/>
      <c r="T93" s="221"/>
      <c r="AT93" s="222" t="s">
        <v>193</v>
      </c>
      <c r="AU93" s="222" t="s">
        <v>78</v>
      </c>
      <c r="AV93" s="13" t="s">
        <v>80</v>
      </c>
      <c r="AW93" s="13" t="s">
        <v>32</v>
      </c>
      <c r="AX93" s="13" t="s">
        <v>78</v>
      </c>
      <c r="AY93" s="222" t="s">
        <v>132</v>
      </c>
    </row>
    <row r="94" spans="1:65" s="2" customFormat="1" ht="60">
      <c r="A94" s="35"/>
      <c r="B94" s="36"/>
      <c r="C94" s="193" t="s">
        <v>145</v>
      </c>
      <c r="D94" s="193" t="s">
        <v>135</v>
      </c>
      <c r="E94" s="194" t="s">
        <v>198</v>
      </c>
      <c r="F94" s="195" t="s">
        <v>199</v>
      </c>
      <c r="G94" s="196" t="s">
        <v>191</v>
      </c>
      <c r="H94" s="197">
        <v>16.7</v>
      </c>
      <c r="I94" s="198"/>
      <c r="J94" s="199">
        <f>ROUND(I94*H94,2)</f>
        <v>0</v>
      </c>
      <c r="K94" s="195" t="s">
        <v>139</v>
      </c>
      <c r="L94" s="40"/>
      <c r="M94" s="200" t="s">
        <v>19</v>
      </c>
      <c r="N94" s="201" t="s">
        <v>41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0.32</v>
      </c>
      <c r="T94" s="203">
        <f>S94*H94</f>
        <v>5.3440000000000003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151</v>
      </c>
      <c r="AT94" s="204" t="s">
        <v>135</v>
      </c>
      <c r="AU94" s="204" t="s">
        <v>78</v>
      </c>
      <c r="AY94" s="18" t="s">
        <v>132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78</v>
      </c>
      <c r="BK94" s="205">
        <f>ROUND(I94*H94,2)</f>
        <v>0</v>
      </c>
      <c r="BL94" s="18" t="s">
        <v>151</v>
      </c>
      <c r="BM94" s="204" t="s">
        <v>872</v>
      </c>
    </row>
    <row r="95" spans="1:65" s="2" customFormat="1" ht="48">
      <c r="A95" s="35"/>
      <c r="B95" s="36"/>
      <c r="C95" s="193" t="s">
        <v>151</v>
      </c>
      <c r="D95" s="193" t="s">
        <v>135</v>
      </c>
      <c r="E95" s="194" t="s">
        <v>215</v>
      </c>
      <c r="F95" s="195" t="s">
        <v>216</v>
      </c>
      <c r="G95" s="196" t="s">
        <v>212</v>
      </c>
      <c r="H95" s="197">
        <v>80.650000000000006</v>
      </c>
      <c r="I95" s="198"/>
      <c r="J95" s="199">
        <f>ROUND(I95*H95,2)</f>
        <v>0</v>
      </c>
      <c r="K95" s="195" t="s">
        <v>139</v>
      </c>
      <c r="L95" s="40"/>
      <c r="M95" s="200" t="s">
        <v>19</v>
      </c>
      <c r="N95" s="201" t="s">
        <v>41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0.05</v>
      </c>
      <c r="T95" s="203">
        <f>S95*H95</f>
        <v>4.0325000000000006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151</v>
      </c>
      <c r="AT95" s="204" t="s">
        <v>135</v>
      </c>
      <c r="AU95" s="204" t="s">
        <v>78</v>
      </c>
      <c r="AY95" s="18" t="s">
        <v>132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78</v>
      </c>
      <c r="BK95" s="205">
        <f>ROUND(I95*H95,2)</f>
        <v>0</v>
      </c>
      <c r="BL95" s="18" t="s">
        <v>151</v>
      </c>
      <c r="BM95" s="204" t="s">
        <v>873</v>
      </c>
    </row>
    <row r="96" spans="1:65" s="13" customFormat="1">
      <c r="B96" s="211"/>
      <c r="C96" s="212"/>
      <c r="D96" s="213" t="s">
        <v>193</v>
      </c>
      <c r="E96" s="214" t="s">
        <v>19</v>
      </c>
      <c r="F96" s="215" t="s">
        <v>874</v>
      </c>
      <c r="G96" s="212"/>
      <c r="H96" s="216">
        <v>80.650000000000006</v>
      </c>
      <c r="I96" s="217"/>
      <c r="J96" s="212"/>
      <c r="K96" s="212"/>
      <c r="L96" s="218"/>
      <c r="M96" s="219"/>
      <c r="N96" s="220"/>
      <c r="O96" s="220"/>
      <c r="P96" s="220"/>
      <c r="Q96" s="220"/>
      <c r="R96" s="220"/>
      <c r="S96" s="220"/>
      <c r="T96" s="221"/>
      <c r="AT96" s="222" t="s">
        <v>193</v>
      </c>
      <c r="AU96" s="222" t="s">
        <v>78</v>
      </c>
      <c r="AV96" s="13" t="s">
        <v>80</v>
      </c>
      <c r="AW96" s="13" t="s">
        <v>32</v>
      </c>
      <c r="AX96" s="13" t="s">
        <v>78</v>
      </c>
      <c r="AY96" s="222" t="s">
        <v>132</v>
      </c>
    </row>
    <row r="97" spans="1:65" s="2" customFormat="1" ht="36">
      <c r="A97" s="35"/>
      <c r="B97" s="36"/>
      <c r="C97" s="193" t="s">
        <v>131</v>
      </c>
      <c r="D97" s="193" t="s">
        <v>135</v>
      </c>
      <c r="E97" s="194" t="s">
        <v>219</v>
      </c>
      <c r="F97" s="195" t="s">
        <v>220</v>
      </c>
      <c r="G97" s="196" t="s">
        <v>221</v>
      </c>
      <c r="H97" s="197">
        <v>11.55</v>
      </c>
      <c r="I97" s="198"/>
      <c r="J97" s="199">
        <f>ROUND(I97*H97,2)</f>
        <v>0</v>
      </c>
      <c r="K97" s="195" t="s">
        <v>139</v>
      </c>
      <c r="L97" s="40"/>
      <c r="M97" s="200" t="s">
        <v>19</v>
      </c>
      <c r="N97" s="201" t="s">
        <v>41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151</v>
      </c>
      <c r="AT97" s="204" t="s">
        <v>135</v>
      </c>
      <c r="AU97" s="204" t="s">
        <v>78</v>
      </c>
      <c r="AY97" s="18" t="s">
        <v>132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78</v>
      </c>
      <c r="BK97" s="205">
        <f>ROUND(I97*H97,2)</f>
        <v>0</v>
      </c>
      <c r="BL97" s="18" t="s">
        <v>151</v>
      </c>
      <c r="BM97" s="204" t="s">
        <v>875</v>
      </c>
    </row>
    <row r="98" spans="1:65" s="13" customFormat="1">
      <c r="B98" s="211"/>
      <c r="C98" s="212"/>
      <c r="D98" s="213" t="s">
        <v>193</v>
      </c>
      <c r="E98" s="214" t="s">
        <v>19</v>
      </c>
      <c r="F98" s="215" t="s">
        <v>876</v>
      </c>
      <c r="G98" s="212"/>
      <c r="H98" s="216">
        <v>11.55</v>
      </c>
      <c r="I98" s="217"/>
      <c r="J98" s="212"/>
      <c r="K98" s="212"/>
      <c r="L98" s="218"/>
      <c r="M98" s="219"/>
      <c r="N98" s="220"/>
      <c r="O98" s="220"/>
      <c r="P98" s="220"/>
      <c r="Q98" s="220"/>
      <c r="R98" s="220"/>
      <c r="S98" s="220"/>
      <c r="T98" s="221"/>
      <c r="AT98" s="222" t="s">
        <v>193</v>
      </c>
      <c r="AU98" s="222" t="s">
        <v>78</v>
      </c>
      <c r="AV98" s="13" t="s">
        <v>80</v>
      </c>
      <c r="AW98" s="13" t="s">
        <v>32</v>
      </c>
      <c r="AX98" s="13" t="s">
        <v>78</v>
      </c>
      <c r="AY98" s="222" t="s">
        <v>132</v>
      </c>
    </row>
    <row r="99" spans="1:65" s="2" customFormat="1" ht="36">
      <c r="A99" s="35"/>
      <c r="B99" s="36"/>
      <c r="C99" s="193" t="s">
        <v>157</v>
      </c>
      <c r="D99" s="193" t="s">
        <v>135</v>
      </c>
      <c r="E99" s="194" t="s">
        <v>229</v>
      </c>
      <c r="F99" s="195" t="s">
        <v>230</v>
      </c>
      <c r="G99" s="196" t="s">
        <v>221</v>
      </c>
      <c r="H99" s="197">
        <v>15.236000000000001</v>
      </c>
      <c r="I99" s="198"/>
      <c r="J99" s="199">
        <f>ROUND(I99*H99,2)</f>
        <v>0</v>
      </c>
      <c r="K99" s="195" t="s">
        <v>139</v>
      </c>
      <c r="L99" s="40"/>
      <c r="M99" s="200" t="s">
        <v>19</v>
      </c>
      <c r="N99" s="201" t="s">
        <v>41</v>
      </c>
      <c r="O99" s="65"/>
      <c r="P99" s="202">
        <f>O99*H99</f>
        <v>0</v>
      </c>
      <c r="Q99" s="202">
        <v>0</v>
      </c>
      <c r="R99" s="202">
        <f>Q99*H99</f>
        <v>0</v>
      </c>
      <c r="S99" s="202">
        <v>0</v>
      </c>
      <c r="T99" s="203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151</v>
      </c>
      <c r="AT99" s="204" t="s">
        <v>135</v>
      </c>
      <c r="AU99" s="204" t="s">
        <v>78</v>
      </c>
      <c r="AY99" s="18" t="s">
        <v>132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78</v>
      </c>
      <c r="BK99" s="205">
        <f>ROUND(I99*H99,2)</f>
        <v>0</v>
      </c>
      <c r="BL99" s="18" t="s">
        <v>151</v>
      </c>
      <c r="BM99" s="204" t="s">
        <v>877</v>
      </c>
    </row>
    <row r="100" spans="1:65" s="13" customFormat="1">
      <c r="B100" s="211"/>
      <c r="C100" s="212"/>
      <c r="D100" s="213" t="s">
        <v>193</v>
      </c>
      <c r="E100" s="214" t="s">
        <v>19</v>
      </c>
      <c r="F100" s="215" t="s">
        <v>878</v>
      </c>
      <c r="G100" s="212"/>
      <c r="H100" s="216">
        <v>15.236000000000001</v>
      </c>
      <c r="I100" s="217"/>
      <c r="J100" s="212"/>
      <c r="K100" s="212"/>
      <c r="L100" s="218"/>
      <c r="M100" s="219"/>
      <c r="N100" s="220"/>
      <c r="O100" s="220"/>
      <c r="P100" s="220"/>
      <c r="Q100" s="220"/>
      <c r="R100" s="220"/>
      <c r="S100" s="220"/>
      <c r="T100" s="221"/>
      <c r="AT100" s="222" t="s">
        <v>193</v>
      </c>
      <c r="AU100" s="222" t="s">
        <v>78</v>
      </c>
      <c r="AV100" s="13" t="s">
        <v>80</v>
      </c>
      <c r="AW100" s="13" t="s">
        <v>32</v>
      </c>
      <c r="AX100" s="13" t="s">
        <v>78</v>
      </c>
      <c r="AY100" s="222" t="s">
        <v>132</v>
      </c>
    </row>
    <row r="101" spans="1:65" s="2" customFormat="1" ht="48">
      <c r="A101" s="35"/>
      <c r="B101" s="36"/>
      <c r="C101" s="193" t="s">
        <v>163</v>
      </c>
      <c r="D101" s="193" t="s">
        <v>135</v>
      </c>
      <c r="E101" s="194" t="s">
        <v>245</v>
      </c>
      <c r="F101" s="195" t="s">
        <v>246</v>
      </c>
      <c r="G101" s="196" t="s">
        <v>221</v>
      </c>
      <c r="H101" s="197">
        <v>15.236000000000001</v>
      </c>
      <c r="I101" s="198"/>
      <c r="J101" s="199">
        <f>ROUND(I101*H101,2)</f>
        <v>0</v>
      </c>
      <c r="K101" s="195" t="s">
        <v>139</v>
      </c>
      <c r="L101" s="40"/>
      <c r="M101" s="200" t="s">
        <v>19</v>
      </c>
      <c r="N101" s="201" t="s">
        <v>41</v>
      </c>
      <c r="O101" s="65"/>
      <c r="P101" s="202">
        <f>O101*H101</f>
        <v>0</v>
      </c>
      <c r="Q101" s="202">
        <v>0</v>
      </c>
      <c r="R101" s="202">
        <f>Q101*H101</f>
        <v>0</v>
      </c>
      <c r="S101" s="202">
        <v>0</v>
      </c>
      <c r="T101" s="203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151</v>
      </c>
      <c r="AT101" s="204" t="s">
        <v>135</v>
      </c>
      <c r="AU101" s="204" t="s">
        <v>78</v>
      </c>
      <c r="AY101" s="18" t="s">
        <v>132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78</v>
      </c>
      <c r="BK101" s="205">
        <f>ROUND(I101*H101,2)</f>
        <v>0</v>
      </c>
      <c r="BL101" s="18" t="s">
        <v>151</v>
      </c>
      <c r="BM101" s="204" t="s">
        <v>879</v>
      </c>
    </row>
    <row r="102" spans="1:65" s="2" customFormat="1" ht="48">
      <c r="A102" s="35"/>
      <c r="B102" s="36"/>
      <c r="C102" s="193" t="s">
        <v>169</v>
      </c>
      <c r="D102" s="193" t="s">
        <v>135</v>
      </c>
      <c r="E102" s="194" t="s">
        <v>258</v>
      </c>
      <c r="F102" s="195" t="s">
        <v>259</v>
      </c>
      <c r="G102" s="196" t="s">
        <v>221</v>
      </c>
      <c r="H102" s="197">
        <v>14.51</v>
      </c>
      <c r="I102" s="198"/>
      <c r="J102" s="199">
        <f>ROUND(I102*H102,2)</f>
        <v>0</v>
      </c>
      <c r="K102" s="195" t="s">
        <v>139</v>
      </c>
      <c r="L102" s="40"/>
      <c r="M102" s="200" t="s">
        <v>19</v>
      </c>
      <c r="N102" s="201" t="s">
        <v>41</v>
      </c>
      <c r="O102" s="65"/>
      <c r="P102" s="202">
        <f>O102*H102</f>
        <v>0</v>
      </c>
      <c r="Q102" s="202">
        <v>0</v>
      </c>
      <c r="R102" s="202">
        <f>Q102*H102</f>
        <v>0</v>
      </c>
      <c r="S102" s="202">
        <v>0</v>
      </c>
      <c r="T102" s="203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151</v>
      </c>
      <c r="AT102" s="204" t="s">
        <v>135</v>
      </c>
      <c r="AU102" s="204" t="s">
        <v>78</v>
      </c>
      <c r="AY102" s="18" t="s">
        <v>132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78</v>
      </c>
      <c r="BK102" s="205">
        <f>ROUND(I102*H102,2)</f>
        <v>0</v>
      </c>
      <c r="BL102" s="18" t="s">
        <v>151</v>
      </c>
      <c r="BM102" s="204" t="s">
        <v>880</v>
      </c>
    </row>
    <row r="103" spans="1:65" s="13" customFormat="1">
      <c r="B103" s="211"/>
      <c r="C103" s="212"/>
      <c r="D103" s="213" t="s">
        <v>193</v>
      </c>
      <c r="E103" s="214" t="s">
        <v>19</v>
      </c>
      <c r="F103" s="215" t="s">
        <v>881</v>
      </c>
      <c r="G103" s="212"/>
      <c r="H103" s="216">
        <v>14.51</v>
      </c>
      <c r="I103" s="217"/>
      <c r="J103" s="212"/>
      <c r="K103" s="212"/>
      <c r="L103" s="218"/>
      <c r="M103" s="219"/>
      <c r="N103" s="220"/>
      <c r="O103" s="220"/>
      <c r="P103" s="220"/>
      <c r="Q103" s="220"/>
      <c r="R103" s="220"/>
      <c r="S103" s="220"/>
      <c r="T103" s="221"/>
      <c r="AT103" s="222" t="s">
        <v>193</v>
      </c>
      <c r="AU103" s="222" t="s">
        <v>78</v>
      </c>
      <c r="AV103" s="13" t="s">
        <v>80</v>
      </c>
      <c r="AW103" s="13" t="s">
        <v>32</v>
      </c>
      <c r="AX103" s="13" t="s">
        <v>78</v>
      </c>
      <c r="AY103" s="222" t="s">
        <v>132</v>
      </c>
    </row>
    <row r="104" spans="1:65" s="2" customFormat="1" ht="60">
      <c r="A104" s="35"/>
      <c r="B104" s="36"/>
      <c r="C104" s="193" t="s">
        <v>228</v>
      </c>
      <c r="D104" s="193" t="s">
        <v>135</v>
      </c>
      <c r="E104" s="194" t="s">
        <v>271</v>
      </c>
      <c r="F104" s="195" t="s">
        <v>272</v>
      </c>
      <c r="G104" s="196" t="s">
        <v>221</v>
      </c>
      <c r="H104" s="197">
        <v>7.9809999999999999</v>
      </c>
      <c r="I104" s="198"/>
      <c r="J104" s="199">
        <f>ROUND(I104*H104,2)</f>
        <v>0</v>
      </c>
      <c r="K104" s="195" t="s">
        <v>139</v>
      </c>
      <c r="L104" s="40"/>
      <c r="M104" s="200" t="s">
        <v>19</v>
      </c>
      <c r="N104" s="201" t="s">
        <v>41</v>
      </c>
      <c r="O104" s="65"/>
      <c r="P104" s="202">
        <f>O104*H104</f>
        <v>0</v>
      </c>
      <c r="Q104" s="202">
        <v>0</v>
      </c>
      <c r="R104" s="202">
        <f>Q104*H104</f>
        <v>0</v>
      </c>
      <c r="S104" s="202">
        <v>0</v>
      </c>
      <c r="T104" s="203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151</v>
      </c>
      <c r="AT104" s="204" t="s">
        <v>135</v>
      </c>
      <c r="AU104" s="204" t="s">
        <v>78</v>
      </c>
      <c r="AY104" s="18" t="s">
        <v>132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78</v>
      </c>
      <c r="BK104" s="205">
        <f>ROUND(I104*H104,2)</f>
        <v>0</v>
      </c>
      <c r="BL104" s="18" t="s">
        <v>151</v>
      </c>
      <c r="BM104" s="204" t="s">
        <v>882</v>
      </c>
    </row>
    <row r="105" spans="1:65" s="13" customFormat="1">
      <c r="B105" s="211"/>
      <c r="C105" s="212"/>
      <c r="D105" s="213" t="s">
        <v>193</v>
      </c>
      <c r="E105" s="214" t="s">
        <v>19</v>
      </c>
      <c r="F105" s="215" t="s">
        <v>883</v>
      </c>
      <c r="G105" s="212"/>
      <c r="H105" s="216">
        <v>7.9809999999999999</v>
      </c>
      <c r="I105" s="217"/>
      <c r="J105" s="212"/>
      <c r="K105" s="212"/>
      <c r="L105" s="218"/>
      <c r="M105" s="219"/>
      <c r="N105" s="220"/>
      <c r="O105" s="220"/>
      <c r="P105" s="220"/>
      <c r="Q105" s="220"/>
      <c r="R105" s="220"/>
      <c r="S105" s="220"/>
      <c r="T105" s="221"/>
      <c r="AT105" s="222" t="s">
        <v>193</v>
      </c>
      <c r="AU105" s="222" t="s">
        <v>78</v>
      </c>
      <c r="AV105" s="13" t="s">
        <v>80</v>
      </c>
      <c r="AW105" s="13" t="s">
        <v>32</v>
      </c>
      <c r="AX105" s="13" t="s">
        <v>78</v>
      </c>
      <c r="AY105" s="222" t="s">
        <v>132</v>
      </c>
    </row>
    <row r="106" spans="1:65" s="2" customFormat="1" ht="60">
      <c r="A106" s="35"/>
      <c r="B106" s="36"/>
      <c r="C106" s="193" t="s">
        <v>244</v>
      </c>
      <c r="D106" s="193" t="s">
        <v>135</v>
      </c>
      <c r="E106" s="194" t="s">
        <v>276</v>
      </c>
      <c r="F106" s="195" t="s">
        <v>277</v>
      </c>
      <c r="G106" s="196" t="s">
        <v>221</v>
      </c>
      <c r="H106" s="197">
        <v>39.905000000000001</v>
      </c>
      <c r="I106" s="198"/>
      <c r="J106" s="199">
        <f>ROUND(I106*H106,2)</f>
        <v>0</v>
      </c>
      <c r="K106" s="195" t="s">
        <v>139</v>
      </c>
      <c r="L106" s="40"/>
      <c r="M106" s="200" t="s">
        <v>19</v>
      </c>
      <c r="N106" s="201" t="s">
        <v>41</v>
      </c>
      <c r="O106" s="65"/>
      <c r="P106" s="202">
        <f>O106*H106</f>
        <v>0</v>
      </c>
      <c r="Q106" s="202">
        <v>0</v>
      </c>
      <c r="R106" s="202">
        <f>Q106*H106</f>
        <v>0</v>
      </c>
      <c r="S106" s="202">
        <v>0</v>
      </c>
      <c r="T106" s="203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151</v>
      </c>
      <c r="AT106" s="204" t="s">
        <v>135</v>
      </c>
      <c r="AU106" s="204" t="s">
        <v>78</v>
      </c>
      <c r="AY106" s="18" t="s">
        <v>132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78</v>
      </c>
      <c r="BK106" s="205">
        <f>ROUND(I106*H106,2)</f>
        <v>0</v>
      </c>
      <c r="BL106" s="18" t="s">
        <v>151</v>
      </c>
      <c r="BM106" s="204" t="s">
        <v>884</v>
      </c>
    </row>
    <row r="107" spans="1:65" s="13" customFormat="1">
      <c r="B107" s="211"/>
      <c r="C107" s="212"/>
      <c r="D107" s="213" t="s">
        <v>193</v>
      </c>
      <c r="E107" s="214" t="s">
        <v>19</v>
      </c>
      <c r="F107" s="215" t="s">
        <v>885</v>
      </c>
      <c r="G107" s="212"/>
      <c r="H107" s="216">
        <v>39.905000000000001</v>
      </c>
      <c r="I107" s="217"/>
      <c r="J107" s="212"/>
      <c r="K107" s="212"/>
      <c r="L107" s="218"/>
      <c r="M107" s="219"/>
      <c r="N107" s="220"/>
      <c r="O107" s="220"/>
      <c r="P107" s="220"/>
      <c r="Q107" s="220"/>
      <c r="R107" s="220"/>
      <c r="S107" s="220"/>
      <c r="T107" s="221"/>
      <c r="AT107" s="222" t="s">
        <v>193</v>
      </c>
      <c r="AU107" s="222" t="s">
        <v>78</v>
      </c>
      <c r="AV107" s="13" t="s">
        <v>80</v>
      </c>
      <c r="AW107" s="13" t="s">
        <v>32</v>
      </c>
      <c r="AX107" s="13" t="s">
        <v>78</v>
      </c>
      <c r="AY107" s="222" t="s">
        <v>132</v>
      </c>
    </row>
    <row r="108" spans="1:65" s="2" customFormat="1" ht="36">
      <c r="A108" s="35"/>
      <c r="B108" s="36"/>
      <c r="C108" s="193" t="s">
        <v>248</v>
      </c>
      <c r="D108" s="193" t="s">
        <v>135</v>
      </c>
      <c r="E108" s="194" t="s">
        <v>281</v>
      </c>
      <c r="F108" s="195" t="s">
        <v>282</v>
      </c>
      <c r="G108" s="196" t="s">
        <v>221</v>
      </c>
      <c r="H108" s="197">
        <v>7.2549999999999999</v>
      </c>
      <c r="I108" s="198"/>
      <c r="J108" s="199">
        <f>ROUND(I108*H108,2)</f>
        <v>0</v>
      </c>
      <c r="K108" s="195" t="s">
        <v>139</v>
      </c>
      <c r="L108" s="40"/>
      <c r="M108" s="200" t="s">
        <v>19</v>
      </c>
      <c r="N108" s="201" t="s">
        <v>41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3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151</v>
      </c>
      <c r="AT108" s="204" t="s">
        <v>135</v>
      </c>
      <c r="AU108" s="204" t="s">
        <v>78</v>
      </c>
      <c r="AY108" s="18" t="s">
        <v>132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78</v>
      </c>
      <c r="BK108" s="205">
        <f>ROUND(I108*H108,2)</f>
        <v>0</v>
      </c>
      <c r="BL108" s="18" t="s">
        <v>151</v>
      </c>
      <c r="BM108" s="204" t="s">
        <v>886</v>
      </c>
    </row>
    <row r="109" spans="1:65" s="2" customFormat="1" ht="12">
      <c r="A109" s="35"/>
      <c r="B109" s="36"/>
      <c r="C109" s="193" t="s">
        <v>253</v>
      </c>
      <c r="D109" s="193" t="s">
        <v>135</v>
      </c>
      <c r="E109" s="194" t="s">
        <v>286</v>
      </c>
      <c r="F109" s="195" t="s">
        <v>287</v>
      </c>
      <c r="G109" s="196" t="s">
        <v>221</v>
      </c>
      <c r="H109" s="197">
        <v>7.9809999999999999</v>
      </c>
      <c r="I109" s="198"/>
      <c r="J109" s="199">
        <f>ROUND(I109*H109,2)</f>
        <v>0</v>
      </c>
      <c r="K109" s="195" t="s">
        <v>139</v>
      </c>
      <c r="L109" s="40"/>
      <c r="M109" s="200" t="s">
        <v>19</v>
      </c>
      <c r="N109" s="201" t="s">
        <v>41</v>
      </c>
      <c r="O109" s="65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3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151</v>
      </c>
      <c r="AT109" s="204" t="s">
        <v>135</v>
      </c>
      <c r="AU109" s="204" t="s">
        <v>78</v>
      </c>
      <c r="AY109" s="18" t="s">
        <v>132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78</v>
      </c>
      <c r="BK109" s="205">
        <f>ROUND(I109*H109,2)</f>
        <v>0</v>
      </c>
      <c r="BL109" s="18" t="s">
        <v>151</v>
      </c>
      <c r="BM109" s="204" t="s">
        <v>887</v>
      </c>
    </row>
    <row r="110" spans="1:65" s="2" customFormat="1" ht="60">
      <c r="A110" s="35"/>
      <c r="B110" s="36"/>
      <c r="C110" s="193" t="s">
        <v>257</v>
      </c>
      <c r="D110" s="193" t="s">
        <v>135</v>
      </c>
      <c r="E110" s="194" t="s">
        <v>291</v>
      </c>
      <c r="F110" s="195" t="s">
        <v>292</v>
      </c>
      <c r="G110" s="196" t="s">
        <v>221</v>
      </c>
      <c r="H110" s="197">
        <v>7.2549999999999999</v>
      </c>
      <c r="I110" s="198"/>
      <c r="J110" s="199">
        <f>ROUND(I110*H110,2)</f>
        <v>0</v>
      </c>
      <c r="K110" s="195" t="s">
        <v>139</v>
      </c>
      <c r="L110" s="40"/>
      <c r="M110" s="200" t="s">
        <v>19</v>
      </c>
      <c r="N110" s="201" t="s">
        <v>41</v>
      </c>
      <c r="O110" s="65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151</v>
      </c>
      <c r="AT110" s="204" t="s">
        <v>135</v>
      </c>
      <c r="AU110" s="204" t="s">
        <v>78</v>
      </c>
      <c r="AY110" s="18" t="s">
        <v>132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78</v>
      </c>
      <c r="BK110" s="205">
        <f>ROUND(I110*H110,2)</f>
        <v>0</v>
      </c>
      <c r="BL110" s="18" t="s">
        <v>151</v>
      </c>
      <c r="BM110" s="204" t="s">
        <v>888</v>
      </c>
    </row>
    <row r="111" spans="1:65" s="13" customFormat="1">
      <c r="B111" s="211"/>
      <c r="C111" s="212"/>
      <c r="D111" s="213" t="s">
        <v>193</v>
      </c>
      <c r="E111" s="214" t="s">
        <v>19</v>
      </c>
      <c r="F111" s="215" t="s">
        <v>889</v>
      </c>
      <c r="G111" s="212"/>
      <c r="H111" s="216">
        <v>7.2549999999999999</v>
      </c>
      <c r="I111" s="217"/>
      <c r="J111" s="212"/>
      <c r="K111" s="212"/>
      <c r="L111" s="218"/>
      <c r="M111" s="219"/>
      <c r="N111" s="220"/>
      <c r="O111" s="220"/>
      <c r="P111" s="220"/>
      <c r="Q111" s="220"/>
      <c r="R111" s="220"/>
      <c r="S111" s="220"/>
      <c r="T111" s="221"/>
      <c r="AT111" s="222" t="s">
        <v>193</v>
      </c>
      <c r="AU111" s="222" t="s">
        <v>78</v>
      </c>
      <c r="AV111" s="13" t="s">
        <v>80</v>
      </c>
      <c r="AW111" s="13" t="s">
        <v>32</v>
      </c>
      <c r="AX111" s="13" t="s">
        <v>78</v>
      </c>
      <c r="AY111" s="222" t="s">
        <v>132</v>
      </c>
    </row>
    <row r="112" spans="1:65" s="2" customFormat="1" ht="36">
      <c r="A112" s="35"/>
      <c r="B112" s="36"/>
      <c r="C112" s="193" t="s">
        <v>262</v>
      </c>
      <c r="D112" s="193" t="s">
        <v>135</v>
      </c>
      <c r="E112" s="194" t="s">
        <v>298</v>
      </c>
      <c r="F112" s="195" t="s">
        <v>299</v>
      </c>
      <c r="G112" s="196" t="s">
        <v>191</v>
      </c>
      <c r="H112" s="197">
        <v>36.274999999999999</v>
      </c>
      <c r="I112" s="198"/>
      <c r="J112" s="199">
        <f>ROUND(I112*H112,2)</f>
        <v>0</v>
      </c>
      <c r="K112" s="195" t="s">
        <v>139</v>
      </c>
      <c r="L112" s="40"/>
      <c r="M112" s="200" t="s">
        <v>19</v>
      </c>
      <c r="N112" s="201" t="s">
        <v>41</v>
      </c>
      <c r="O112" s="65"/>
      <c r="P112" s="202">
        <f>O112*H112</f>
        <v>0</v>
      </c>
      <c r="Q112" s="202">
        <v>0</v>
      </c>
      <c r="R112" s="202">
        <f>Q112*H112</f>
        <v>0</v>
      </c>
      <c r="S112" s="202">
        <v>0</v>
      </c>
      <c r="T112" s="203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151</v>
      </c>
      <c r="AT112" s="204" t="s">
        <v>135</v>
      </c>
      <c r="AU112" s="204" t="s">
        <v>78</v>
      </c>
      <c r="AY112" s="18" t="s">
        <v>132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78</v>
      </c>
      <c r="BK112" s="205">
        <f>ROUND(I112*H112,2)</f>
        <v>0</v>
      </c>
      <c r="BL112" s="18" t="s">
        <v>151</v>
      </c>
      <c r="BM112" s="204" t="s">
        <v>890</v>
      </c>
    </row>
    <row r="113" spans="1:65" s="13" customFormat="1">
      <c r="B113" s="211"/>
      <c r="C113" s="212"/>
      <c r="D113" s="213" t="s">
        <v>193</v>
      </c>
      <c r="E113" s="214" t="s">
        <v>19</v>
      </c>
      <c r="F113" s="215" t="s">
        <v>891</v>
      </c>
      <c r="G113" s="212"/>
      <c r="H113" s="216">
        <v>36.274999999999999</v>
      </c>
      <c r="I113" s="217"/>
      <c r="J113" s="212"/>
      <c r="K113" s="212"/>
      <c r="L113" s="218"/>
      <c r="M113" s="219"/>
      <c r="N113" s="220"/>
      <c r="O113" s="220"/>
      <c r="P113" s="220"/>
      <c r="Q113" s="220"/>
      <c r="R113" s="220"/>
      <c r="S113" s="220"/>
      <c r="T113" s="221"/>
      <c r="AT113" s="222" t="s">
        <v>193</v>
      </c>
      <c r="AU113" s="222" t="s">
        <v>78</v>
      </c>
      <c r="AV113" s="13" t="s">
        <v>80</v>
      </c>
      <c r="AW113" s="13" t="s">
        <v>32</v>
      </c>
      <c r="AX113" s="13" t="s">
        <v>78</v>
      </c>
      <c r="AY113" s="222" t="s">
        <v>132</v>
      </c>
    </row>
    <row r="114" spans="1:65" s="2" customFormat="1" ht="12">
      <c r="A114" s="35"/>
      <c r="B114" s="36"/>
      <c r="C114" s="244" t="s">
        <v>8</v>
      </c>
      <c r="D114" s="244" t="s">
        <v>304</v>
      </c>
      <c r="E114" s="245" t="s">
        <v>305</v>
      </c>
      <c r="F114" s="246" t="s">
        <v>306</v>
      </c>
      <c r="G114" s="247" t="s">
        <v>307</v>
      </c>
      <c r="H114" s="248">
        <v>1.0880000000000001</v>
      </c>
      <c r="I114" s="249"/>
      <c r="J114" s="250">
        <f>ROUND(I114*H114,2)</f>
        <v>0</v>
      </c>
      <c r="K114" s="246" t="s">
        <v>139</v>
      </c>
      <c r="L114" s="251"/>
      <c r="M114" s="252" t="s">
        <v>19</v>
      </c>
      <c r="N114" s="253" t="s">
        <v>41</v>
      </c>
      <c r="O114" s="65"/>
      <c r="P114" s="202">
        <f>O114*H114</f>
        <v>0</v>
      </c>
      <c r="Q114" s="202">
        <v>1E-3</v>
      </c>
      <c r="R114" s="202">
        <f>Q114*H114</f>
        <v>1.0880000000000002E-3</v>
      </c>
      <c r="S114" s="202">
        <v>0</v>
      </c>
      <c r="T114" s="203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169</v>
      </c>
      <c r="AT114" s="204" t="s">
        <v>304</v>
      </c>
      <c r="AU114" s="204" t="s">
        <v>78</v>
      </c>
      <c r="AY114" s="18" t="s">
        <v>132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78</v>
      </c>
      <c r="BK114" s="205">
        <f>ROUND(I114*H114,2)</f>
        <v>0</v>
      </c>
      <c r="BL114" s="18" t="s">
        <v>151</v>
      </c>
      <c r="BM114" s="204" t="s">
        <v>892</v>
      </c>
    </row>
    <row r="115" spans="1:65" s="13" customFormat="1">
      <c r="B115" s="211"/>
      <c r="C115" s="212"/>
      <c r="D115" s="213" t="s">
        <v>193</v>
      </c>
      <c r="E115" s="214" t="s">
        <v>19</v>
      </c>
      <c r="F115" s="215" t="s">
        <v>893</v>
      </c>
      <c r="G115" s="212"/>
      <c r="H115" s="216">
        <v>1.0880000000000001</v>
      </c>
      <c r="I115" s="217"/>
      <c r="J115" s="212"/>
      <c r="K115" s="212"/>
      <c r="L115" s="218"/>
      <c r="M115" s="219"/>
      <c r="N115" s="220"/>
      <c r="O115" s="220"/>
      <c r="P115" s="220"/>
      <c r="Q115" s="220"/>
      <c r="R115" s="220"/>
      <c r="S115" s="220"/>
      <c r="T115" s="221"/>
      <c r="AT115" s="222" t="s">
        <v>193</v>
      </c>
      <c r="AU115" s="222" t="s">
        <v>78</v>
      </c>
      <c r="AV115" s="13" t="s">
        <v>80</v>
      </c>
      <c r="AW115" s="13" t="s">
        <v>32</v>
      </c>
      <c r="AX115" s="13" t="s">
        <v>78</v>
      </c>
      <c r="AY115" s="222" t="s">
        <v>132</v>
      </c>
    </row>
    <row r="116" spans="1:65" s="2" customFormat="1" ht="24">
      <c r="A116" s="35"/>
      <c r="B116" s="36"/>
      <c r="C116" s="193" t="s">
        <v>270</v>
      </c>
      <c r="D116" s="193" t="s">
        <v>135</v>
      </c>
      <c r="E116" s="194" t="s">
        <v>311</v>
      </c>
      <c r="F116" s="195" t="s">
        <v>312</v>
      </c>
      <c r="G116" s="196" t="s">
        <v>191</v>
      </c>
      <c r="H116" s="197">
        <v>109.392</v>
      </c>
      <c r="I116" s="198"/>
      <c r="J116" s="199">
        <f>ROUND(I116*H116,2)</f>
        <v>0</v>
      </c>
      <c r="K116" s="195" t="s">
        <v>139</v>
      </c>
      <c r="L116" s="40"/>
      <c r="M116" s="200" t="s">
        <v>19</v>
      </c>
      <c r="N116" s="201" t="s">
        <v>41</v>
      </c>
      <c r="O116" s="65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151</v>
      </c>
      <c r="AT116" s="204" t="s">
        <v>135</v>
      </c>
      <c r="AU116" s="204" t="s">
        <v>78</v>
      </c>
      <c r="AY116" s="18" t="s">
        <v>132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78</v>
      </c>
      <c r="BK116" s="205">
        <f>ROUND(I116*H116,2)</f>
        <v>0</v>
      </c>
      <c r="BL116" s="18" t="s">
        <v>151</v>
      </c>
      <c r="BM116" s="204" t="s">
        <v>894</v>
      </c>
    </row>
    <row r="117" spans="1:65" s="13" customFormat="1">
      <c r="B117" s="211"/>
      <c r="C117" s="212"/>
      <c r="D117" s="213" t="s">
        <v>193</v>
      </c>
      <c r="E117" s="214" t="s">
        <v>19</v>
      </c>
      <c r="F117" s="215" t="s">
        <v>895</v>
      </c>
      <c r="G117" s="212"/>
      <c r="H117" s="216">
        <v>109.392</v>
      </c>
      <c r="I117" s="217"/>
      <c r="J117" s="212"/>
      <c r="K117" s="212"/>
      <c r="L117" s="218"/>
      <c r="M117" s="219"/>
      <c r="N117" s="220"/>
      <c r="O117" s="220"/>
      <c r="P117" s="220"/>
      <c r="Q117" s="220"/>
      <c r="R117" s="220"/>
      <c r="S117" s="220"/>
      <c r="T117" s="221"/>
      <c r="AT117" s="222" t="s">
        <v>193</v>
      </c>
      <c r="AU117" s="222" t="s">
        <v>78</v>
      </c>
      <c r="AV117" s="13" t="s">
        <v>80</v>
      </c>
      <c r="AW117" s="13" t="s">
        <v>32</v>
      </c>
      <c r="AX117" s="13" t="s">
        <v>78</v>
      </c>
      <c r="AY117" s="222" t="s">
        <v>132</v>
      </c>
    </row>
    <row r="118" spans="1:65" s="12" customFormat="1" ht="15">
      <c r="B118" s="177"/>
      <c r="C118" s="178"/>
      <c r="D118" s="179" t="s">
        <v>69</v>
      </c>
      <c r="E118" s="180" t="s">
        <v>131</v>
      </c>
      <c r="F118" s="180" t="s">
        <v>318</v>
      </c>
      <c r="G118" s="178"/>
      <c r="H118" s="178"/>
      <c r="I118" s="181"/>
      <c r="J118" s="182">
        <f>BK118</f>
        <v>0</v>
      </c>
      <c r="K118" s="178"/>
      <c r="L118" s="183"/>
      <c r="M118" s="184"/>
      <c r="N118" s="185"/>
      <c r="O118" s="185"/>
      <c r="P118" s="186">
        <f>SUM(P119:P136)</f>
        <v>0</v>
      </c>
      <c r="Q118" s="185"/>
      <c r="R118" s="186">
        <f>SUM(R119:R136)</f>
        <v>19.155097500000004</v>
      </c>
      <c r="S118" s="185"/>
      <c r="T118" s="187">
        <f>SUM(T119:T136)</f>
        <v>0</v>
      </c>
      <c r="AR118" s="188" t="s">
        <v>78</v>
      </c>
      <c r="AT118" s="189" t="s">
        <v>69</v>
      </c>
      <c r="AU118" s="189" t="s">
        <v>70</v>
      </c>
      <c r="AY118" s="188" t="s">
        <v>132</v>
      </c>
      <c r="BK118" s="190">
        <f>SUM(BK119:BK136)</f>
        <v>0</v>
      </c>
    </row>
    <row r="119" spans="1:65" s="2" customFormat="1" ht="24">
      <c r="A119" s="35"/>
      <c r="B119" s="36"/>
      <c r="C119" s="193" t="s">
        <v>275</v>
      </c>
      <c r="D119" s="193" t="s">
        <v>135</v>
      </c>
      <c r="E119" s="194" t="s">
        <v>320</v>
      </c>
      <c r="F119" s="195" t="s">
        <v>321</v>
      </c>
      <c r="G119" s="196" t="s">
        <v>191</v>
      </c>
      <c r="H119" s="197">
        <v>20.321999999999999</v>
      </c>
      <c r="I119" s="198"/>
      <c r="J119" s="199">
        <f>ROUND(I119*H119,2)</f>
        <v>0</v>
      </c>
      <c r="K119" s="195" t="s">
        <v>139</v>
      </c>
      <c r="L119" s="40"/>
      <c r="M119" s="200" t="s">
        <v>19</v>
      </c>
      <c r="N119" s="201" t="s">
        <v>41</v>
      </c>
      <c r="O119" s="65"/>
      <c r="P119" s="202">
        <f>O119*H119</f>
        <v>0</v>
      </c>
      <c r="Q119" s="202">
        <v>0</v>
      </c>
      <c r="R119" s="202">
        <f>Q119*H119</f>
        <v>0</v>
      </c>
      <c r="S119" s="202">
        <v>0</v>
      </c>
      <c r="T119" s="203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151</v>
      </c>
      <c r="AT119" s="204" t="s">
        <v>135</v>
      </c>
      <c r="AU119" s="204" t="s">
        <v>78</v>
      </c>
      <c r="AY119" s="18" t="s">
        <v>132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78</v>
      </c>
      <c r="BK119" s="205">
        <f>ROUND(I119*H119,2)</f>
        <v>0</v>
      </c>
      <c r="BL119" s="18" t="s">
        <v>151</v>
      </c>
      <c r="BM119" s="204" t="s">
        <v>896</v>
      </c>
    </row>
    <row r="120" spans="1:65" s="13" customFormat="1">
      <c r="B120" s="211"/>
      <c r="C120" s="212"/>
      <c r="D120" s="213" t="s">
        <v>193</v>
      </c>
      <c r="E120" s="214" t="s">
        <v>19</v>
      </c>
      <c r="F120" s="215" t="s">
        <v>897</v>
      </c>
      <c r="G120" s="212"/>
      <c r="H120" s="216">
        <v>20.321999999999999</v>
      </c>
      <c r="I120" s="217"/>
      <c r="J120" s="212"/>
      <c r="K120" s="212"/>
      <c r="L120" s="218"/>
      <c r="M120" s="219"/>
      <c r="N120" s="220"/>
      <c r="O120" s="220"/>
      <c r="P120" s="220"/>
      <c r="Q120" s="220"/>
      <c r="R120" s="220"/>
      <c r="S120" s="220"/>
      <c r="T120" s="221"/>
      <c r="AT120" s="222" t="s">
        <v>193</v>
      </c>
      <c r="AU120" s="222" t="s">
        <v>78</v>
      </c>
      <c r="AV120" s="13" t="s">
        <v>80</v>
      </c>
      <c r="AW120" s="13" t="s">
        <v>32</v>
      </c>
      <c r="AX120" s="13" t="s">
        <v>78</v>
      </c>
      <c r="AY120" s="222" t="s">
        <v>132</v>
      </c>
    </row>
    <row r="121" spans="1:65" s="2" customFormat="1" ht="24">
      <c r="A121" s="35"/>
      <c r="B121" s="36"/>
      <c r="C121" s="193" t="s">
        <v>280</v>
      </c>
      <c r="D121" s="193" t="s">
        <v>135</v>
      </c>
      <c r="E121" s="194" t="s">
        <v>326</v>
      </c>
      <c r="F121" s="195" t="s">
        <v>327</v>
      </c>
      <c r="G121" s="196" t="s">
        <v>191</v>
      </c>
      <c r="H121" s="197">
        <v>89.07</v>
      </c>
      <c r="I121" s="198"/>
      <c r="J121" s="199">
        <f>ROUND(I121*H121,2)</f>
        <v>0</v>
      </c>
      <c r="K121" s="195" t="s">
        <v>139</v>
      </c>
      <c r="L121" s="40"/>
      <c r="M121" s="200" t="s">
        <v>19</v>
      </c>
      <c r="N121" s="201" t="s">
        <v>41</v>
      </c>
      <c r="O121" s="65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151</v>
      </c>
      <c r="AT121" s="204" t="s">
        <v>135</v>
      </c>
      <c r="AU121" s="204" t="s">
        <v>78</v>
      </c>
      <c r="AY121" s="18" t="s">
        <v>132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78</v>
      </c>
      <c r="BK121" s="205">
        <f>ROUND(I121*H121,2)</f>
        <v>0</v>
      </c>
      <c r="BL121" s="18" t="s">
        <v>151</v>
      </c>
      <c r="BM121" s="204" t="s">
        <v>898</v>
      </c>
    </row>
    <row r="122" spans="1:65" s="13" customFormat="1">
      <c r="B122" s="211"/>
      <c r="C122" s="212"/>
      <c r="D122" s="213" t="s">
        <v>193</v>
      </c>
      <c r="E122" s="214" t="s">
        <v>19</v>
      </c>
      <c r="F122" s="215" t="s">
        <v>899</v>
      </c>
      <c r="G122" s="212"/>
      <c r="H122" s="216">
        <v>3.95</v>
      </c>
      <c r="I122" s="217"/>
      <c r="J122" s="212"/>
      <c r="K122" s="212"/>
      <c r="L122" s="218"/>
      <c r="M122" s="219"/>
      <c r="N122" s="220"/>
      <c r="O122" s="220"/>
      <c r="P122" s="220"/>
      <c r="Q122" s="220"/>
      <c r="R122" s="220"/>
      <c r="S122" s="220"/>
      <c r="T122" s="221"/>
      <c r="AT122" s="222" t="s">
        <v>193</v>
      </c>
      <c r="AU122" s="222" t="s">
        <v>78</v>
      </c>
      <c r="AV122" s="13" t="s">
        <v>80</v>
      </c>
      <c r="AW122" s="13" t="s">
        <v>32</v>
      </c>
      <c r="AX122" s="13" t="s">
        <v>70</v>
      </c>
      <c r="AY122" s="222" t="s">
        <v>132</v>
      </c>
    </row>
    <row r="123" spans="1:65" s="13" customFormat="1">
      <c r="B123" s="211"/>
      <c r="C123" s="212"/>
      <c r="D123" s="213" t="s">
        <v>193</v>
      </c>
      <c r="E123" s="214" t="s">
        <v>19</v>
      </c>
      <c r="F123" s="215" t="s">
        <v>900</v>
      </c>
      <c r="G123" s="212"/>
      <c r="H123" s="216">
        <v>85.12</v>
      </c>
      <c r="I123" s="217"/>
      <c r="J123" s="212"/>
      <c r="K123" s="212"/>
      <c r="L123" s="218"/>
      <c r="M123" s="219"/>
      <c r="N123" s="220"/>
      <c r="O123" s="220"/>
      <c r="P123" s="220"/>
      <c r="Q123" s="220"/>
      <c r="R123" s="220"/>
      <c r="S123" s="220"/>
      <c r="T123" s="221"/>
      <c r="AT123" s="222" t="s">
        <v>193</v>
      </c>
      <c r="AU123" s="222" t="s">
        <v>78</v>
      </c>
      <c r="AV123" s="13" t="s">
        <v>80</v>
      </c>
      <c r="AW123" s="13" t="s">
        <v>32</v>
      </c>
      <c r="AX123" s="13" t="s">
        <v>70</v>
      </c>
      <c r="AY123" s="222" t="s">
        <v>132</v>
      </c>
    </row>
    <row r="124" spans="1:65" s="14" customFormat="1">
      <c r="B124" s="223"/>
      <c r="C124" s="224"/>
      <c r="D124" s="213" t="s">
        <v>193</v>
      </c>
      <c r="E124" s="225" t="s">
        <v>19</v>
      </c>
      <c r="F124" s="226" t="s">
        <v>197</v>
      </c>
      <c r="G124" s="224"/>
      <c r="H124" s="227">
        <v>89.07</v>
      </c>
      <c r="I124" s="228"/>
      <c r="J124" s="224"/>
      <c r="K124" s="224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193</v>
      </c>
      <c r="AU124" s="233" t="s">
        <v>78</v>
      </c>
      <c r="AV124" s="14" t="s">
        <v>151</v>
      </c>
      <c r="AW124" s="14" t="s">
        <v>32</v>
      </c>
      <c r="AX124" s="14" t="s">
        <v>78</v>
      </c>
      <c r="AY124" s="233" t="s">
        <v>132</v>
      </c>
    </row>
    <row r="125" spans="1:65" s="2" customFormat="1" ht="48">
      <c r="A125" s="35"/>
      <c r="B125" s="36"/>
      <c r="C125" s="193" t="s">
        <v>285</v>
      </c>
      <c r="D125" s="193" t="s">
        <v>135</v>
      </c>
      <c r="E125" s="194" t="s">
        <v>344</v>
      </c>
      <c r="F125" s="195" t="s">
        <v>345</v>
      </c>
      <c r="G125" s="196" t="s">
        <v>191</v>
      </c>
      <c r="H125" s="197">
        <v>9.6</v>
      </c>
      <c r="I125" s="198"/>
      <c r="J125" s="199">
        <f>ROUND(I125*H125,2)</f>
        <v>0</v>
      </c>
      <c r="K125" s="195" t="s">
        <v>139</v>
      </c>
      <c r="L125" s="40"/>
      <c r="M125" s="200" t="s">
        <v>19</v>
      </c>
      <c r="N125" s="201" t="s">
        <v>41</v>
      </c>
      <c r="O125" s="65"/>
      <c r="P125" s="202">
        <f>O125*H125</f>
        <v>0</v>
      </c>
      <c r="Q125" s="202">
        <v>0</v>
      </c>
      <c r="R125" s="202">
        <f>Q125*H125</f>
        <v>0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151</v>
      </c>
      <c r="AT125" s="204" t="s">
        <v>135</v>
      </c>
      <c r="AU125" s="204" t="s">
        <v>78</v>
      </c>
      <c r="AY125" s="18" t="s">
        <v>132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78</v>
      </c>
      <c r="BK125" s="205">
        <f>ROUND(I125*H125,2)</f>
        <v>0</v>
      </c>
      <c r="BL125" s="18" t="s">
        <v>151</v>
      </c>
      <c r="BM125" s="204" t="s">
        <v>901</v>
      </c>
    </row>
    <row r="126" spans="1:65" s="13" customFormat="1">
      <c r="B126" s="211"/>
      <c r="C126" s="212"/>
      <c r="D126" s="213" t="s">
        <v>193</v>
      </c>
      <c r="E126" s="214" t="s">
        <v>19</v>
      </c>
      <c r="F126" s="215" t="s">
        <v>902</v>
      </c>
      <c r="G126" s="212"/>
      <c r="H126" s="216">
        <v>9.6</v>
      </c>
      <c r="I126" s="217"/>
      <c r="J126" s="212"/>
      <c r="K126" s="212"/>
      <c r="L126" s="218"/>
      <c r="M126" s="219"/>
      <c r="N126" s="220"/>
      <c r="O126" s="220"/>
      <c r="P126" s="220"/>
      <c r="Q126" s="220"/>
      <c r="R126" s="220"/>
      <c r="S126" s="220"/>
      <c r="T126" s="221"/>
      <c r="AT126" s="222" t="s">
        <v>193</v>
      </c>
      <c r="AU126" s="222" t="s">
        <v>78</v>
      </c>
      <c r="AV126" s="13" t="s">
        <v>80</v>
      </c>
      <c r="AW126" s="13" t="s">
        <v>32</v>
      </c>
      <c r="AX126" s="13" t="s">
        <v>78</v>
      </c>
      <c r="AY126" s="222" t="s">
        <v>132</v>
      </c>
    </row>
    <row r="127" spans="1:65" s="2" customFormat="1" ht="24">
      <c r="A127" s="35"/>
      <c r="B127" s="36"/>
      <c r="C127" s="193" t="s">
        <v>290</v>
      </c>
      <c r="D127" s="193" t="s">
        <v>135</v>
      </c>
      <c r="E127" s="194" t="s">
        <v>354</v>
      </c>
      <c r="F127" s="195" t="s">
        <v>355</v>
      </c>
      <c r="G127" s="196" t="s">
        <v>191</v>
      </c>
      <c r="H127" s="197">
        <v>9.6</v>
      </c>
      <c r="I127" s="198"/>
      <c r="J127" s="199">
        <f>ROUND(I127*H127,2)</f>
        <v>0</v>
      </c>
      <c r="K127" s="195" t="s">
        <v>139</v>
      </c>
      <c r="L127" s="40"/>
      <c r="M127" s="200" t="s">
        <v>19</v>
      </c>
      <c r="N127" s="201" t="s">
        <v>41</v>
      </c>
      <c r="O127" s="65"/>
      <c r="P127" s="202">
        <f>O127*H127</f>
        <v>0</v>
      </c>
      <c r="Q127" s="202">
        <v>0</v>
      </c>
      <c r="R127" s="202">
        <f>Q127*H127</f>
        <v>0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151</v>
      </c>
      <c r="AT127" s="204" t="s">
        <v>135</v>
      </c>
      <c r="AU127" s="204" t="s">
        <v>78</v>
      </c>
      <c r="AY127" s="18" t="s">
        <v>132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78</v>
      </c>
      <c r="BK127" s="205">
        <f>ROUND(I127*H127,2)</f>
        <v>0</v>
      </c>
      <c r="BL127" s="18" t="s">
        <v>151</v>
      </c>
      <c r="BM127" s="204" t="s">
        <v>903</v>
      </c>
    </row>
    <row r="128" spans="1:65" s="2" customFormat="1" ht="36">
      <c r="A128" s="35"/>
      <c r="B128" s="36"/>
      <c r="C128" s="193" t="s">
        <v>7</v>
      </c>
      <c r="D128" s="193" t="s">
        <v>135</v>
      </c>
      <c r="E128" s="194" t="s">
        <v>358</v>
      </c>
      <c r="F128" s="195" t="s">
        <v>359</v>
      </c>
      <c r="G128" s="196" t="s">
        <v>191</v>
      </c>
      <c r="H128" s="197">
        <v>9.6</v>
      </c>
      <c r="I128" s="198"/>
      <c r="J128" s="199">
        <f>ROUND(I128*H128,2)</f>
        <v>0</v>
      </c>
      <c r="K128" s="195" t="s">
        <v>139</v>
      </c>
      <c r="L128" s="40"/>
      <c r="M128" s="200" t="s">
        <v>19</v>
      </c>
      <c r="N128" s="201" t="s">
        <v>41</v>
      </c>
      <c r="O128" s="65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151</v>
      </c>
      <c r="AT128" s="204" t="s">
        <v>135</v>
      </c>
      <c r="AU128" s="204" t="s">
        <v>78</v>
      </c>
      <c r="AY128" s="18" t="s">
        <v>132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78</v>
      </c>
      <c r="BK128" s="205">
        <f>ROUND(I128*H128,2)</f>
        <v>0</v>
      </c>
      <c r="BL128" s="18" t="s">
        <v>151</v>
      </c>
      <c r="BM128" s="204" t="s">
        <v>904</v>
      </c>
    </row>
    <row r="129" spans="1:65" s="2" customFormat="1" ht="72">
      <c r="A129" s="35"/>
      <c r="B129" s="36"/>
      <c r="C129" s="193" t="s">
        <v>303</v>
      </c>
      <c r="D129" s="193" t="s">
        <v>135</v>
      </c>
      <c r="E129" s="194" t="s">
        <v>905</v>
      </c>
      <c r="F129" s="195" t="s">
        <v>906</v>
      </c>
      <c r="G129" s="196" t="s">
        <v>191</v>
      </c>
      <c r="H129" s="197">
        <v>88.99</v>
      </c>
      <c r="I129" s="198"/>
      <c r="J129" s="199">
        <f>ROUND(I129*H129,2)</f>
        <v>0</v>
      </c>
      <c r="K129" s="195" t="s">
        <v>139</v>
      </c>
      <c r="L129" s="40"/>
      <c r="M129" s="200" t="s">
        <v>19</v>
      </c>
      <c r="N129" s="201" t="s">
        <v>41</v>
      </c>
      <c r="O129" s="65"/>
      <c r="P129" s="202">
        <f>O129*H129</f>
        <v>0</v>
      </c>
      <c r="Q129" s="202">
        <v>8.4250000000000005E-2</v>
      </c>
      <c r="R129" s="202">
        <f>Q129*H129</f>
        <v>7.4974075000000004</v>
      </c>
      <c r="S129" s="202">
        <v>0</v>
      </c>
      <c r="T129" s="20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151</v>
      </c>
      <c r="AT129" s="204" t="s">
        <v>135</v>
      </c>
      <c r="AU129" s="204" t="s">
        <v>78</v>
      </c>
      <c r="AY129" s="18" t="s">
        <v>132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78</v>
      </c>
      <c r="BK129" s="205">
        <f>ROUND(I129*H129,2)</f>
        <v>0</v>
      </c>
      <c r="BL129" s="18" t="s">
        <v>151</v>
      </c>
      <c r="BM129" s="204" t="s">
        <v>907</v>
      </c>
    </row>
    <row r="130" spans="1:65" s="13" customFormat="1">
      <c r="B130" s="211"/>
      <c r="C130" s="212"/>
      <c r="D130" s="213" t="s">
        <v>193</v>
      </c>
      <c r="E130" s="214" t="s">
        <v>19</v>
      </c>
      <c r="F130" s="215" t="s">
        <v>908</v>
      </c>
      <c r="G130" s="212"/>
      <c r="H130" s="216">
        <v>4.2300000000000004</v>
      </c>
      <c r="I130" s="217"/>
      <c r="J130" s="212"/>
      <c r="K130" s="212"/>
      <c r="L130" s="218"/>
      <c r="M130" s="219"/>
      <c r="N130" s="220"/>
      <c r="O130" s="220"/>
      <c r="P130" s="220"/>
      <c r="Q130" s="220"/>
      <c r="R130" s="220"/>
      <c r="S130" s="220"/>
      <c r="T130" s="221"/>
      <c r="AT130" s="222" t="s">
        <v>193</v>
      </c>
      <c r="AU130" s="222" t="s">
        <v>78</v>
      </c>
      <c r="AV130" s="13" t="s">
        <v>80</v>
      </c>
      <c r="AW130" s="13" t="s">
        <v>32</v>
      </c>
      <c r="AX130" s="13" t="s">
        <v>70</v>
      </c>
      <c r="AY130" s="222" t="s">
        <v>132</v>
      </c>
    </row>
    <row r="131" spans="1:65" s="13" customFormat="1">
      <c r="B131" s="211"/>
      <c r="C131" s="212"/>
      <c r="D131" s="213" t="s">
        <v>193</v>
      </c>
      <c r="E131" s="214" t="s">
        <v>19</v>
      </c>
      <c r="F131" s="215" t="s">
        <v>909</v>
      </c>
      <c r="G131" s="212"/>
      <c r="H131" s="216">
        <v>84.76</v>
      </c>
      <c r="I131" s="217"/>
      <c r="J131" s="212"/>
      <c r="K131" s="212"/>
      <c r="L131" s="218"/>
      <c r="M131" s="219"/>
      <c r="N131" s="220"/>
      <c r="O131" s="220"/>
      <c r="P131" s="220"/>
      <c r="Q131" s="220"/>
      <c r="R131" s="220"/>
      <c r="S131" s="220"/>
      <c r="T131" s="221"/>
      <c r="AT131" s="222" t="s">
        <v>193</v>
      </c>
      <c r="AU131" s="222" t="s">
        <v>78</v>
      </c>
      <c r="AV131" s="13" t="s">
        <v>80</v>
      </c>
      <c r="AW131" s="13" t="s">
        <v>32</v>
      </c>
      <c r="AX131" s="13" t="s">
        <v>70</v>
      </c>
      <c r="AY131" s="222" t="s">
        <v>132</v>
      </c>
    </row>
    <row r="132" spans="1:65" s="14" customFormat="1">
      <c r="B132" s="223"/>
      <c r="C132" s="224"/>
      <c r="D132" s="213" t="s">
        <v>193</v>
      </c>
      <c r="E132" s="225" t="s">
        <v>19</v>
      </c>
      <c r="F132" s="226" t="s">
        <v>197</v>
      </c>
      <c r="G132" s="224"/>
      <c r="H132" s="227">
        <v>88.990000000000009</v>
      </c>
      <c r="I132" s="228"/>
      <c r="J132" s="224"/>
      <c r="K132" s="224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193</v>
      </c>
      <c r="AU132" s="233" t="s">
        <v>78</v>
      </c>
      <c r="AV132" s="14" t="s">
        <v>151</v>
      </c>
      <c r="AW132" s="14" t="s">
        <v>32</v>
      </c>
      <c r="AX132" s="14" t="s">
        <v>78</v>
      </c>
      <c r="AY132" s="233" t="s">
        <v>132</v>
      </c>
    </row>
    <row r="133" spans="1:65" s="2" customFormat="1" ht="24">
      <c r="A133" s="35"/>
      <c r="B133" s="36"/>
      <c r="C133" s="244" t="s">
        <v>310</v>
      </c>
      <c r="D133" s="244" t="s">
        <v>304</v>
      </c>
      <c r="E133" s="245" t="s">
        <v>371</v>
      </c>
      <c r="F133" s="246" t="s">
        <v>372</v>
      </c>
      <c r="G133" s="247" t="s">
        <v>191</v>
      </c>
      <c r="H133" s="248">
        <v>84.76</v>
      </c>
      <c r="I133" s="249"/>
      <c r="J133" s="250">
        <f>ROUND(I133*H133,2)</f>
        <v>0</v>
      </c>
      <c r="K133" s="246" t="s">
        <v>139</v>
      </c>
      <c r="L133" s="251"/>
      <c r="M133" s="252" t="s">
        <v>19</v>
      </c>
      <c r="N133" s="253" t="s">
        <v>41</v>
      </c>
      <c r="O133" s="65"/>
      <c r="P133" s="202">
        <f>O133*H133</f>
        <v>0</v>
      </c>
      <c r="Q133" s="202">
        <v>0.13100000000000001</v>
      </c>
      <c r="R133" s="202">
        <f>Q133*H133</f>
        <v>11.103560000000002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169</v>
      </c>
      <c r="AT133" s="204" t="s">
        <v>304</v>
      </c>
      <c r="AU133" s="204" t="s">
        <v>78</v>
      </c>
      <c r="AY133" s="18" t="s">
        <v>132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78</v>
      </c>
      <c r="BK133" s="205">
        <f>ROUND(I133*H133,2)</f>
        <v>0</v>
      </c>
      <c r="BL133" s="18" t="s">
        <v>151</v>
      </c>
      <c r="BM133" s="204" t="s">
        <v>910</v>
      </c>
    </row>
    <row r="134" spans="1:65" s="13" customFormat="1">
      <c r="B134" s="211"/>
      <c r="C134" s="212"/>
      <c r="D134" s="213" t="s">
        <v>193</v>
      </c>
      <c r="E134" s="214" t="s">
        <v>19</v>
      </c>
      <c r="F134" s="215" t="s">
        <v>909</v>
      </c>
      <c r="G134" s="212"/>
      <c r="H134" s="216">
        <v>84.76</v>
      </c>
      <c r="I134" s="217"/>
      <c r="J134" s="212"/>
      <c r="K134" s="212"/>
      <c r="L134" s="218"/>
      <c r="M134" s="219"/>
      <c r="N134" s="220"/>
      <c r="O134" s="220"/>
      <c r="P134" s="220"/>
      <c r="Q134" s="220"/>
      <c r="R134" s="220"/>
      <c r="S134" s="220"/>
      <c r="T134" s="221"/>
      <c r="AT134" s="222" t="s">
        <v>193</v>
      </c>
      <c r="AU134" s="222" t="s">
        <v>78</v>
      </c>
      <c r="AV134" s="13" t="s">
        <v>80</v>
      </c>
      <c r="AW134" s="13" t="s">
        <v>32</v>
      </c>
      <c r="AX134" s="13" t="s">
        <v>78</v>
      </c>
      <c r="AY134" s="222" t="s">
        <v>132</v>
      </c>
    </row>
    <row r="135" spans="1:65" s="2" customFormat="1" ht="24">
      <c r="A135" s="35"/>
      <c r="B135" s="36"/>
      <c r="C135" s="244" t="s">
        <v>314</v>
      </c>
      <c r="D135" s="244" t="s">
        <v>304</v>
      </c>
      <c r="E135" s="245" t="s">
        <v>377</v>
      </c>
      <c r="F135" s="246" t="s">
        <v>378</v>
      </c>
      <c r="G135" s="247" t="s">
        <v>191</v>
      </c>
      <c r="H135" s="248">
        <v>4.2300000000000004</v>
      </c>
      <c r="I135" s="249"/>
      <c r="J135" s="250">
        <f>ROUND(I135*H135,2)</f>
        <v>0</v>
      </c>
      <c r="K135" s="246" t="s">
        <v>139</v>
      </c>
      <c r="L135" s="251"/>
      <c r="M135" s="252" t="s">
        <v>19</v>
      </c>
      <c r="N135" s="253" t="s">
        <v>41</v>
      </c>
      <c r="O135" s="65"/>
      <c r="P135" s="202">
        <f>O135*H135</f>
        <v>0</v>
      </c>
      <c r="Q135" s="202">
        <v>0.13100000000000001</v>
      </c>
      <c r="R135" s="202">
        <f>Q135*H135</f>
        <v>0.55413000000000012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169</v>
      </c>
      <c r="AT135" s="204" t="s">
        <v>304</v>
      </c>
      <c r="AU135" s="204" t="s">
        <v>78</v>
      </c>
      <c r="AY135" s="18" t="s">
        <v>132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78</v>
      </c>
      <c r="BK135" s="205">
        <f>ROUND(I135*H135,2)</f>
        <v>0</v>
      </c>
      <c r="BL135" s="18" t="s">
        <v>151</v>
      </c>
      <c r="BM135" s="204" t="s">
        <v>911</v>
      </c>
    </row>
    <row r="136" spans="1:65" s="13" customFormat="1">
      <c r="B136" s="211"/>
      <c r="C136" s="212"/>
      <c r="D136" s="213" t="s">
        <v>193</v>
      </c>
      <c r="E136" s="214" t="s">
        <v>19</v>
      </c>
      <c r="F136" s="215" t="s">
        <v>908</v>
      </c>
      <c r="G136" s="212"/>
      <c r="H136" s="216">
        <v>4.2300000000000004</v>
      </c>
      <c r="I136" s="217"/>
      <c r="J136" s="212"/>
      <c r="K136" s="212"/>
      <c r="L136" s="218"/>
      <c r="M136" s="219"/>
      <c r="N136" s="220"/>
      <c r="O136" s="220"/>
      <c r="P136" s="220"/>
      <c r="Q136" s="220"/>
      <c r="R136" s="220"/>
      <c r="S136" s="220"/>
      <c r="T136" s="221"/>
      <c r="AT136" s="222" t="s">
        <v>193</v>
      </c>
      <c r="AU136" s="222" t="s">
        <v>78</v>
      </c>
      <c r="AV136" s="13" t="s">
        <v>80</v>
      </c>
      <c r="AW136" s="13" t="s">
        <v>32</v>
      </c>
      <c r="AX136" s="13" t="s">
        <v>78</v>
      </c>
      <c r="AY136" s="222" t="s">
        <v>132</v>
      </c>
    </row>
    <row r="137" spans="1:65" s="12" customFormat="1" ht="15">
      <c r="B137" s="177"/>
      <c r="C137" s="178"/>
      <c r="D137" s="179" t="s">
        <v>69</v>
      </c>
      <c r="E137" s="180" t="s">
        <v>228</v>
      </c>
      <c r="F137" s="180" t="s">
        <v>419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SUM(P138:P155)</f>
        <v>0</v>
      </c>
      <c r="Q137" s="185"/>
      <c r="R137" s="186">
        <f>SUM(R138:R155)</f>
        <v>24.14536803</v>
      </c>
      <c r="S137" s="185"/>
      <c r="T137" s="187">
        <f>SUM(T138:T155)</f>
        <v>0.34426000000000001</v>
      </c>
      <c r="AR137" s="188" t="s">
        <v>78</v>
      </c>
      <c r="AT137" s="189" t="s">
        <v>69</v>
      </c>
      <c r="AU137" s="189" t="s">
        <v>70</v>
      </c>
      <c r="AY137" s="188" t="s">
        <v>132</v>
      </c>
      <c r="BK137" s="190">
        <f>SUM(BK138:BK155)</f>
        <v>0</v>
      </c>
    </row>
    <row r="138" spans="1:65" s="2" customFormat="1" ht="24">
      <c r="A138" s="35"/>
      <c r="B138" s="36"/>
      <c r="C138" s="193" t="s">
        <v>319</v>
      </c>
      <c r="D138" s="193" t="s">
        <v>135</v>
      </c>
      <c r="E138" s="194" t="s">
        <v>421</v>
      </c>
      <c r="F138" s="195" t="s">
        <v>422</v>
      </c>
      <c r="G138" s="196" t="s">
        <v>187</v>
      </c>
      <c r="H138" s="197">
        <v>2</v>
      </c>
      <c r="I138" s="198"/>
      <c r="J138" s="199">
        <f>ROUND(I138*H138,2)</f>
        <v>0</v>
      </c>
      <c r="K138" s="195" t="s">
        <v>139</v>
      </c>
      <c r="L138" s="40"/>
      <c r="M138" s="200" t="s">
        <v>19</v>
      </c>
      <c r="N138" s="201" t="s">
        <v>41</v>
      </c>
      <c r="O138" s="65"/>
      <c r="P138" s="202">
        <f>O138*H138</f>
        <v>0</v>
      </c>
      <c r="Q138" s="202">
        <v>6.9999999999999999E-4</v>
      </c>
      <c r="R138" s="202">
        <f>Q138*H138</f>
        <v>1.4E-3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151</v>
      </c>
      <c r="AT138" s="204" t="s">
        <v>135</v>
      </c>
      <c r="AU138" s="204" t="s">
        <v>78</v>
      </c>
      <c r="AY138" s="18" t="s">
        <v>132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78</v>
      </c>
      <c r="BK138" s="205">
        <f>ROUND(I138*H138,2)</f>
        <v>0</v>
      </c>
      <c r="BL138" s="18" t="s">
        <v>151</v>
      </c>
      <c r="BM138" s="204" t="s">
        <v>912</v>
      </c>
    </row>
    <row r="139" spans="1:65" s="2" customFormat="1" ht="24">
      <c r="A139" s="35"/>
      <c r="B139" s="36"/>
      <c r="C139" s="193" t="s">
        <v>325</v>
      </c>
      <c r="D139" s="193" t="s">
        <v>135</v>
      </c>
      <c r="E139" s="194" t="s">
        <v>426</v>
      </c>
      <c r="F139" s="195" t="s">
        <v>427</v>
      </c>
      <c r="G139" s="196" t="s">
        <v>187</v>
      </c>
      <c r="H139" s="197">
        <v>2</v>
      </c>
      <c r="I139" s="198"/>
      <c r="J139" s="199">
        <f>ROUND(I139*H139,2)</f>
        <v>0</v>
      </c>
      <c r="K139" s="195" t="s">
        <v>139</v>
      </c>
      <c r="L139" s="40"/>
      <c r="M139" s="200" t="s">
        <v>19</v>
      </c>
      <c r="N139" s="201" t="s">
        <v>41</v>
      </c>
      <c r="O139" s="65"/>
      <c r="P139" s="202">
        <f>O139*H139</f>
        <v>0</v>
      </c>
      <c r="Q139" s="202">
        <v>0.11241</v>
      </c>
      <c r="R139" s="202">
        <f>Q139*H139</f>
        <v>0.22481999999999999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151</v>
      </c>
      <c r="AT139" s="204" t="s">
        <v>135</v>
      </c>
      <c r="AU139" s="204" t="s">
        <v>78</v>
      </c>
      <c r="AY139" s="18" t="s">
        <v>132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78</v>
      </c>
      <c r="BK139" s="205">
        <f>ROUND(I139*H139,2)</f>
        <v>0</v>
      </c>
      <c r="BL139" s="18" t="s">
        <v>151</v>
      </c>
      <c r="BM139" s="204" t="s">
        <v>913</v>
      </c>
    </row>
    <row r="140" spans="1:65" s="2" customFormat="1" ht="12">
      <c r="A140" s="35"/>
      <c r="B140" s="36"/>
      <c r="C140" s="244" t="s">
        <v>337</v>
      </c>
      <c r="D140" s="244" t="s">
        <v>304</v>
      </c>
      <c r="E140" s="245" t="s">
        <v>430</v>
      </c>
      <c r="F140" s="246" t="s">
        <v>431</v>
      </c>
      <c r="G140" s="247" t="s">
        <v>187</v>
      </c>
      <c r="H140" s="248">
        <v>2</v>
      </c>
      <c r="I140" s="249"/>
      <c r="J140" s="250">
        <f>ROUND(I140*H140,2)</f>
        <v>0</v>
      </c>
      <c r="K140" s="246" t="s">
        <v>139</v>
      </c>
      <c r="L140" s="251"/>
      <c r="M140" s="252" t="s">
        <v>19</v>
      </c>
      <c r="N140" s="253" t="s">
        <v>41</v>
      </c>
      <c r="O140" s="65"/>
      <c r="P140" s="202">
        <f>O140*H140</f>
        <v>0</v>
      </c>
      <c r="Q140" s="202">
        <v>6.1000000000000004E-3</v>
      </c>
      <c r="R140" s="202">
        <f>Q140*H140</f>
        <v>1.2200000000000001E-2</v>
      </c>
      <c r="S140" s="202">
        <v>0</v>
      </c>
      <c r="T140" s="20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169</v>
      </c>
      <c r="AT140" s="204" t="s">
        <v>304</v>
      </c>
      <c r="AU140" s="204" t="s">
        <v>78</v>
      </c>
      <c r="AY140" s="18" t="s">
        <v>132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78</v>
      </c>
      <c r="BK140" s="205">
        <f>ROUND(I140*H140,2)</f>
        <v>0</v>
      </c>
      <c r="BL140" s="18" t="s">
        <v>151</v>
      </c>
      <c r="BM140" s="204" t="s">
        <v>914</v>
      </c>
    </row>
    <row r="141" spans="1:65" s="2" customFormat="1" ht="24">
      <c r="A141" s="35"/>
      <c r="B141" s="36"/>
      <c r="C141" s="193" t="s">
        <v>343</v>
      </c>
      <c r="D141" s="193" t="s">
        <v>135</v>
      </c>
      <c r="E141" s="194" t="s">
        <v>434</v>
      </c>
      <c r="F141" s="195" t="s">
        <v>435</v>
      </c>
      <c r="G141" s="196" t="s">
        <v>212</v>
      </c>
      <c r="H141" s="197">
        <v>25.75</v>
      </c>
      <c r="I141" s="198"/>
      <c r="J141" s="199">
        <f>ROUND(I141*H141,2)</f>
        <v>0</v>
      </c>
      <c r="K141" s="195" t="s">
        <v>139</v>
      </c>
      <c r="L141" s="40"/>
      <c r="M141" s="200" t="s">
        <v>19</v>
      </c>
      <c r="N141" s="201" t="s">
        <v>41</v>
      </c>
      <c r="O141" s="65"/>
      <c r="P141" s="202">
        <f>O141*H141</f>
        <v>0</v>
      </c>
      <c r="Q141" s="202">
        <v>1.3999999999999999E-4</v>
      </c>
      <c r="R141" s="202">
        <f>Q141*H141</f>
        <v>3.6049999999999997E-3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151</v>
      </c>
      <c r="AT141" s="204" t="s">
        <v>135</v>
      </c>
      <c r="AU141" s="204" t="s">
        <v>78</v>
      </c>
      <c r="AY141" s="18" t="s">
        <v>132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78</v>
      </c>
      <c r="BK141" s="205">
        <f>ROUND(I141*H141,2)</f>
        <v>0</v>
      </c>
      <c r="BL141" s="18" t="s">
        <v>151</v>
      </c>
      <c r="BM141" s="204" t="s">
        <v>915</v>
      </c>
    </row>
    <row r="142" spans="1:65" s="13" customFormat="1">
      <c r="B142" s="211"/>
      <c r="C142" s="212"/>
      <c r="D142" s="213" t="s">
        <v>193</v>
      </c>
      <c r="E142" s="214" t="s">
        <v>19</v>
      </c>
      <c r="F142" s="215" t="s">
        <v>916</v>
      </c>
      <c r="G142" s="212"/>
      <c r="H142" s="216">
        <v>25.75</v>
      </c>
      <c r="I142" s="217"/>
      <c r="J142" s="212"/>
      <c r="K142" s="212"/>
      <c r="L142" s="218"/>
      <c r="M142" s="219"/>
      <c r="N142" s="220"/>
      <c r="O142" s="220"/>
      <c r="P142" s="220"/>
      <c r="Q142" s="220"/>
      <c r="R142" s="220"/>
      <c r="S142" s="220"/>
      <c r="T142" s="221"/>
      <c r="AT142" s="222" t="s">
        <v>193</v>
      </c>
      <c r="AU142" s="222" t="s">
        <v>78</v>
      </c>
      <c r="AV142" s="13" t="s">
        <v>80</v>
      </c>
      <c r="AW142" s="13" t="s">
        <v>32</v>
      </c>
      <c r="AX142" s="13" t="s">
        <v>78</v>
      </c>
      <c r="AY142" s="222" t="s">
        <v>132</v>
      </c>
    </row>
    <row r="143" spans="1:65" s="2" customFormat="1" ht="36">
      <c r="A143" s="35"/>
      <c r="B143" s="36"/>
      <c r="C143" s="193" t="s">
        <v>348</v>
      </c>
      <c r="D143" s="193" t="s">
        <v>135</v>
      </c>
      <c r="E143" s="194" t="s">
        <v>439</v>
      </c>
      <c r="F143" s="195" t="s">
        <v>440</v>
      </c>
      <c r="G143" s="196" t="s">
        <v>212</v>
      </c>
      <c r="H143" s="197">
        <v>154.5</v>
      </c>
      <c r="I143" s="198"/>
      <c r="J143" s="199">
        <f>ROUND(I143*H143,2)</f>
        <v>0</v>
      </c>
      <c r="K143" s="195" t="s">
        <v>139</v>
      </c>
      <c r="L143" s="40"/>
      <c r="M143" s="200" t="s">
        <v>19</v>
      </c>
      <c r="N143" s="201" t="s">
        <v>41</v>
      </c>
      <c r="O143" s="65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151</v>
      </c>
      <c r="AT143" s="204" t="s">
        <v>135</v>
      </c>
      <c r="AU143" s="204" t="s">
        <v>78</v>
      </c>
      <c r="AY143" s="18" t="s">
        <v>132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78</v>
      </c>
      <c r="BK143" s="205">
        <f>ROUND(I143*H143,2)</f>
        <v>0</v>
      </c>
      <c r="BL143" s="18" t="s">
        <v>151</v>
      </c>
      <c r="BM143" s="204" t="s">
        <v>917</v>
      </c>
    </row>
    <row r="144" spans="1:65" s="13" customFormat="1">
      <c r="B144" s="211"/>
      <c r="C144" s="212"/>
      <c r="D144" s="213" t="s">
        <v>193</v>
      </c>
      <c r="E144" s="214" t="s">
        <v>19</v>
      </c>
      <c r="F144" s="215" t="s">
        <v>918</v>
      </c>
      <c r="G144" s="212"/>
      <c r="H144" s="216">
        <v>154.5</v>
      </c>
      <c r="I144" s="217"/>
      <c r="J144" s="212"/>
      <c r="K144" s="212"/>
      <c r="L144" s="218"/>
      <c r="M144" s="219"/>
      <c r="N144" s="220"/>
      <c r="O144" s="220"/>
      <c r="P144" s="220"/>
      <c r="Q144" s="220"/>
      <c r="R144" s="220"/>
      <c r="S144" s="220"/>
      <c r="T144" s="221"/>
      <c r="AT144" s="222" t="s">
        <v>193</v>
      </c>
      <c r="AU144" s="222" t="s">
        <v>78</v>
      </c>
      <c r="AV144" s="13" t="s">
        <v>80</v>
      </c>
      <c r="AW144" s="13" t="s">
        <v>32</v>
      </c>
      <c r="AX144" s="13" t="s">
        <v>78</v>
      </c>
      <c r="AY144" s="222" t="s">
        <v>132</v>
      </c>
    </row>
    <row r="145" spans="1:65" s="2" customFormat="1" ht="48">
      <c r="A145" s="35"/>
      <c r="B145" s="36"/>
      <c r="C145" s="193" t="s">
        <v>353</v>
      </c>
      <c r="D145" s="193" t="s">
        <v>135</v>
      </c>
      <c r="E145" s="194" t="s">
        <v>444</v>
      </c>
      <c r="F145" s="195" t="s">
        <v>445</v>
      </c>
      <c r="G145" s="196" t="s">
        <v>212</v>
      </c>
      <c r="H145" s="197">
        <v>33</v>
      </c>
      <c r="I145" s="198"/>
      <c r="J145" s="199">
        <f>ROUND(I145*H145,2)</f>
        <v>0</v>
      </c>
      <c r="K145" s="195" t="s">
        <v>139</v>
      </c>
      <c r="L145" s="40"/>
      <c r="M145" s="200" t="s">
        <v>19</v>
      </c>
      <c r="N145" s="201" t="s">
        <v>41</v>
      </c>
      <c r="O145" s="65"/>
      <c r="P145" s="202">
        <f>O145*H145</f>
        <v>0</v>
      </c>
      <c r="Q145" s="202">
        <v>0.15540000000000001</v>
      </c>
      <c r="R145" s="202">
        <f>Q145*H145</f>
        <v>5.1282000000000005</v>
      </c>
      <c r="S145" s="202">
        <v>0</v>
      </c>
      <c r="T145" s="20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151</v>
      </c>
      <c r="AT145" s="204" t="s">
        <v>135</v>
      </c>
      <c r="AU145" s="204" t="s">
        <v>78</v>
      </c>
      <c r="AY145" s="18" t="s">
        <v>132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78</v>
      </c>
      <c r="BK145" s="205">
        <f>ROUND(I145*H145,2)</f>
        <v>0</v>
      </c>
      <c r="BL145" s="18" t="s">
        <v>151</v>
      </c>
      <c r="BM145" s="204" t="s">
        <v>919</v>
      </c>
    </row>
    <row r="146" spans="1:65" s="13" customFormat="1">
      <c r="B146" s="211"/>
      <c r="C146" s="212"/>
      <c r="D146" s="213" t="s">
        <v>193</v>
      </c>
      <c r="E146" s="214" t="s">
        <v>19</v>
      </c>
      <c r="F146" s="215" t="s">
        <v>920</v>
      </c>
      <c r="G146" s="212"/>
      <c r="H146" s="216">
        <v>33</v>
      </c>
      <c r="I146" s="217"/>
      <c r="J146" s="212"/>
      <c r="K146" s="212"/>
      <c r="L146" s="218"/>
      <c r="M146" s="219"/>
      <c r="N146" s="220"/>
      <c r="O146" s="220"/>
      <c r="P146" s="220"/>
      <c r="Q146" s="220"/>
      <c r="R146" s="220"/>
      <c r="S146" s="220"/>
      <c r="T146" s="221"/>
      <c r="AT146" s="222" t="s">
        <v>193</v>
      </c>
      <c r="AU146" s="222" t="s">
        <v>78</v>
      </c>
      <c r="AV146" s="13" t="s">
        <v>80</v>
      </c>
      <c r="AW146" s="13" t="s">
        <v>32</v>
      </c>
      <c r="AX146" s="13" t="s">
        <v>78</v>
      </c>
      <c r="AY146" s="222" t="s">
        <v>132</v>
      </c>
    </row>
    <row r="147" spans="1:65" s="2" customFormat="1" ht="24">
      <c r="A147" s="35"/>
      <c r="B147" s="36"/>
      <c r="C147" s="244" t="s">
        <v>357</v>
      </c>
      <c r="D147" s="244" t="s">
        <v>304</v>
      </c>
      <c r="E147" s="245" t="s">
        <v>457</v>
      </c>
      <c r="F147" s="246" t="s">
        <v>458</v>
      </c>
      <c r="G147" s="247" t="s">
        <v>212</v>
      </c>
      <c r="H147" s="248">
        <v>3</v>
      </c>
      <c r="I147" s="249"/>
      <c r="J147" s="250">
        <f>ROUND(I147*H147,2)</f>
        <v>0</v>
      </c>
      <c r="K147" s="246" t="s">
        <v>139</v>
      </c>
      <c r="L147" s="251"/>
      <c r="M147" s="252" t="s">
        <v>19</v>
      </c>
      <c r="N147" s="253" t="s">
        <v>41</v>
      </c>
      <c r="O147" s="65"/>
      <c r="P147" s="202">
        <f>O147*H147</f>
        <v>0</v>
      </c>
      <c r="Q147" s="202">
        <v>4.8300000000000003E-2</v>
      </c>
      <c r="R147" s="202">
        <f>Q147*H147</f>
        <v>0.1449</v>
      </c>
      <c r="S147" s="202">
        <v>0</v>
      </c>
      <c r="T147" s="20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169</v>
      </c>
      <c r="AT147" s="204" t="s">
        <v>304</v>
      </c>
      <c r="AU147" s="204" t="s">
        <v>78</v>
      </c>
      <c r="AY147" s="18" t="s">
        <v>132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78</v>
      </c>
      <c r="BK147" s="205">
        <f>ROUND(I147*H147,2)</f>
        <v>0</v>
      </c>
      <c r="BL147" s="18" t="s">
        <v>151</v>
      </c>
      <c r="BM147" s="204" t="s">
        <v>921</v>
      </c>
    </row>
    <row r="148" spans="1:65" s="2" customFormat="1" ht="12">
      <c r="A148" s="35"/>
      <c r="B148" s="36"/>
      <c r="C148" s="244" t="s">
        <v>361</v>
      </c>
      <c r="D148" s="244" t="s">
        <v>304</v>
      </c>
      <c r="E148" s="245" t="s">
        <v>727</v>
      </c>
      <c r="F148" s="246" t="s">
        <v>728</v>
      </c>
      <c r="G148" s="247" t="s">
        <v>212</v>
      </c>
      <c r="H148" s="248">
        <v>29</v>
      </c>
      <c r="I148" s="249"/>
      <c r="J148" s="250">
        <f>ROUND(I148*H148,2)</f>
        <v>0</v>
      </c>
      <c r="K148" s="246" t="s">
        <v>139</v>
      </c>
      <c r="L148" s="251"/>
      <c r="M148" s="252" t="s">
        <v>19</v>
      </c>
      <c r="N148" s="253" t="s">
        <v>41</v>
      </c>
      <c r="O148" s="65"/>
      <c r="P148" s="202">
        <f>O148*H148</f>
        <v>0</v>
      </c>
      <c r="Q148" s="202">
        <v>8.1000000000000003E-2</v>
      </c>
      <c r="R148" s="202">
        <f>Q148*H148</f>
        <v>2.3490000000000002</v>
      </c>
      <c r="S148" s="202">
        <v>0</v>
      </c>
      <c r="T148" s="20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169</v>
      </c>
      <c r="AT148" s="204" t="s">
        <v>304</v>
      </c>
      <c r="AU148" s="204" t="s">
        <v>78</v>
      </c>
      <c r="AY148" s="18" t="s">
        <v>132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78</v>
      </c>
      <c r="BK148" s="205">
        <f>ROUND(I148*H148,2)</f>
        <v>0</v>
      </c>
      <c r="BL148" s="18" t="s">
        <v>151</v>
      </c>
      <c r="BM148" s="204" t="s">
        <v>922</v>
      </c>
    </row>
    <row r="149" spans="1:65" s="2" customFormat="1" ht="24">
      <c r="A149" s="35"/>
      <c r="B149" s="36"/>
      <c r="C149" s="244" t="s">
        <v>370</v>
      </c>
      <c r="D149" s="244" t="s">
        <v>304</v>
      </c>
      <c r="E149" s="245" t="s">
        <v>461</v>
      </c>
      <c r="F149" s="246" t="s">
        <v>462</v>
      </c>
      <c r="G149" s="247" t="s">
        <v>212</v>
      </c>
      <c r="H149" s="248">
        <v>1</v>
      </c>
      <c r="I149" s="249"/>
      <c r="J149" s="250">
        <f>ROUND(I149*H149,2)</f>
        <v>0</v>
      </c>
      <c r="K149" s="246" t="s">
        <v>139</v>
      </c>
      <c r="L149" s="251"/>
      <c r="M149" s="252" t="s">
        <v>19</v>
      </c>
      <c r="N149" s="253" t="s">
        <v>41</v>
      </c>
      <c r="O149" s="65"/>
      <c r="P149" s="202">
        <f>O149*H149</f>
        <v>0</v>
      </c>
      <c r="Q149" s="202">
        <v>6.7000000000000004E-2</v>
      </c>
      <c r="R149" s="202">
        <f>Q149*H149</f>
        <v>6.7000000000000004E-2</v>
      </c>
      <c r="S149" s="202">
        <v>0</v>
      </c>
      <c r="T149" s="20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169</v>
      </c>
      <c r="AT149" s="204" t="s">
        <v>304</v>
      </c>
      <c r="AU149" s="204" t="s">
        <v>78</v>
      </c>
      <c r="AY149" s="18" t="s">
        <v>132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78</v>
      </c>
      <c r="BK149" s="205">
        <f>ROUND(I149*H149,2)</f>
        <v>0</v>
      </c>
      <c r="BL149" s="18" t="s">
        <v>151</v>
      </c>
      <c r="BM149" s="204" t="s">
        <v>923</v>
      </c>
    </row>
    <row r="150" spans="1:65" s="2" customFormat="1" ht="48">
      <c r="A150" s="35"/>
      <c r="B150" s="36"/>
      <c r="C150" s="193" t="s">
        <v>376</v>
      </c>
      <c r="D150" s="193" t="s">
        <v>135</v>
      </c>
      <c r="E150" s="194" t="s">
        <v>465</v>
      </c>
      <c r="F150" s="195" t="s">
        <v>466</v>
      </c>
      <c r="G150" s="196" t="s">
        <v>212</v>
      </c>
      <c r="H150" s="197">
        <v>72.55</v>
      </c>
      <c r="I150" s="198"/>
      <c r="J150" s="199">
        <f>ROUND(I150*H150,2)</f>
        <v>0</v>
      </c>
      <c r="K150" s="195" t="s">
        <v>139</v>
      </c>
      <c r="L150" s="40"/>
      <c r="M150" s="200" t="s">
        <v>19</v>
      </c>
      <c r="N150" s="201" t="s">
        <v>41</v>
      </c>
      <c r="O150" s="65"/>
      <c r="P150" s="202">
        <f>O150*H150</f>
        <v>0</v>
      </c>
      <c r="Q150" s="202">
        <v>0.16849059999999999</v>
      </c>
      <c r="R150" s="202">
        <f>Q150*H150</f>
        <v>12.223993029999999</v>
      </c>
      <c r="S150" s="202">
        <v>0</v>
      </c>
      <c r="T150" s="20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151</v>
      </c>
      <c r="AT150" s="204" t="s">
        <v>135</v>
      </c>
      <c r="AU150" s="204" t="s">
        <v>78</v>
      </c>
      <c r="AY150" s="18" t="s">
        <v>132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78</v>
      </c>
      <c r="BK150" s="205">
        <f>ROUND(I150*H150,2)</f>
        <v>0</v>
      </c>
      <c r="BL150" s="18" t="s">
        <v>151</v>
      </c>
      <c r="BM150" s="204" t="s">
        <v>924</v>
      </c>
    </row>
    <row r="151" spans="1:65" s="13" customFormat="1">
      <c r="B151" s="211"/>
      <c r="C151" s="212"/>
      <c r="D151" s="213" t="s">
        <v>193</v>
      </c>
      <c r="E151" s="214" t="s">
        <v>19</v>
      </c>
      <c r="F151" s="215" t="s">
        <v>925</v>
      </c>
      <c r="G151" s="212"/>
      <c r="H151" s="216">
        <v>72.55</v>
      </c>
      <c r="I151" s="217"/>
      <c r="J151" s="212"/>
      <c r="K151" s="212"/>
      <c r="L151" s="218"/>
      <c r="M151" s="219"/>
      <c r="N151" s="220"/>
      <c r="O151" s="220"/>
      <c r="P151" s="220"/>
      <c r="Q151" s="220"/>
      <c r="R151" s="220"/>
      <c r="S151" s="220"/>
      <c r="T151" s="221"/>
      <c r="AT151" s="222" t="s">
        <v>193</v>
      </c>
      <c r="AU151" s="222" t="s">
        <v>78</v>
      </c>
      <c r="AV151" s="13" t="s">
        <v>80</v>
      </c>
      <c r="AW151" s="13" t="s">
        <v>32</v>
      </c>
      <c r="AX151" s="13" t="s">
        <v>78</v>
      </c>
      <c r="AY151" s="222" t="s">
        <v>132</v>
      </c>
    </row>
    <row r="152" spans="1:65" s="2" customFormat="1" ht="12">
      <c r="A152" s="35"/>
      <c r="B152" s="36"/>
      <c r="C152" s="244" t="s">
        <v>383</v>
      </c>
      <c r="D152" s="244" t="s">
        <v>304</v>
      </c>
      <c r="E152" s="245" t="s">
        <v>470</v>
      </c>
      <c r="F152" s="246" t="s">
        <v>471</v>
      </c>
      <c r="G152" s="247" t="s">
        <v>212</v>
      </c>
      <c r="H152" s="248">
        <v>72.55</v>
      </c>
      <c r="I152" s="249"/>
      <c r="J152" s="250">
        <f>ROUND(I152*H152,2)</f>
        <v>0</v>
      </c>
      <c r="K152" s="246" t="s">
        <v>139</v>
      </c>
      <c r="L152" s="251"/>
      <c r="M152" s="252" t="s">
        <v>19</v>
      </c>
      <c r="N152" s="253" t="s">
        <v>41</v>
      </c>
      <c r="O152" s="65"/>
      <c r="P152" s="202">
        <f>O152*H152</f>
        <v>0</v>
      </c>
      <c r="Q152" s="202">
        <v>5.5E-2</v>
      </c>
      <c r="R152" s="202">
        <f>Q152*H152</f>
        <v>3.9902500000000001</v>
      </c>
      <c r="S152" s="202">
        <v>0</v>
      </c>
      <c r="T152" s="20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169</v>
      </c>
      <c r="AT152" s="204" t="s">
        <v>304</v>
      </c>
      <c r="AU152" s="204" t="s">
        <v>78</v>
      </c>
      <c r="AY152" s="18" t="s">
        <v>132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78</v>
      </c>
      <c r="BK152" s="205">
        <f>ROUND(I152*H152,2)</f>
        <v>0</v>
      </c>
      <c r="BL152" s="18" t="s">
        <v>151</v>
      </c>
      <c r="BM152" s="204" t="s">
        <v>926</v>
      </c>
    </row>
    <row r="153" spans="1:65" s="2" customFormat="1" ht="60">
      <c r="A153" s="35"/>
      <c r="B153" s="36"/>
      <c r="C153" s="193" t="s">
        <v>388</v>
      </c>
      <c r="D153" s="193" t="s">
        <v>135</v>
      </c>
      <c r="E153" s="194" t="s">
        <v>483</v>
      </c>
      <c r="F153" s="195" t="s">
        <v>484</v>
      </c>
      <c r="G153" s="196" t="s">
        <v>191</v>
      </c>
      <c r="H153" s="197">
        <v>9.0129999999999999</v>
      </c>
      <c r="I153" s="198"/>
      <c r="J153" s="199">
        <f>ROUND(I153*H153,2)</f>
        <v>0</v>
      </c>
      <c r="K153" s="195" t="s">
        <v>139</v>
      </c>
      <c r="L153" s="40"/>
      <c r="M153" s="200" t="s">
        <v>19</v>
      </c>
      <c r="N153" s="201" t="s">
        <v>41</v>
      </c>
      <c r="O153" s="65"/>
      <c r="P153" s="202">
        <f>O153*H153</f>
        <v>0</v>
      </c>
      <c r="Q153" s="202">
        <v>0</v>
      </c>
      <c r="R153" s="202">
        <f>Q153*H153</f>
        <v>0</v>
      </c>
      <c r="S153" s="202">
        <v>0.02</v>
      </c>
      <c r="T153" s="203">
        <f>S153*H153</f>
        <v>0.18026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151</v>
      </c>
      <c r="AT153" s="204" t="s">
        <v>135</v>
      </c>
      <c r="AU153" s="204" t="s">
        <v>78</v>
      </c>
      <c r="AY153" s="18" t="s">
        <v>132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78</v>
      </c>
      <c r="BK153" s="205">
        <f>ROUND(I153*H153,2)</f>
        <v>0</v>
      </c>
      <c r="BL153" s="18" t="s">
        <v>151</v>
      </c>
      <c r="BM153" s="204" t="s">
        <v>927</v>
      </c>
    </row>
    <row r="154" spans="1:65" s="13" customFormat="1">
      <c r="B154" s="211"/>
      <c r="C154" s="212"/>
      <c r="D154" s="213" t="s">
        <v>193</v>
      </c>
      <c r="E154" s="214" t="s">
        <v>19</v>
      </c>
      <c r="F154" s="215" t="s">
        <v>928</v>
      </c>
      <c r="G154" s="212"/>
      <c r="H154" s="216">
        <v>9.0129999999999999</v>
      </c>
      <c r="I154" s="217"/>
      <c r="J154" s="212"/>
      <c r="K154" s="212"/>
      <c r="L154" s="218"/>
      <c r="M154" s="219"/>
      <c r="N154" s="220"/>
      <c r="O154" s="220"/>
      <c r="P154" s="220"/>
      <c r="Q154" s="220"/>
      <c r="R154" s="220"/>
      <c r="S154" s="220"/>
      <c r="T154" s="221"/>
      <c r="AT154" s="222" t="s">
        <v>193</v>
      </c>
      <c r="AU154" s="222" t="s">
        <v>78</v>
      </c>
      <c r="AV154" s="13" t="s">
        <v>80</v>
      </c>
      <c r="AW154" s="13" t="s">
        <v>32</v>
      </c>
      <c r="AX154" s="13" t="s">
        <v>78</v>
      </c>
      <c r="AY154" s="222" t="s">
        <v>132</v>
      </c>
    </row>
    <row r="155" spans="1:65" s="2" customFormat="1" ht="48">
      <c r="A155" s="35"/>
      <c r="B155" s="36"/>
      <c r="C155" s="193" t="s">
        <v>396</v>
      </c>
      <c r="D155" s="193" t="s">
        <v>135</v>
      </c>
      <c r="E155" s="194" t="s">
        <v>493</v>
      </c>
      <c r="F155" s="195" t="s">
        <v>494</v>
      </c>
      <c r="G155" s="196" t="s">
        <v>187</v>
      </c>
      <c r="H155" s="197">
        <v>2</v>
      </c>
      <c r="I155" s="198"/>
      <c r="J155" s="199">
        <f>ROUND(I155*H155,2)</f>
        <v>0</v>
      </c>
      <c r="K155" s="195" t="s">
        <v>139</v>
      </c>
      <c r="L155" s="40"/>
      <c r="M155" s="200" t="s">
        <v>19</v>
      </c>
      <c r="N155" s="201" t="s">
        <v>41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8.2000000000000003E-2</v>
      </c>
      <c r="T155" s="203">
        <f>S155*H155</f>
        <v>0.16400000000000001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151</v>
      </c>
      <c r="AT155" s="204" t="s">
        <v>135</v>
      </c>
      <c r="AU155" s="204" t="s">
        <v>78</v>
      </c>
      <c r="AY155" s="18" t="s">
        <v>132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78</v>
      </c>
      <c r="BK155" s="205">
        <f>ROUND(I155*H155,2)</f>
        <v>0</v>
      </c>
      <c r="BL155" s="18" t="s">
        <v>151</v>
      </c>
      <c r="BM155" s="204" t="s">
        <v>929</v>
      </c>
    </row>
    <row r="156" spans="1:65" s="12" customFormat="1" ht="15">
      <c r="B156" s="177"/>
      <c r="C156" s="178"/>
      <c r="D156" s="179" t="s">
        <v>69</v>
      </c>
      <c r="E156" s="180" t="s">
        <v>513</v>
      </c>
      <c r="F156" s="180" t="s">
        <v>514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SUM(P157:P166)</f>
        <v>0</v>
      </c>
      <c r="Q156" s="185"/>
      <c r="R156" s="186">
        <f>SUM(R157:R166)</f>
        <v>0</v>
      </c>
      <c r="S156" s="185"/>
      <c r="T156" s="187">
        <f>SUM(T157:T166)</f>
        <v>0</v>
      </c>
      <c r="AR156" s="188" t="s">
        <v>78</v>
      </c>
      <c r="AT156" s="189" t="s">
        <v>69</v>
      </c>
      <c r="AU156" s="189" t="s">
        <v>70</v>
      </c>
      <c r="AY156" s="188" t="s">
        <v>132</v>
      </c>
      <c r="BK156" s="190">
        <f>SUM(BK157:BK166)</f>
        <v>0</v>
      </c>
    </row>
    <row r="157" spans="1:65" s="2" customFormat="1" ht="24">
      <c r="A157" s="35"/>
      <c r="B157" s="36"/>
      <c r="C157" s="193" t="s">
        <v>402</v>
      </c>
      <c r="D157" s="193" t="s">
        <v>135</v>
      </c>
      <c r="E157" s="194" t="s">
        <v>516</v>
      </c>
      <c r="F157" s="195" t="s">
        <v>517</v>
      </c>
      <c r="G157" s="196" t="s">
        <v>518</v>
      </c>
      <c r="H157" s="197">
        <v>22.535</v>
      </c>
      <c r="I157" s="198"/>
      <c r="J157" s="199">
        <f>ROUND(I157*H157,2)</f>
        <v>0</v>
      </c>
      <c r="K157" s="195" t="s">
        <v>139</v>
      </c>
      <c r="L157" s="40"/>
      <c r="M157" s="200" t="s">
        <v>19</v>
      </c>
      <c r="N157" s="201" t="s">
        <v>41</v>
      </c>
      <c r="O157" s="65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151</v>
      </c>
      <c r="AT157" s="204" t="s">
        <v>135</v>
      </c>
      <c r="AU157" s="204" t="s">
        <v>78</v>
      </c>
      <c r="AY157" s="18" t="s">
        <v>132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78</v>
      </c>
      <c r="BK157" s="205">
        <f>ROUND(I157*H157,2)</f>
        <v>0</v>
      </c>
      <c r="BL157" s="18" t="s">
        <v>151</v>
      </c>
      <c r="BM157" s="204" t="s">
        <v>930</v>
      </c>
    </row>
    <row r="158" spans="1:65" s="13" customFormat="1">
      <c r="B158" s="211"/>
      <c r="C158" s="212"/>
      <c r="D158" s="213" t="s">
        <v>193</v>
      </c>
      <c r="E158" s="214" t="s">
        <v>19</v>
      </c>
      <c r="F158" s="215" t="s">
        <v>931</v>
      </c>
      <c r="G158" s="212"/>
      <c r="H158" s="216">
        <v>22.535</v>
      </c>
      <c r="I158" s="217"/>
      <c r="J158" s="212"/>
      <c r="K158" s="212"/>
      <c r="L158" s="218"/>
      <c r="M158" s="219"/>
      <c r="N158" s="220"/>
      <c r="O158" s="220"/>
      <c r="P158" s="220"/>
      <c r="Q158" s="220"/>
      <c r="R158" s="220"/>
      <c r="S158" s="220"/>
      <c r="T158" s="221"/>
      <c r="AT158" s="222" t="s">
        <v>193</v>
      </c>
      <c r="AU158" s="222" t="s">
        <v>78</v>
      </c>
      <c r="AV158" s="13" t="s">
        <v>80</v>
      </c>
      <c r="AW158" s="13" t="s">
        <v>32</v>
      </c>
      <c r="AX158" s="13" t="s">
        <v>78</v>
      </c>
      <c r="AY158" s="222" t="s">
        <v>132</v>
      </c>
    </row>
    <row r="159" spans="1:65" s="2" customFormat="1" ht="24">
      <c r="A159" s="35"/>
      <c r="B159" s="36"/>
      <c r="C159" s="193" t="s">
        <v>407</v>
      </c>
      <c r="D159" s="193" t="s">
        <v>135</v>
      </c>
      <c r="E159" s="194" t="s">
        <v>522</v>
      </c>
      <c r="F159" s="195" t="s">
        <v>523</v>
      </c>
      <c r="G159" s="196" t="s">
        <v>518</v>
      </c>
      <c r="H159" s="197">
        <v>54.265999999999998</v>
      </c>
      <c r="I159" s="198"/>
      <c r="J159" s="199">
        <f>ROUND(I159*H159,2)</f>
        <v>0</v>
      </c>
      <c r="K159" s="195" t="s">
        <v>139</v>
      </c>
      <c r="L159" s="40"/>
      <c r="M159" s="200" t="s">
        <v>19</v>
      </c>
      <c r="N159" s="201" t="s">
        <v>41</v>
      </c>
      <c r="O159" s="65"/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151</v>
      </c>
      <c r="AT159" s="204" t="s">
        <v>135</v>
      </c>
      <c r="AU159" s="204" t="s">
        <v>78</v>
      </c>
      <c r="AY159" s="18" t="s">
        <v>132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78</v>
      </c>
      <c r="BK159" s="205">
        <f>ROUND(I159*H159,2)</f>
        <v>0</v>
      </c>
      <c r="BL159" s="18" t="s">
        <v>151</v>
      </c>
      <c r="BM159" s="204" t="s">
        <v>932</v>
      </c>
    </row>
    <row r="160" spans="1:65" s="13" customFormat="1">
      <c r="B160" s="211"/>
      <c r="C160" s="212"/>
      <c r="D160" s="213" t="s">
        <v>193</v>
      </c>
      <c r="E160" s="214" t="s">
        <v>19</v>
      </c>
      <c r="F160" s="215" t="s">
        <v>933</v>
      </c>
      <c r="G160" s="212"/>
      <c r="H160" s="216">
        <v>54.265999999999998</v>
      </c>
      <c r="I160" s="217"/>
      <c r="J160" s="212"/>
      <c r="K160" s="212"/>
      <c r="L160" s="218"/>
      <c r="M160" s="219"/>
      <c r="N160" s="220"/>
      <c r="O160" s="220"/>
      <c r="P160" s="220"/>
      <c r="Q160" s="220"/>
      <c r="R160" s="220"/>
      <c r="S160" s="220"/>
      <c r="T160" s="221"/>
      <c r="AT160" s="222" t="s">
        <v>193</v>
      </c>
      <c r="AU160" s="222" t="s">
        <v>78</v>
      </c>
      <c r="AV160" s="13" t="s">
        <v>80</v>
      </c>
      <c r="AW160" s="13" t="s">
        <v>32</v>
      </c>
      <c r="AX160" s="13" t="s">
        <v>78</v>
      </c>
      <c r="AY160" s="222" t="s">
        <v>132</v>
      </c>
    </row>
    <row r="161" spans="1:65" s="2" customFormat="1" ht="36">
      <c r="A161" s="35"/>
      <c r="B161" s="36"/>
      <c r="C161" s="193" t="s">
        <v>411</v>
      </c>
      <c r="D161" s="193" t="s">
        <v>135</v>
      </c>
      <c r="E161" s="194" t="s">
        <v>526</v>
      </c>
      <c r="F161" s="195" t="s">
        <v>527</v>
      </c>
      <c r="G161" s="196" t="s">
        <v>518</v>
      </c>
      <c r="H161" s="197">
        <v>759.024</v>
      </c>
      <c r="I161" s="198"/>
      <c r="J161" s="199">
        <f>ROUND(I161*H161,2)</f>
        <v>0</v>
      </c>
      <c r="K161" s="195" t="s">
        <v>139</v>
      </c>
      <c r="L161" s="40"/>
      <c r="M161" s="200" t="s">
        <v>19</v>
      </c>
      <c r="N161" s="201" t="s">
        <v>41</v>
      </c>
      <c r="O161" s="65"/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151</v>
      </c>
      <c r="AT161" s="204" t="s">
        <v>135</v>
      </c>
      <c r="AU161" s="204" t="s">
        <v>78</v>
      </c>
      <c r="AY161" s="18" t="s">
        <v>132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78</v>
      </c>
      <c r="BK161" s="205">
        <f>ROUND(I161*H161,2)</f>
        <v>0</v>
      </c>
      <c r="BL161" s="18" t="s">
        <v>151</v>
      </c>
      <c r="BM161" s="204" t="s">
        <v>934</v>
      </c>
    </row>
    <row r="162" spans="1:65" s="13" customFormat="1">
      <c r="B162" s="211"/>
      <c r="C162" s="212"/>
      <c r="D162" s="213" t="s">
        <v>193</v>
      </c>
      <c r="E162" s="214" t="s">
        <v>19</v>
      </c>
      <c r="F162" s="215" t="s">
        <v>935</v>
      </c>
      <c r="G162" s="212"/>
      <c r="H162" s="216">
        <v>759.024</v>
      </c>
      <c r="I162" s="217"/>
      <c r="J162" s="212"/>
      <c r="K162" s="212"/>
      <c r="L162" s="218"/>
      <c r="M162" s="219"/>
      <c r="N162" s="220"/>
      <c r="O162" s="220"/>
      <c r="P162" s="220"/>
      <c r="Q162" s="220"/>
      <c r="R162" s="220"/>
      <c r="S162" s="220"/>
      <c r="T162" s="221"/>
      <c r="AT162" s="222" t="s">
        <v>193</v>
      </c>
      <c r="AU162" s="222" t="s">
        <v>78</v>
      </c>
      <c r="AV162" s="13" t="s">
        <v>80</v>
      </c>
      <c r="AW162" s="13" t="s">
        <v>32</v>
      </c>
      <c r="AX162" s="13" t="s">
        <v>78</v>
      </c>
      <c r="AY162" s="222" t="s">
        <v>132</v>
      </c>
    </row>
    <row r="163" spans="1:65" s="2" customFormat="1" ht="36">
      <c r="A163" s="35"/>
      <c r="B163" s="36"/>
      <c r="C163" s="193" t="s">
        <v>415</v>
      </c>
      <c r="D163" s="193" t="s">
        <v>135</v>
      </c>
      <c r="E163" s="194" t="s">
        <v>542</v>
      </c>
      <c r="F163" s="195" t="s">
        <v>543</v>
      </c>
      <c r="G163" s="196" t="s">
        <v>518</v>
      </c>
      <c r="H163" s="197">
        <v>25.855</v>
      </c>
      <c r="I163" s="198"/>
      <c r="J163" s="199">
        <f>ROUND(I163*H163,2)</f>
        <v>0</v>
      </c>
      <c r="K163" s="195" t="s">
        <v>139</v>
      </c>
      <c r="L163" s="40"/>
      <c r="M163" s="200" t="s">
        <v>19</v>
      </c>
      <c r="N163" s="201" t="s">
        <v>41</v>
      </c>
      <c r="O163" s="65"/>
      <c r="P163" s="202">
        <f>O163*H163</f>
        <v>0</v>
      </c>
      <c r="Q163" s="202">
        <v>0</v>
      </c>
      <c r="R163" s="202">
        <f>Q163*H163</f>
        <v>0</v>
      </c>
      <c r="S163" s="202">
        <v>0</v>
      </c>
      <c r="T163" s="20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151</v>
      </c>
      <c r="AT163" s="204" t="s">
        <v>135</v>
      </c>
      <c r="AU163" s="204" t="s">
        <v>78</v>
      </c>
      <c r="AY163" s="18" t="s">
        <v>132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78</v>
      </c>
      <c r="BK163" s="205">
        <f>ROUND(I163*H163,2)</f>
        <v>0</v>
      </c>
      <c r="BL163" s="18" t="s">
        <v>151</v>
      </c>
      <c r="BM163" s="204" t="s">
        <v>936</v>
      </c>
    </row>
    <row r="164" spans="1:65" s="13" customFormat="1">
      <c r="B164" s="211"/>
      <c r="C164" s="212"/>
      <c r="D164" s="213" t="s">
        <v>193</v>
      </c>
      <c r="E164" s="214" t="s">
        <v>19</v>
      </c>
      <c r="F164" s="215" t="s">
        <v>937</v>
      </c>
      <c r="G164" s="212"/>
      <c r="H164" s="216">
        <v>25.855</v>
      </c>
      <c r="I164" s="217"/>
      <c r="J164" s="212"/>
      <c r="K164" s="212"/>
      <c r="L164" s="218"/>
      <c r="M164" s="219"/>
      <c r="N164" s="220"/>
      <c r="O164" s="220"/>
      <c r="P164" s="220"/>
      <c r="Q164" s="220"/>
      <c r="R164" s="220"/>
      <c r="S164" s="220"/>
      <c r="T164" s="221"/>
      <c r="AT164" s="222" t="s">
        <v>193</v>
      </c>
      <c r="AU164" s="222" t="s">
        <v>78</v>
      </c>
      <c r="AV164" s="13" t="s">
        <v>80</v>
      </c>
      <c r="AW164" s="13" t="s">
        <v>32</v>
      </c>
      <c r="AX164" s="13" t="s">
        <v>78</v>
      </c>
      <c r="AY164" s="222" t="s">
        <v>132</v>
      </c>
    </row>
    <row r="165" spans="1:65" s="2" customFormat="1" ht="36">
      <c r="A165" s="35"/>
      <c r="B165" s="36"/>
      <c r="C165" s="193" t="s">
        <v>420</v>
      </c>
      <c r="D165" s="193" t="s">
        <v>135</v>
      </c>
      <c r="E165" s="194" t="s">
        <v>536</v>
      </c>
      <c r="F165" s="195" t="s">
        <v>537</v>
      </c>
      <c r="G165" s="196" t="s">
        <v>518</v>
      </c>
      <c r="H165" s="197">
        <v>42.768000000000001</v>
      </c>
      <c r="I165" s="198"/>
      <c r="J165" s="199">
        <f>ROUND(I165*H165,2)</f>
        <v>0</v>
      </c>
      <c r="K165" s="195" t="s">
        <v>139</v>
      </c>
      <c r="L165" s="40"/>
      <c r="M165" s="200" t="s">
        <v>19</v>
      </c>
      <c r="N165" s="201" t="s">
        <v>41</v>
      </c>
      <c r="O165" s="65"/>
      <c r="P165" s="202">
        <f>O165*H165</f>
        <v>0</v>
      </c>
      <c r="Q165" s="202">
        <v>0</v>
      </c>
      <c r="R165" s="202">
        <f>Q165*H165</f>
        <v>0</v>
      </c>
      <c r="S165" s="202">
        <v>0</v>
      </c>
      <c r="T165" s="20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151</v>
      </c>
      <c r="AT165" s="204" t="s">
        <v>135</v>
      </c>
      <c r="AU165" s="204" t="s">
        <v>78</v>
      </c>
      <c r="AY165" s="18" t="s">
        <v>132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78</v>
      </c>
      <c r="BK165" s="205">
        <f>ROUND(I165*H165,2)</f>
        <v>0</v>
      </c>
      <c r="BL165" s="18" t="s">
        <v>151</v>
      </c>
      <c r="BM165" s="204" t="s">
        <v>938</v>
      </c>
    </row>
    <row r="166" spans="1:65" s="13" customFormat="1">
      <c r="B166" s="211"/>
      <c r="C166" s="212"/>
      <c r="D166" s="213" t="s">
        <v>193</v>
      </c>
      <c r="E166" s="214" t="s">
        <v>19</v>
      </c>
      <c r="F166" s="215" t="s">
        <v>939</v>
      </c>
      <c r="G166" s="212"/>
      <c r="H166" s="216">
        <v>42.768000000000001</v>
      </c>
      <c r="I166" s="217"/>
      <c r="J166" s="212"/>
      <c r="K166" s="212"/>
      <c r="L166" s="218"/>
      <c r="M166" s="219"/>
      <c r="N166" s="220"/>
      <c r="O166" s="220"/>
      <c r="P166" s="220"/>
      <c r="Q166" s="220"/>
      <c r="R166" s="220"/>
      <c r="S166" s="220"/>
      <c r="T166" s="221"/>
      <c r="AT166" s="222" t="s">
        <v>193</v>
      </c>
      <c r="AU166" s="222" t="s">
        <v>78</v>
      </c>
      <c r="AV166" s="13" t="s">
        <v>80</v>
      </c>
      <c r="AW166" s="13" t="s">
        <v>32</v>
      </c>
      <c r="AX166" s="13" t="s">
        <v>78</v>
      </c>
      <c r="AY166" s="222" t="s">
        <v>132</v>
      </c>
    </row>
    <row r="167" spans="1:65" s="12" customFormat="1" ht="15">
      <c r="B167" s="177"/>
      <c r="C167" s="178"/>
      <c r="D167" s="179" t="s">
        <v>69</v>
      </c>
      <c r="E167" s="180" t="s">
        <v>546</v>
      </c>
      <c r="F167" s="180" t="s">
        <v>547</v>
      </c>
      <c r="G167" s="178"/>
      <c r="H167" s="178"/>
      <c r="I167" s="181"/>
      <c r="J167" s="182">
        <f>BK167</f>
        <v>0</v>
      </c>
      <c r="K167" s="178"/>
      <c r="L167" s="183"/>
      <c r="M167" s="184"/>
      <c r="N167" s="185"/>
      <c r="O167" s="185"/>
      <c r="P167" s="186">
        <f>P168</f>
        <v>0</v>
      </c>
      <c r="Q167" s="185"/>
      <c r="R167" s="186">
        <f>R168</f>
        <v>0</v>
      </c>
      <c r="S167" s="185"/>
      <c r="T167" s="187">
        <f>T168</f>
        <v>0</v>
      </c>
      <c r="AR167" s="188" t="s">
        <v>78</v>
      </c>
      <c r="AT167" s="189" t="s">
        <v>69</v>
      </c>
      <c r="AU167" s="189" t="s">
        <v>70</v>
      </c>
      <c r="AY167" s="188" t="s">
        <v>132</v>
      </c>
      <c r="BK167" s="190">
        <f>BK168</f>
        <v>0</v>
      </c>
    </row>
    <row r="168" spans="1:65" s="2" customFormat="1" ht="36">
      <c r="A168" s="35"/>
      <c r="B168" s="36"/>
      <c r="C168" s="193" t="s">
        <v>425</v>
      </c>
      <c r="D168" s="193" t="s">
        <v>135</v>
      </c>
      <c r="E168" s="194" t="s">
        <v>549</v>
      </c>
      <c r="F168" s="195" t="s">
        <v>550</v>
      </c>
      <c r="G168" s="196" t="s">
        <v>518</v>
      </c>
      <c r="H168" s="197">
        <v>43.302</v>
      </c>
      <c r="I168" s="198"/>
      <c r="J168" s="199">
        <f>ROUND(I168*H168,2)</f>
        <v>0</v>
      </c>
      <c r="K168" s="195" t="s">
        <v>139</v>
      </c>
      <c r="L168" s="40"/>
      <c r="M168" s="200" t="s">
        <v>19</v>
      </c>
      <c r="N168" s="201" t="s">
        <v>41</v>
      </c>
      <c r="O168" s="65"/>
      <c r="P168" s="202">
        <f>O168*H168</f>
        <v>0</v>
      </c>
      <c r="Q168" s="202">
        <v>0</v>
      </c>
      <c r="R168" s="202">
        <f>Q168*H168</f>
        <v>0</v>
      </c>
      <c r="S168" s="202">
        <v>0</v>
      </c>
      <c r="T168" s="20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151</v>
      </c>
      <c r="AT168" s="204" t="s">
        <v>135</v>
      </c>
      <c r="AU168" s="204" t="s">
        <v>78</v>
      </c>
      <c r="AY168" s="18" t="s">
        <v>132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78</v>
      </c>
      <c r="BK168" s="205">
        <f>ROUND(I168*H168,2)</f>
        <v>0</v>
      </c>
      <c r="BL168" s="18" t="s">
        <v>151</v>
      </c>
      <c r="BM168" s="204" t="s">
        <v>940</v>
      </c>
    </row>
    <row r="169" spans="1:65" s="12" customFormat="1" ht="15">
      <c r="B169" s="177"/>
      <c r="C169" s="178"/>
      <c r="D169" s="179" t="s">
        <v>69</v>
      </c>
      <c r="E169" s="180" t="s">
        <v>552</v>
      </c>
      <c r="F169" s="180" t="s">
        <v>553</v>
      </c>
      <c r="G169" s="178"/>
      <c r="H169" s="178"/>
      <c r="I169" s="181"/>
      <c r="J169" s="182">
        <f>BK169</f>
        <v>0</v>
      </c>
      <c r="K169" s="178"/>
      <c r="L169" s="183"/>
      <c r="M169" s="184"/>
      <c r="N169" s="185"/>
      <c r="O169" s="185"/>
      <c r="P169" s="186">
        <f>P170</f>
        <v>0</v>
      </c>
      <c r="Q169" s="185"/>
      <c r="R169" s="186">
        <f>R170</f>
        <v>0</v>
      </c>
      <c r="S169" s="185"/>
      <c r="T169" s="187">
        <f>T170</f>
        <v>0</v>
      </c>
      <c r="AR169" s="188" t="s">
        <v>80</v>
      </c>
      <c r="AT169" s="189" t="s">
        <v>69</v>
      </c>
      <c r="AU169" s="189" t="s">
        <v>70</v>
      </c>
      <c r="AY169" s="188" t="s">
        <v>132</v>
      </c>
      <c r="BK169" s="190">
        <f>BK170</f>
        <v>0</v>
      </c>
    </row>
    <row r="170" spans="1:65" s="12" customFormat="1" ht="12.75">
      <c r="B170" s="177"/>
      <c r="C170" s="178"/>
      <c r="D170" s="179" t="s">
        <v>69</v>
      </c>
      <c r="E170" s="191" t="s">
        <v>941</v>
      </c>
      <c r="F170" s="191" t="s">
        <v>942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SUM(P171:P172)</f>
        <v>0</v>
      </c>
      <c r="Q170" s="185"/>
      <c r="R170" s="186">
        <f>SUM(R171:R172)</f>
        <v>0</v>
      </c>
      <c r="S170" s="185"/>
      <c r="T170" s="187">
        <f>SUM(T171:T172)</f>
        <v>0</v>
      </c>
      <c r="AR170" s="188" t="s">
        <v>80</v>
      </c>
      <c r="AT170" s="189" t="s">
        <v>69</v>
      </c>
      <c r="AU170" s="189" t="s">
        <v>78</v>
      </c>
      <c r="AY170" s="188" t="s">
        <v>132</v>
      </c>
      <c r="BK170" s="190">
        <f>SUM(BK171:BK172)</f>
        <v>0</v>
      </c>
    </row>
    <row r="171" spans="1:65" s="2" customFormat="1" ht="52.5" customHeight="1">
      <c r="A171" s="35"/>
      <c r="B171" s="36"/>
      <c r="C171" s="193" t="s">
        <v>429</v>
      </c>
      <c r="D171" s="193" t="s">
        <v>135</v>
      </c>
      <c r="E171" s="194" t="s">
        <v>943</v>
      </c>
      <c r="F171" s="195" t="s">
        <v>1634</v>
      </c>
      <c r="G171" s="196" t="s">
        <v>138</v>
      </c>
      <c r="H171" s="197">
        <v>1</v>
      </c>
      <c r="I171" s="198"/>
      <c r="J171" s="199">
        <f>ROUND(I171*H171,2)</f>
        <v>0</v>
      </c>
      <c r="K171" s="195" t="s">
        <v>19</v>
      </c>
      <c r="L171" s="40"/>
      <c r="M171" s="200" t="s">
        <v>19</v>
      </c>
      <c r="N171" s="201" t="s">
        <v>41</v>
      </c>
      <c r="O171" s="65"/>
      <c r="P171" s="202">
        <f>O171*H171</f>
        <v>0</v>
      </c>
      <c r="Q171" s="202">
        <v>0</v>
      </c>
      <c r="R171" s="202">
        <f>Q171*H171</f>
        <v>0</v>
      </c>
      <c r="S171" s="202">
        <v>0</v>
      </c>
      <c r="T171" s="20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270</v>
      </c>
      <c r="AT171" s="204" t="s">
        <v>135</v>
      </c>
      <c r="AU171" s="204" t="s">
        <v>80</v>
      </c>
      <c r="AY171" s="18" t="s">
        <v>132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78</v>
      </c>
      <c r="BK171" s="205">
        <f>ROUND(I171*H171,2)</f>
        <v>0</v>
      </c>
      <c r="BL171" s="18" t="s">
        <v>270</v>
      </c>
      <c r="BM171" s="204" t="s">
        <v>944</v>
      </c>
    </row>
    <row r="172" spans="1:65" s="13" customFormat="1">
      <c r="B172" s="211"/>
      <c r="C172" s="212"/>
      <c r="D172" s="213" t="s">
        <v>193</v>
      </c>
      <c r="E172" s="214" t="s">
        <v>19</v>
      </c>
      <c r="F172" s="215" t="s">
        <v>945</v>
      </c>
      <c r="G172" s="212"/>
      <c r="H172" s="216">
        <v>1</v>
      </c>
      <c r="I172" s="217"/>
      <c r="J172" s="212"/>
      <c r="K172" s="212"/>
      <c r="L172" s="218"/>
      <c r="M172" s="219"/>
      <c r="N172" s="220"/>
      <c r="O172" s="220"/>
      <c r="P172" s="220"/>
      <c r="Q172" s="220"/>
      <c r="R172" s="220"/>
      <c r="S172" s="220"/>
      <c r="T172" s="221"/>
      <c r="AT172" s="222" t="s">
        <v>193</v>
      </c>
      <c r="AU172" s="222" t="s">
        <v>80</v>
      </c>
      <c r="AV172" s="13" t="s">
        <v>80</v>
      </c>
      <c r="AW172" s="13" t="s">
        <v>32</v>
      </c>
      <c r="AX172" s="13" t="s">
        <v>78</v>
      </c>
      <c r="AY172" s="222" t="s">
        <v>132</v>
      </c>
    </row>
    <row r="173" spans="1:65" s="12" customFormat="1" ht="15">
      <c r="B173" s="177"/>
      <c r="C173" s="178"/>
      <c r="D173" s="179" t="s">
        <v>69</v>
      </c>
      <c r="E173" s="180" t="s">
        <v>304</v>
      </c>
      <c r="F173" s="180" t="s">
        <v>570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</f>
        <v>0</v>
      </c>
      <c r="Q173" s="185"/>
      <c r="R173" s="186">
        <f>R174</f>
        <v>9.9000000000000008E-3</v>
      </c>
      <c r="S173" s="185"/>
      <c r="T173" s="187">
        <f>T174</f>
        <v>0</v>
      </c>
      <c r="AR173" s="188" t="s">
        <v>145</v>
      </c>
      <c r="AT173" s="189" t="s">
        <v>69</v>
      </c>
      <c r="AU173" s="189" t="s">
        <v>70</v>
      </c>
      <c r="AY173" s="188" t="s">
        <v>132</v>
      </c>
      <c r="BK173" s="190">
        <f>BK174</f>
        <v>0</v>
      </c>
    </row>
    <row r="174" spans="1:65" s="12" customFormat="1" ht="12.75">
      <c r="B174" s="177"/>
      <c r="C174" s="178"/>
      <c r="D174" s="179" t="s">
        <v>69</v>
      </c>
      <c r="E174" s="191" t="s">
        <v>571</v>
      </c>
      <c r="F174" s="191" t="s">
        <v>572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9.9000000000000008E-3</v>
      </c>
      <c r="S174" s="185"/>
      <c r="T174" s="187">
        <f>SUM(T175:T177)</f>
        <v>0</v>
      </c>
      <c r="AR174" s="188" t="s">
        <v>145</v>
      </c>
      <c r="AT174" s="189" t="s">
        <v>69</v>
      </c>
      <c r="AU174" s="189" t="s">
        <v>78</v>
      </c>
      <c r="AY174" s="188" t="s">
        <v>132</v>
      </c>
      <c r="BK174" s="190">
        <f>SUM(BK175:BK177)</f>
        <v>0</v>
      </c>
    </row>
    <row r="175" spans="1:65" s="2" customFormat="1" ht="24">
      <c r="A175" s="35"/>
      <c r="B175" s="36"/>
      <c r="C175" s="193" t="s">
        <v>433</v>
      </c>
      <c r="D175" s="193" t="s">
        <v>135</v>
      </c>
      <c r="E175" s="194" t="s">
        <v>574</v>
      </c>
      <c r="F175" s="195" t="s">
        <v>575</v>
      </c>
      <c r="G175" s="196" t="s">
        <v>138</v>
      </c>
      <c r="H175" s="197">
        <v>1</v>
      </c>
      <c r="I175" s="198"/>
      <c r="J175" s="199">
        <f>ROUND(I175*H175,2)</f>
        <v>0</v>
      </c>
      <c r="K175" s="195" t="s">
        <v>139</v>
      </c>
      <c r="L175" s="40"/>
      <c r="M175" s="200" t="s">
        <v>19</v>
      </c>
      <c r="N175" s="201" t="s">
        <v>41</v>
      </c>
      <c r="O175" s="65"/>
      <c r="P175" s="202">
        <f>O175*H175</f>
        <v>0</v>
      </c>
      <c r="Q175" s="202">
        <v>9.9000000000000008E-3</v>
      </c>
      <c r="R175" s="202">
        <f>Q175*H175</f>
        <v>9.9000000000000008E-3</v>
      </c>
      <c r="S175" s="202">
        <v>0</v>
      </c>
      <c r="T175" s="20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525</v>
      </c>
      <c r="AT175" s="204" t="s">
        <v>135</v>
      </c>
      <c r="AU175" s="204" t="s">
        <v>80</v>
      </c>
      <c r="AY175" s="18" t="s">
        <v>132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78</v>
      </c>
      <c r="BK175" s="205">
        <f>ROUND(I175*H175,2)</f>
        <v>0</v>
      </c>
      <c r="BL175" s="18" t="s">
        <v>525</v>
      </c>
      <c r="BM175" s="204" t="s">
        <v>946</v>
      </c>
    </row>
    <row r="176" spans="1:65" s="2" customFormat="1" ht="12">
      <c r="A176" s="35"/>
      <c r="B176" s="36"/>
      <c r="C176" s="193" t="s">
        <v>438</v>
      </c>
      <c r="D176" s="193" t="s">
        <v>135</v>
      </c>
      <c r="E176" s="194" t="s">
        <v>947</v>
      </c>
      <c r="F176" s="195" t="s">
        <v>948</v>
      </c>
      <c r="G176" s="196" t="s">
        <v>191</v>
      </c>
      <c r="H176" s="197">
        <v>18.2</v>
      </c>
      <c r="I176" s="198"/>
      <c r="J176" s="199">
        <f>ROUND(I176*H176,2)</f>
        <v>0</v>
      </c>
      <c r="K176" s="195" t="s">
        <v>19</v>
      </c>
      <c r="L176" s="40"/>
      <c r="M176" s="200" t="s">
        <v>19</v>
      </c>
      <c r="N176" s="201" t="s">
        <v>41</v>
      </c>
      <c r="O176" s="65"/>
      <c r="P176" s="202">
        <f>O176*H176</f>
        <v>0</v>
      </c>
      <c r="Q176" s="202">
        <v>0</v>
      </c>
      <c r="R176" s="202">
        <f>Q176*H176</f>
        <v>0</v>
      </c>
      <c r="S176" s="202">
        <v>0</v>
      </c>
      <c r="T176" s="20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525</v>
      </c>
      <c r="AT176" s="204" t="s">
        <v>135</v>
      </c>
      <c r="AU176" s="204" t="s">
        <v>80</v>
      </c>
      <c r="AY176" s="18" t="s">
        <v>132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78</v>
      </c>
      <c r="BK176" s="205">
        <f>ROUND(I176*H176,2)</f>
        <v>0</v>
      </c>
      <c r="BL176" s="18" t="s">
        <v>525</v>
      </c>
      <c r="BM176" s="204" t="s">
        <v>949</v>
      </c>
    </row>
    <row r="177" spans="1:51" s="13" customFormat="1">
      <c r="B177" s="211"/>
      <c r="C177" s="212"/>
      <c r="D177" s="213" t="s">
        <v>193</v>
      </c>
      <c r="E177" s="214" t="s">
        <v>19</v>
      </c>
      <c r="F177" s="215" t="s">
        <v>950</v>
      </c>
      <c r="G177" s="212"/>
      <c r="H177" s="216">
        <v>18.2</v>
      </c>
      <c r="I177" s="217"/>
      <c r="J177" s="212"/>
      <c r="K177" s="212"/>
      <c r="L177" s="218"/>
      <c r="M177" s="254"/>
      <c r="N177" s="255"/>
      <c r="O177" s="255"/>
      <c r="P177" s="255"/>
      <c r="Q177" s="255"/>
      <c r="R177" s="255"/>
      <c r="S177" s="255"/>
      <c r="T177" s="256"/>
      <c r="AT177" s="222" t="s">
        <v>193</v>
      </c>
      <c r="AU177" s="222" t="s">
        <v>80</v>
      </c>
      <c r="AV177" s="13" t="s">
        <v>80</v>
      </c>
      <c r="AW177" s="13" t="s">
        <v>32</v>
      </c>
      <c r="AX177" s="13" t="s">
        <v>78</v>
      </c>
      <c r="AY177" s="222" t="s">
        <v>132</v>
      </c>
    </row>
    <row r="178" spans="1:51" s="2" customFormat="1">
      <c r="A178" s="35"/>
      <c r="B178" s="48"/>
      <c r="C178" s="49"/>
      <c r="D178" s="49"/>
      <c r="E178" s="49"/>
      <c r="F178" s="49"/>
      <c r="G178" s="49"/>
      <c r="H178" s="49"/>
      <c r="I178" s="143"/>
      <c r="J178" s="49"/>
      <c r="K178" s="49"/>
      <c r="L178" s="40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password="C943" sheet="1" objects="1" scenarios="1" formatColumns="0" formatRows="0" autoFilter="0"/>
  <autoFilter ref="C87:K177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82"/>
  <sheetViews>
    <sheetView showGridLines="0" workbookViewId="0">
      <selection activeCell="A12" sqref="A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164062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2" customFormat="1" ht="12" customHeight="1">
      <c r="A8" s="35"/>
      <c r="B8" s="40"/>
      <c r="C8" s="35"/>
      <c r="D8" s="115" t="s">
        <v>106</v>
      </c>
      <c r="E8" s="35"/>
      <c r="F8" s="35"/>
      <c r="G8" s="35"/>
      <c r="H8" s="35"/>
      <c r="I8" s="116"/>
      <c r="J8" s="35"/>
      <c r="K8" s="35"/>
      <c r="L8" s="11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86" t="s">
        <v>951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04" t="s">
        <v>19</v>
      </c>
      <c r="G11" s="35"/>
      <c r="H11" s="35"/>
      <c r="I11" s="118" t="s">
        <v>20</v>
      </c>
      <c r="J11" s="104" t="s">
        <v>19</v>
      </c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21</v>
      </c>
      <c r="E12" s="35"/>
      <c r="F12" s="104" t="s">
        <v>22</v>
      </c>
      <c r="G12" s="35"/>
      <c r="H12" s="35"/>
      <c r="I12" s="118" t="s">
        <v>23</v>
      </c>
      <c r="J12" s="119" t="str">
        <f>'Rekapitulace stavby'!AN8</f>
        <v>20. 12. 2019</v>
      </c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25</v>
      </c>
      <c r="E14" s="35"/>
      <c r="F14" s="35"/>
      <c r="G14" s="35"/>
      <c r="H14" s="35"/>
      <c r="I14" s="118" t="s">
        <v>26</v>
      </c>
      <c r="J14" s="104" t="str">
        <f>IF('Rekapitulace stavby'!AN10="","",'Rekapitulace stavby'!AN10)</f>
        <v/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>Fakultní nemocnice Olomouc</v>
      </c>
      <c r="F15" s="35"/>
      <c r="G15" s="35"/>
      <c r="H15" s="35"/>
      <c r="I15" s="118" t="s">
        <v>28</v>
      </c>
      <c r="J15" s="104" t="str">
        <f>IF('Rekapitulace stavby'!AN11="","",'Rekapitulace stavby'!AN11)</f>
        <v/>
      </c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29</v>
      </c>
      <c r="E17" s="35"/>
      <c r="F17" s="35"/>
      <c r="G17" s="35"/>
      <c r="H17" s="35"/>
      <c r="I17" s="118" t="s">
        <v>26</v>
      </c>
      <c r="J17" s="31" t="str">
        <f>'Rekapitulace stavby'!AN13</f>
        <v>Vyplň údaj</v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88" t="str">
        <f>'Rekapitulace stavby'!E14</f>
        <v>Vyplň údaj</v>
      </c>
      <c r="F18" s="389"/>
      <c r="G18" s="389"/>
      <c r="H18" s="389"/>
      <c r="I18" s="118" t="s">
        <v>28</v>
      </c>
      <c r="J18" s="31" t="str">
        <f>'Rekapitulace stavby'!AN14</f>
        <v>Vyplň údaj</v>
      </c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31</v>
      </c>
      <c r="E20" s="35"/>
      <c r="F20" s="35"/>
      <c r="G20" s="35"/>
      <c r="H20" s="35"/>
      <c r="I20" s="118" t="s">
        <v>26</v>
      </c>
      <c r="J20" s="104" t="str">
        <f>IF('Rekapitulace stavby'!AN16="","",'Rekapitulace stavby'!AN16)</f>
        <v/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18" t="s">
        <v>28</v>
      </c>
      <c r="J21" s="104" t="str">
        <f>IF('Rekapitulace stavby'!AN17="","",'Rekapitulace stavby'!AN17)</f>
        <v/>
      </c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33</v>
      </c>
      <c r="E23" s="35"/>
      <c r="F23" s="35"/>
      <c r="G23" s="35"/>
      <c r="H23" s="35"/>
      <c r="I23" s="118" t="s">
        <v>26</v>
      </c>
      <c r="J23" s="104" t="str">
        <f>IF('Rekapitulace stavby'!AN19="","",'Rekapitulace stavby'!AN19)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tr">
        <f>IF('Rekapitulace stavby'!E20="","",'Rekapitulace stavby'!E20)</f>
        <v xml:space="preserve"> </v>
      </c>
      <c r="F24" s="35"/>
      <c r="G24" s="35"/>
      <c r="H24" s="35"/>
      <c r="I24" s="118" t="s">
        <v>28</v>
      </c>
      <c r="J24" s="104" t="str">
        <f>IF('Rekapitulace stavby'!AN20="","",'Rekapitulace stavby'!AN20)</f>
        <v/>
      </c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34</v>
      </c>
      <c r="E26" s="35"/>
      <c r="F26" s="35"/>
      <c r="G26" s="35"/>
      <c r="H26" s="35"/>
      <c r="I26" s="116"/>
      <c r="J26" s="35"/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90" t="s">
        <v>19</v>
      </c>
      <c r="F27" s="390"/>
      <c r="G27" s="390"/>
      <c r="H27" s="39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11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116"/>
      <c r="J30" s="127">
        <f>ROUND(J90, 2)</f>
        <v>0</v>
      </c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9" t="s">
        <v>37</v>
      </c>
      <c r="J32" s="128" t="s">
        <v>39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40</v>
      </c>
      <c r="E33" s="115" t="s">
        <v>41</v>
      </c>
      <c r="F33" s="131">
        <f>ROUND((SUM(BE90:BE281)),  2)</f>
        <v>0</v>
      </c>
      <c r="G33" s="35"/>
      <c r="H33" s="35"/>
      <c r="I33" s="132">
        <v>0.21</v>
      </c>
      <c r="J33" s="131">
        <f>ROUND(((SUM(BE90:BE281))*I33),  2)</f>
        <v>0</v>
      </c>
      <c r="K33" s="35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42</v>
      </c>
      <c r="F34" s="131">
        <f>ROUND((SUM(BF90:BF281)),  2)</f>
        <v>0</v>
      </c>
      <c r="G34" s="35"/>
      <c r="H34" s="35"/>
      <c r="I34" s="132">
        <v>0.15</v>
      </c>
      <c r="J34" s="131">
        <f>ROUND(((SUM(BF90:BF281))*I34),  2)</f>
        <v>0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43</v>
      </c>
      <c r="F35" s="131">
        <f>ROUND((SUM(BG90:BG281)),  2)</f>
        <v>0</v>
      </c>
      <c r="G35" s="35"/>
      <c r="H35" s="35"/>
      <c r="I35" s="132">
        <v>0.21</v>
      </c>
      <c r="J35" s="131">
        <f>0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44</v>
      </c>
      <c r="F36" s="131">
        <f>ROUND((SUM(BH90:BH281)),  2)</f>
        <v>0</v>
      </c>
      <c r="G36" s="35"/>
      <c r="H36" s="35"/>
      <c r="I36" s="132">
        <v>0.15</v>
      </c>
      <c r="J36" s="131">
        <f>0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45</v>
      </c>
      <c r="F37" s="131">
        <f>ROUND((SUM(BI90:BI281)),  2)</f>
        <v>0</v>
      </c>
      <c r="G37" s="35"/>
      <c r="H37" s="35"/>
      <c r="I37" s="132">
        <v>0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46</v>
      </c>
      <c r="E39" s="135"/>
      <c r="F39" s="135"/>
      <c r="G39" s="136" t="s">
        <v>47</v>
      </c>
      <c r="H39" s="137" t="s">
        <v>48</v>
      </c>
      <c r="I39" s="138"/>
      <c r="J39" s="139">
        <f>SUM(J30:J37)</f>
        <v>0</v>
      </c>
      <c r="K39" s="140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41"/>
      <c r="C40" s="142"/>
      <c r="D40" s="142"/>
      <c r="E40" s="142"/>
      <c r="F40" s="142"/>
      <c r="G40" s="142"/>
      <c r="H40" s="142"/>
      <c r="I40" s="143"/>
      <c r="J40" s="142"/>
      <c r="K40" s="142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44"/>
      <c r="C44" s="145"/>
      <c r="D44" s="145"/>
      <c r="E44" s="145"/>
      <c r="F44" s="145"/>
      <c r="G44" s="145"/>
      <c r="H44" s="145"/>
      <c r="I44" s="146"/>
      <c r="J44" s="145"/>
      <c r="K44" s="145"/>
      <c r="L44" s="11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108</v>
      </c>
      <c r="D45" s="37"/>
      <c r="E45" s="37"/>
      <c r="F45" s="37"/>
      <c r="G45" s="37"/>
      <c r="H45" s="37"/>
      <c r="I45" s="116"/>
      <c r="J45" s="37"/>
      <c r="K45" s="37"/>
      <c r="L45" s="11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16"/>
      <c r="J46" s="37"/>
      <c r="K46" s="37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2" t="str">
        <f>E7</f>
        <v>Výstavba chodníků v areálu FNOL</v>
      </c>
      <c r="F48" s="383"/>
      <c r="G48" s="383"/>
      <c r="H48" s="383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62" t="str">
        <f>E9</f>
        <v>D.5 - Rozšíření VO</v>
      </c>
      <c r="F50" s="381"/>
      <c r="G50" s="381"/>
      <c r="H50" s="381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16"/>
      <c r="J51" s="37"/>
      <c r="K51" s="37"/>
      <c r="L51" s="11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18" t="s">
        <v>23</v>
      </c>
      <c r="J52" s="60" t="str">
        <f>IF(J12="","",J12)</f>
        <v>20. 12. 2019</v>
      </c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>
      <c r="A54" s="35"/>
      <c r="B54" s="36"/>
      <c r="C54" s="30" t="s">
        <v>25</v>
      </c>
      <c r="D54" s="37"/>
      <c r="E54" s="37"/>
      <c r="F54" s="28" t="str">
        <f>E15</f>
        <v>Fakultní nemocnice Olomouc</v>
      </c>
      <c r="G54" s="37"/>
      <c r="H54" s="37"/>
      <c r="I54" s="118" t="s">
        <v>31</v>
      </c>
      <c r="J54" s="33" t="str">
        <f>E21</f>
        <v xml:space="preserve"> </v>
      </c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8" t="s">
        <v>33</v>
      </c>
      <c r="J55" s="33" t="str">
        <f>E24</f>
        <v xml:space="preserve"> </v>
      </c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16"/>
      <c r="J56" s="37"/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7" t="s">
        <v>109</v>
      </c>
      <c r="D57" s="148"/>
      <c r="E57" s="148"/>
      <c r="F57" s="148"/>
      <c r="G57" s="148"/>
      <c r="H57" s="148"/>
      <c r="I57" s="149"/>
      <c r="J57" s="150" t="s">
        <v>110</v>
      </c>
      <c r="K57" s="148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16"/>
      <c r="J58" s="37"/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51" t="s">
        <v>68</v>
      </c>
      <c r="D59" s="37"/>
      <c r="E59" s="37"/>
      <c r="F59" s="37"/>
      <c r="G59" s="37"/>
      <c r="H59" s="37"/>
      <c r="I59" s="116"/>
      <c r="J59" s="78">
        <f>J90</f>
        <v>0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111</v>
      </c>
    </row>
    <row r="60" spans="1:47" s="9" customFormat="1" ht="24.95" customHeight="1">
      <c r="B60" s="152"/>
      <c r="C60" s="153"/>
      <c r="D60" s="154" t="s">
        <v>952</v>
      </c>
      <c r="E60" s="155"/>
      <c r="F60" s="155"/>
      <c r="G60" s="155"/>
      <c r="H60" s="155"/>
      <c r="I60" s="156"/>
      <c r="J60" s="157">
        <f>J91</f>
        <v>0</v>
      </c>
      <c r="K60" s="153"/>
      <c r="L60" s="158"/>
    </row>
    <row r="61" spans="1:47" s="9" customFormat="1" ht="24.95" customHeight="1">
      <c r="B61" s="152"/>
      <c r="C61" s="153"/>
      <c r="D61" s="154" t="s">
        <v>953</v>
      </c>
      <c r="E61" s="155"/>
      <c r="F61" s="155"/>
      <c r="G61" s="155"/>
      <c r="H61" s="155"/>
      <c r="I61" s="156"/>
      <c r="J61" s="157">
        <f>J105</f>
        <v>0</v>
      </c>
      <c r="K61" s="153"/>
      <c r="L61" s="158"/>
    </row>
    <row r="62" spans="1:47" s="9" customFormat="1" ht="24.95" customHeight="1">
      <c r="B62" s="152"/>
      <c r="C62" s="153"/>
      <c r="D62" s="154" t="s">
        <v>954</v>
      </c>
      <c r="E62" s="155"/>
      <c r="F62" s="155"/>
      <c r="G62" s="155"/>
      <c r="H62" s="155"/>
      <c r="I62" s="156"/>
      <c r="J62" s="157">
        <f>J131</f>
        <v>0</v>
      </c>
      <c r="K62" s="153"/>
      <c r="L62" s="158"/>
    </row>
    <row r="63" spans="1:47" s="9" customFormat="1" ht="24.95" customHeight="1">
      <c r="B63" s="152"/>
      <c r="C63" s="153"/>
      <c r="D63" s="154" t="s">
        <v>955</v>
      </c>
      <c r="E63" s="155"/>
      <c r="F63" s="155"/>
      <c r="G63" s="155"/>
      <c r="H63" s="155"/>
      <c r="I63" s="156"/>
      <c r="J63" s="157">
        <f>J145</f>
        <v>0</v>
      </c>
      <c r="K63" s="153"/>
      <c r="L63" s="158"/>
    </row>
    <row r="64" spans="1:47" s="9" customFormat="1" ht="24.95" customHeight="1">
      <c r="B64" s="152"/>
      <c r="C64" s="153"/>
      <c r="D64" s="154" t="s">
        <v>956</v>
      </c>
      <c r="E64" s="155"/>
      <c r="F64" s="155"/>
      <c r="G64" s="155"/>
      <c r="H64" s="155"/>
      <c r="I64" s="156"/>
      <c r="J64" s="157">
        <f>J167</f>
        <v>0</v>
      </c>
      <c r="K64" s="153"/>
      <c r="L64" s="158"/>
    </row>
    <row r="65" spans="1:31" s="9" customFormat="1" ht="24.95" customHeight="1">
      <c r="B65" s="152"/>
      <c r="C65" s="153"/>
      <c r="D65" s="154" t="s">
        <v>957</v>
      </c>
      <c r="E65" s="155"/>
      <c r="F65" s="155"/>
      <c r="G65" s="155"/>
      <c r="H65" s="155"/>
      <c r="I65" s="156"/>
      <c r="J65" s="157">
        <f>J181</f>
        <v>0</v>
      </c>
      <c r="K65" s="153"/>
      <c r="L65" s="158"/>
    </row>
    <row r="66" spans="1:31" s="9" customFormat="1" ht="24.95" customHeight="1">
      <c r="B66" s="152"/>
      <c r="C66" s="153"/>
      <c r="D66" s="154" t="s">
        <v>958</v>
      </c>
      <c r="E66" s="155"/>
      <c r="F66" s="155"/>
      <c r="G66" s="155"/>
      <c r="H66" s="155"/>
      <c r="I66" s="156"/>
      <c r="J66" s="157">
        <f>J206</f>
        <v>0</v>
      </c>
      <c r="K66" s="153"/>
      <c r="L66" s="158"/>
    </row>
    <row r="67" spans="1:31" s="9" customFormat="1" ht="24.95" customHeight="1">
      <c r="B67" s="152"/>
      <c r="C67" s="153"/>
      <c r="D67" s="154" t="s">
        <v>959</v>
      </c>
      <c r="E67" s="155"/>
      <c r="F67" s="155"/>
      <c r="G67" s="155"/>
      <c r="H67" s="155"/>
      <c r="I67" s="156"/>
      <c r="J67" s="157">
        <f>J270</f>
        <v>0</v>
      </c>
      <c r="K67" s="153"/>
      <c r="L67" s="158"/>
    </row>
    <row r="68" spans="1:31" s="9" customFormat="1" ht="24.95" customHeight="1">
      <c r="B68" s="152"/>
      <c r="C68" s="153"/>
      <c r="D68" s="154" t="s">
        <v>180</v>
      </c>
      <c r="E68" s="155"/>
      <c r="F68" s="155"/>
      <c r="G68" s="155"/>
      <c r="H68" s="155"/>
      <c r="I68" s="156"/>
      <c r="J68" s="157">
        <f>J276</f>
        <v>0</v>
      </c>
      <c r="K68" s="153"/>
      <c r="L68" s="158"/>
    </row>
    <row r="69" spans="1:31" s="10" customFormat="1" ht="19.899999999999999" customHeight="1">
      <c r="B69" s="159"/>
      <c r="C69" s="98"/>
      <c r="D69" s="160" t="s">
        <v>181</v>
      </c>
      <c r="E69" s="161"/>
      <c r="F69" s="161"/>
      <c r="G69" s="161"/>
      <c r="H69" s="161"/>
      <c r="I69" s="162"/>
      <c r="J69" s="163">
        <f>J277</f>
        <v>0</v>
      </c>
      <c r="K69" s="98"/>
      <c r="L69" s="164"/>
    </row>
    <row r="70" spans="1:31" s="9" customFormat="1" ht="24.95" customHeight="1">
      <c r="B70" s="152"/>
      <c r="C70" s="153"/>
      <c r="D70" s="154" t="s">
        <v>960</v>
      </c>
      <c r="E70" s="155"/>
      <c r="F70" s="155"/>
      <c r="G70" s="155"/>
      <c r="H70" s="155"/>
      <c r="I70" s="156"/>
      <c r="J70" s="157">
        <f>J279</f>
        <v>0</v>
      </c>
      <c r="K70" s="153"/>
      <c r="L70" s="158"/>
    </row>
    <row r="71" spans="1:31" s="2" customFormat="1" ht="21.75" customHeight="1">
      <c r="A71" s="35"/>
      <c r="B71" s="36"/>
      <c r="C71" s="37"/>
      <c r="D71" s="37"/>
      <c r="E71" s="37"/>
      <c r="F71" s="37"/>
      <c r="G71" s="37"/>
      <c r="H71" s="37"/>
      <c r="I71" s="116"/>
      <c r="J71" s="37"/>
      <c r="K71" s="37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48"/>
      <c r="C72" s="49"/>
      <c r="D72" s="49"/>
      <c r="E72" s="49"/>
      <c r="F72" s="49"/>
      <c r="G72" s="49"/>
      <c r="H72" s="49"/>
      <c r="I72" s="143"/>
      <c r="J72" s="49"/>
      <c r="K72" s="49"/>
      <c r="L72" s="11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6.95" customHeight="1">
      <c r="A76" s="35"/>
      <c r="B76" s="50"/>
      <c r="C76" s="51"/>
      <c r="D76" s="51"/>
      <c r="E76" s="51"/>
      <c r="F76" s="51"/>
      <c r="G76" s="51"/>
      <c r="H76" s="51"/>
      <c r="I76" s="146"/>
      <c r="J76" s="51"/>
      <c r="K76" s="51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4.95" customHeight="1">
      <c r="A77" s="35"/>
      <c r="B77" s="36"/>
      <c r="C77" s="24" t="s">
        <v>117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30" t="s">
        <v>16</v>
      </c>
      <c r="D79" s="37"/>
      <c r="E79" s="37"/>
      <c r="F79" s="37"/>
      <c r="G79" s="37"/>
      <c r="H79" s="37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7"/>
      <c r="D80" s="37"/>
      <c r="E80" s="382" t="str">
        <f>E7</f>
        <v>Výstavba chodníků v areálu FNOL</v>
      </c>
      <c r="F80" s="383"/>
      <c r="G80" s="383"/>
      <c r="H80" s="383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106</v>
      </c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62" t="str">
        <f>E9</f>
        <v>D.5 - Rozšíření VO</v>
      </c>
      <c r="F82" s="381"/>
      <c r="G82" s="381"/>
      <c r="H82" s="381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F12</f>
        <v xml:space="preserve"> </v>
      </c>
      <c r="G84" s="37"/>
      <c r="H84" s="37"/>
      <c r="I84" s="118" t="s">
        <v>23</v>
      </c>
      <c r="J84" s="60" t="str">
        <f>IF(J12="","",J12)</f>
        <v>20. 12. 2019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E15</f>
        <v>Fakultní nemocnice Olomouc</v>
      </c>
      <c r="G86" s="37"/>
      <c r="H86" s="37"/>
      <c r="I86" s="118" t="s">
        <v>31</v>
      </c>
      <c r="J86" s="33" t="str">
        <f>E21</f>
        <v xml:space="preserve"> 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IF(E18="","",E18)</f>
        <v>Vyplň údaj</v>
      </c>
      <c r="G87" s="37"/>
      <c r="H87" s="37"/>
      <c r="I87" s="118" t="s">
        <v>33</v>
      </c>
      <c r="J87" s="33" t="str">
        <f>E24</f>
        <v xml:space="preserve"> </v>
      </c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65"/>
      <c r="B89" s="166"/>
      <c r="C89" s="167" t="s">
        <v>118</v>
      </c>
      <c r="D89" s="168" t="s">
        <v>55</v>
      </c>
      <c r="E89" s="168" t="s">
        <v>51</v>
      </c>
      <c r="F89" s="168" t="s">
        <v>52</v>
      </c>
      <c r="G89" s="168" t="s">
        <v>119</v>
      </c>
      <c r="H89" s="168" t="s">
        <v>120</v>
      </c>
      <c r="I89" s="169" t="s">
        <v>121</v>
      </c>
      <c r="J89" s="168" t="s">
        <v>110</v>
      </c>
      <c r="K89" s="170" t="s">
        <v>122</v>
      </c>
      <c r="L89" s="171"/>
      <c r="M89" s="69" t="s">
        <v>19</v>
      </c>
      <c r="N89" s="70" t="s">
        <v>40</v>
      </c>
      <c r="O89" s="70" t="s">
        <v>123</v>
      </c>
      <c r="P89" s="70" t="s">
        <v>124</v>
      </c>
      <c r="Q89" s="70" t="s">
        <v>125</v>
      </c>
      <c r="R89" s="70" t="s">
        <v>126</v>
      </c>
      <c r="S89" s="70" t="s">
        <v>127</v>
      </c>
      <c r="T89" s="71" t="s">
        <v>128</v>
      </c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</row>
    <row r="90" spans="1:65" s="2" customFormat="1" ht="15.75">
      <c r="A90" s="35"/>
      <c r="B90" s="36"/>
      <c r="C90" s="76" t="s">
        <v>129</v>
      </c>
      <c r="D90" s="37"/>
      <c r="E90" s="37"/>
      <c r="F90" s="37"/>
      <c r="G90" s="37"/>
      <c r="H90" s="37"/>
      <c r="I90" s="116"/>
      <c r="J90" s="172">
        <f>BK90</f>
        <v>0</v>
      </c>
      <c r="K90" s="37"/>
      <c r="L90" s="40"/>
      <c r="M90" s="72"/>
      <c r="N90" s="173"/>
      <c r="O90" s="73"/>
      <c r="P90" s="174">
        <f>P91+P105+P131+P145+P167+P181+P206+P270+P276+P279</f>
        <v>0</v>
      </c>
      <c r="Q90" s="73"/>
      <c r="R90" s="174">
        <f>R91+R105+R131+R145+R167+R181+R206+R270+R276+R279</f>
        <v>7.4154624000000009</v>
      </c>
      <c r="S90" s="73"/>
      <c r="T90" s="175">
        <f>T91+T105+T131+T145+T167+T181+T206+T270+T276+T279</f>
        <v>6.02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69</v>
      </c>
      <c r="AU90" s="18" t="s">
        <v>111</v>
      </c>
      <c r="BK90" s="176">
        <f>BK91+BK105+BK131+BK145+BK167+BK181+BK206+BK270+BK276+BK279</f>
        <v>0</v>
      </c>
    </row>
    <row r="91" spans="1:65" s="12" customFormat="1" ht="15">
      <c r="B91" s="177"/>
      <c r="C91" s="178"/>
      <c r="D91" s="179" t="s">
        <v>69</v>
      </c>
      <c r="E91" s="180" t="s">
        <v>961</v>
      </c>
      <c r="F91" s="180" t="s">
        <v>962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SUM(P92:P104)</f>
        <v>0</v>
      </c>
      <c r="Q91" s="185"/>
      <c r="R91" s="186">
        <f>SUM(R92:R104)</f>
        <v>0</v>
      </c>
      <c r="S91" s="185"/>
      <c r="T91" s="187">
        <f>SUM(T92:T104)</f>
        <v>0</v>
      </c>
      <c r="AR91" s="188" t="s">
        <v>78</v>
      </c>
      <c r="AT91" s="189" t="s">
        <v>69</v>
      </c>
      <c r="AU91" s="189" t="s">
        <v>70</v>
      </c>
      <c r="AY91" s="188" t="s">
        <v>132</v>
      </c>
      <c r="BK91" s="190">
        <f>SUM(BK92:BK104)</f>
        <v>0</v>
      </c>
    </row>
    <row r="92" spans="1:65" s="2" customFormat="1" ht="12">
      <c r="A92" s="35"/>
      <c r="B92" s="36"/>
      <c r="C92" s="193" t="s">
        <v>78</v>
      </c>
      <c r="D92" s="193" t="s">
        <v>135</v>
      </c>
      <c r="E92" s="194" t="s">
        <v>963</v>
      </c>
      <c r="F92" s="195" t="s">
        <v>964</v>
      </c>
      <c r="G92" s="196" t="s">
        <v>965</v>
      </c>
      <c r="H92" s="197">
        <v>2</v>
      </c>
      <c r="I92" s="198"/>
      <c r="J92" s="199">
        <f t="shared" ref="J92:J104" si="0">ROUND(I92*H92,2)</f>
        <v>0</v>
      </c>
      <c r="K92" s="195" t="s">
        <v>19</v>
      </c>
      <c r="L92" s="40"/>
      <c r="M92" s="200" t="s">
        <v>19</v>
      </c>
      <c r="N92" s="201" t="s">
        <v>41</v>
      </c>
      <c r="O92" s="65"/>
      <c r="P92" s="202">
        <f t="shared" ref="P92:P104" si="1">O92*H92</f>
        <v>0</v>
      </c>
      <c r="Q92" s="202">
        <v>0</v>
      </c>
      <c r="R92" s="202">
        <f t="shared" ref="R92:R104" si="2">Q92*H92</f>
        <v>0</v>
      </c>
      <c r="S92" s="202">
        <v>0</v>
      </c>
      <c r="T92" s="203">
        <f t="shared" ref="T92:T104" si="3"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151</v>
      </c>
      <c r="AT92" s="204" t="s">
        <v>135</v>
      </c>
      <c r="AU92" s="204" t="s">
        <v>78</v>
      </c>
      <c r="AY92" s="18" t="s">
        <v>132</v>
      </c>
      <c r="BE92" s="205">
        <f t="shared" ref="BE92:BE104" si="4">IF(N92="základní",J92,0)</f>
        <v>0</v>
      </c>
      <c r="BF92" s="205">
        <f t="shared" ref="BF92:BF104" si="5">IF(N92="snížená",J92,0)</f>
        <v>0</v>
      </c>
      <c r="BG92" s="205">
        <f t="shared" ref="BG92:BG104" si="6">IF(N92="zákl. přenesená",J92,0)</f>
        <v>0</v>
      </c>
      <c r="BH92" s="205">
        <f t="shared" ref="BH92:BH104" si="7">IF(N92="sníž. přenesená",J92,0)</f>
        <v>0</v>
      </c>
      <c r="BI92" s="205">
        <f t="shared" ref="BI92:BI104" si="8">IF(N92="nulová",J92,0)</f>
        <v>0</v>
      </c>
      <c r="BJ92" s="18" t="s">
        <v>78</v>
      </c>
      <c r="BK92" s="205">
        <f t="shared" ref="BK92:BK104" si="9">ROUND(I92*H92,2)</f>
        <v>0</v>
      </c>
      <c r="BL92" s="18" t="s">
        <v>151</v>
      </c>
      <c r="BM92" s="204" t="s">
        <v>80</v>
      </c>
    </row>
    <row r="93" spans="1:65" s="2" customFormat="1" ht="12">
      <c r="A93" s="35"/>
      <c r="B93" s="36"/>
      <c r="C93" s="193" t="s">
        <v>80</v>
      </c>
      <c r="D93" s="193" t="s">
        <v>135</v>
      </c>
      <c r="E93" s="194" t="s">
        <v>966</v>
      </c>
      <c r="F93" s="195" t="s">
        <v>967</v>
      </c>
      <c r="G93" s="196" t="s">
        <v>965</v>
      </c>
      <c r="H93" s="197">
        <v>1</v>
      </c>
      <c r="I93" s="198"/>
      <c r="J93" s="199">
        <f t="shared" si="0"/>
        <v>0</v>
      </c>
      <c r="K93" s="195" t="s">
        <v>19</v>
      </c>
      <c r="L93" s="40"/>
      <c r="M93" s="200" t="s">
        <v>19</v>
      </c>
      <c r="N93" s="201" t="s">
        <v>41</v>
      </c>
      <c r="O93" s="65"/>
      <c r="P93" s="202">
        <f t="shared" si="1"/>
        <v>0</v>
      </c>
      <c r="Q93" s="202">
        <v>0</v>
      </c>
      <c r="R93" s="202">
        <f t="shared" si="2"/>
        <v>0</v>
      </c>
      <c r="S93" s="202">
        <v>0</v>
      </c>
      <c r="T93" s="203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151</v>
      </c>
      <c r="AT93" s="204" t="s">
        <v>135</v>
      </c>
      <c r="AU93" s="204" t="s">
        <v>78</v>
      </c>
      <c r="AY93" s="18" t="s">
        <v>132</v>
      </c>
      <c r="BE93" s="205">
        <f t="shared" si="4"/>
        <v>0</v>
      </c>
      <c r="BF93" s="205">
        <f t="shared" si="5"/>
        <v>0</v>
      </c>
      <c r="BG93" s="205">
        <f t="shared" si="6"/>
        <v>0</v>
      </c>
      <c r="BH93" s="205">
        <f t="shared" si="7"/>
        <v>0</v>
      </c>
      <c r="BI93" s="205">
        <f t="shared" si="8"/>
        <v>0</v>
      </c>
      <c r="BJ93" s="18" t="s">
        <v>78</v>
      </c>
      <c r="BK93" s="205">
        <f t="shared" si="9"/>
        <v>0</v>
      </c>
      <c r="BL93" s="18" t="s">
        <v>151</v>
      </c>
      <c r="BM93" s="204" t="s">
        <v>151</v>
      </c>
    </row>
    <row r="94" spans="1:65" s="2" customFormat="1" ht="12">
      <c r="A94" s="35"/>
      <c r="B94" s="36"/>
      <c r="C94" s="193" t="s">
        <v>145</v>
      </c>
      <c r="D94" s="193" t="s">
        <v>135</v>
      </c>
      <c r="E94" s="194" t="s">
        <v>968</v>
      </c>
      <c r="F94" s="195" t="s">
        <v>969</v>
      </c>
      <c r="G94" s="196" t="s">
        <v>965</v>
      </c>
      <c r="H94" s="197">
        <v>1</v>
      </c>
      <c r="I94" s="198"/>
      <c r="J94" s="199">
        <f t="shared" si="0"/>
        <v>0</v>
      </c>
      <c r="K94" s="195" t="s">
        <v>19</v>
      </c>
      <c r="L94" s="40"/>
      <c r="M94" s="200" t="s">
        <v>19</v>
      </c>
      <c r="N94" s="201" t="s">
        <v>41</v>
      </c>
      <c r="O94" s="65"/>
      <c r="P94" s="202">
        <f t="shared" si="1"/>
        <v>0</v>
      </c>
      <c r="Q94" s="202">
        <v>0</v>
      </c>
      <c r="R94" s="202">
        <f t="shared" si="2"/>
        <v>0</v>
      </c>
      <c r="S94" s="202">
        <v>0</v>
      </c>
      <c r="T94" s="203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151</v>
      </c>
      <c r="AT94" s="204" t="s">
        <v>135</v>
      </c>
      <c r="AU94" s="204" t="s">
        <v>78</v>
      </c>
      <c r="AY94" s="18" t="s">
        <v>132</v>
      </c>
      <c r="BE94" s="205">
        <f t="shared" si="4"/>
        <v>0</v>
      </c>
      <c r="BF94" s="205">
        <f t="shared" si="5"/>
        <v>0</v>
      </c>
      <c r="BG94" s="205">
        <f t="shared" si="6"/>
        <v>0</v>
      </c>
      <c r="BH94" s="205">
        <f t="shared" si="7"/>
        <v>0</v>
      </c>
      <c r="BI94" s="205">
        <f t="shared" si="8"/>
        <v>0</v>
      </c>
      <c r="BJ94" s="18" t="s">
        <v>78</v>
      </c>
      <c r="BK94" s="205">
        <f t="shared" si="9"/>
        <v>0</v>
      </c>
      <c r="BL94" s="18" t="s">
        <v>151</v>
      </c>
      <c r="BM94" s="204" t="s">
        <v>157</v>
      </c>
    </row>
    <row r="95" spans="1:65" s="2" customFormat="1" ht="12">
      <c r="A95" s="35"/>
      <c r="B95" s="36"/>
      <c r="C95" s="193" t="s">
        <v>151</v>
      </c>
      <c r="D95" s="193" t="s">
        <v>135</v>
      </c>
      <c r="E95" s="194" t="s">
        <v>970</v>
      </c>
      <c r="F95" s="195" t="s">
        <v>971</v>
      </c>
      <c r="G95" s="196" t="s">
        <v>965</v>
      </c>
      <c r="H95" s="197">
        <v>1</v>
      </c>
      <c r="I95" s="198"/>
      <c r="J95" s="199">
        <f t="shared" si="0"/>
        <v>0</v>
      </c>
      <c r="K95" s="195" t="s">
        <v>19</v>
      </c>
      <c r="L95" s="40"/>
      <c r="M95" s="200" t="s">
        <v>19</v>
      </c>
      <c r="N95" s="201" t="s">
        <v>41</v>
      </c>
      <c r="O95" s="65"/>
      <c r="P95" s="202">
        <f t="shared" si="1"/>
        <v>0</v>
      </c>
      <c r="Q95" s="202">
        <v>0</v>
      </c>
      <c r="R95" s="202">
        <f t="shared" si="2"/>
        <v>0</v>
      </c>
      <c r="S95" s="202">
        <v>0</v>
      </c>
      <c r="T95" s="203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151</v>
      </c>
      <c r="AT95" s="204" t="s">
        <v>135</v>
      </c>
      <c r="AU95" s="204" t="s">
        <v>78</v>
      </c>
      <c r="AY95" s="18" t="s">
        <v>132</v>
      </c>
      <c r="BE95" s="205">
        <f t="shared" si="4"/>
        <v>0</v>
      </c>
      <c r="BF95" s="205">
        <f t="shared" si="5"/>
        <v>0</v>
      </c>
      <c r="BG95" s="205">
        <f t="shared" si="6"/>
        <v>0</v>
      </c>
      <c r="BH95" s="205">
        <f t="shared" si="7"/>
        <v>0</v>
      </c>
      <c r="BI95" s="205">
        <f t="shared" si="8"/>
        <v>0</v>
      </c>
      <c r="BJ95" s="18" t="s">
        <v>78</v>
      </c>
      <c r="BK95" s="205">
        <f t="shared" si="9"/>
        <v>0</v>
      </c>
      <c r="BL95" s="18" t="s">
        <v>151</v>
      </c>
      <c r="BM95" s="204" t="s">
        <v>169</v>
      </c>
    </row>
    <row r="96" spans="1:65" s="2" customFormat="1" ht="12">
      <c r="A96" s="35"/>
      <c r="B96" s="36"/>
      <c r="C96" s="193" t="s">
        <v>131</v>
      </c>
      <c r="D96" s="193" t="s">
        <v>135</v>
      </c>
      <c r="E96" s="194" t="s">
        <v>972</v>
      </c>
      <c r="F96" s="195" t="s">
        <v>973</v>
      </c>
      <c r="G96" s="196" t="s">
        <v>965</v>
      </c>
      <c r="H96" s="197">
        <v>1</v>
      </c>
      <c r="I96" s="198"/>
      <c r="J96" s="199">
        <f t="shared" si="0"/>
        <v>0</v>
      </c>
      <c r="K96" s="195" t="s">
        <v>19</v>
      </c>
      <c r="L96" s="40"/>
      <c r="M96" s="200" t="s">
        <v>19</v>
      </c>
      <c r="N96" s="201" t="s">
        <v>41</v>
      </c>
      <c r="O96" s="65"/>
      <c r="P96" s="202">
        <f t="shared" si="1"/>
        <v>0</v>
      </c>
      <c r="Q96" s="202">
        <v>0</v>
      </c>
      <c r="R96" s="202">
        <f t="shared" si="2"/>
        <v>0</v>
      </c>
      <c r="S96" s="202">
        <v>0</v>
      </c>
      <c r="T96" s="203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151</v>
      </c>
      <c r="AT96" s="204" t="s">
        <v>135</v>
      </c>
      <c r="AU96" s="204" t="s">
        <v>78</v>
      </c>
      <c r="AY96" s="18" t="s">
        <v>132</v>
      </c>
      <c r="BE96" s="205">
        <f t="shared" si="4"/>
        <v>0</v>
      </c>
      <c r="BF96" s="205">
        <f t="shared" si="5"/>
        <v>0</v>
      </c>
      <c r="BG96" s="205">
        <f t="shared" si="6"/>
        <v>0</v>
      </c>
      <c r="BH96" s="205">
        <f t="shared" si="7"/>
        <v>0</v>
      </c>
      <c r="BI96" s="205">
        <f t="shared" si="8"/>
        <v>0</v>
      </c>
      <c r="BJ96" s="18" t="s">
        <v>78</v>
      </c>
      <c r="BK96" s="205">
        <f t="shared" si="9"/>
        <v>0</v>
      </c>
      <c r="BL96" s="18" t="s">
        <v>151</v>
      </c>
      <c r="BM96" s="204" t="s">
        <v>244</v>
      </c>
    </row>
    <row r="97" spans="1:65" s="2" customFormat="1" ht="12">
      <c r="A97" s="35"/>
      <c r="B97" s="36"/>
      <c r="C97" s="193" t="s">
        <v>157</v>
      </c>
      <c r="D97" s="193" t="s">
        <v>135</v>
      </c>
      <c r="E97" s="194" t="s">
        <v>974</v>
      </c>
      <c r="F97" s="195" t="s">
        <v>975</v>
      </c>
      <c r="G97" s="196" t="s">
        <v>965</v>
      </c>
      <c r="H97" s="197">
        <v>1</v>
      </c>
      <c r="I97" s="198"/>
      <c r="J97" s="199">
        <f t="shared" si="0"/>
        <v>0</v>
      </c>
      <c r="K97" s="195" t="s">
        <v>19</v>
      </c>
      <c r="L97" s="40"/>
      <c r="M97" s="200" t="s">
        <v>19</v>
      </c>
      <c r="N97" s="201" t="s">
        <v>41</v>
      </c>
      <c r="O97" s="65"/>
      <c r="P97" s="202">
        <f t="shared" si="1"/>
        <v>0</v>
      </c>
      <c r="Q97" s="202">
        <v>0</v>
      </c>
      <c r="R97" s="202">
        <f t="shared" si="2"/>
        <v>0</v>
      </c>
      <c r="S97" s="202">
        <v>0</v>
      </c>
      <c r="T97" s="203">
        <f t="shared" si="3"/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151</v>
      </c>
      <c r="AT97" s="204" t="s">
        <v>135</v>
      </c>
      <c r="AU97" s="204" t="s">
        <v>78</v>
      </c>
      <c r="AY97" s="18" t="s">
        <v>132</v>
      </c>
      <c r="BE97" s="205">
        <f t="shared" si="4"/>
        <v>0</v>
      </c>
      <c r="BF97" s="205">
        <f t="shared" si="5"/>
        <v>0</v>
      </c>
      <c r="BG97" s="205">
        <f t="shared" si="6"/>
        <v>0</v>
      </c>
      <c r="BH97" s="205">
        <f t="shared" si="7"/>
        <v>0</v>
      </c>
      <c r="BI97" s="205">
        <f t="shared" si="8"/>
        <v>0</v>
      </c>
      <c r="BJ97" s="18" t="s">
        <v>78</v>
      </c>
      <c r="BK97" s="205">
        <f t="shared" si="9"/>
        <v>0</v>
      </c>
      <c r="BL97" s="18" t="s">
        <v>151</v>
      </c>
      <c r="BM97" s="204" t="s">
        <v>253</v>
      </c>
    </row>
    <row r="98" spans="1:65" s="2" customFormat="1" ht="12">
      <c r="A98" s="35"/>
      <c r="B98" s="36"/>
      <c r="C98" s="193" t="s">
        <v>163</v>
      </c>
      <c r="D98" s="193" t="s">
        <v>135</v>
      </c>
      <c r="E98" s="194" t="s">
        <v>976</v>
      </c>
      <c r="F98" s="195" t="s">
        <v>977</v>
      </c>
      <c r="G98" s="196" t="s">
        <v>212</v>
      </c>
      <c r="H98" s="197">
        <v>33</v>
      </c>
      <c r="I98" s="198"/>
      <c r="J98" s="199">
        <f t="shared" si="0"/>
        <v>0</v>
      </c>
      <c r="K98" s="195" t="s">
        <v>19</v>
      </c>
      <c r="L98" s="40"/>
      <c r="M98" s="200" t="s">
        <v>19</v>
      </c>
      <c r="N98" s="201" t="s">
        <v>41</v>
      </c>
      <c r="O98" s="65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151</v>
      </c>
      <c r="AT98" s="204" t="s">
        <v>135</v>
      </c>
      <c r="AU98" s="204" t="s">
        <v>78</v>
      </c>
      <c r="AY98" s="18" t="s">
        <v>132</v>
      </c>
      <c r="BE98" s="205">
        <f t="shared" si="4"/>
        <v>0</v>
      </c>
      <c r="BF98" s="205">
        <f t="shared" si="5"/>
        <v>0</v>
      </c>
      <c r="BG98" s="205">
        <f t="shared" si="6"/>
        <v>0</v>
      </c>
      <c r="BH98" s="205">
        <f t="shared" si="7"/>
        <v>0</v>
      </c>
      <c r="BI98" s="205">
        <f t="shared" si="8"/>
        <v>0</v>
      </c>
      <c r="BJ98" s="18" t="s">
        <v>78</v>
      </c>
      <c r="BK98" s="205">
        <f t="shared" si="9"/>
        <v>0</v>
      </c>
      <c r="BL98" s="18" t="s">
        <v>151</v>
      </c>
      <c r="BM98" s="204" t="s">
        <v>262</v>
      </c>
    </row>
    <row r="99" spans="1:65" s="2" customFormat="1" ht="12">
      <c r="A99" s="35"/>
      <c r="B99" s="36"/>
      <c r="C99" s="193" t="s">
        <v>169</v>
      </c>
      <c r="D99" s="193" t="s">
        <v>135</v>
      </c>
      <c r="E99" s="194" t="s">
        <v>978</v>
      </c>
      <c r="F99" s="195" t="s">
        <v>979</v>
      </c>
      <c r="G99" s="196" t="s">
        <v>212</v>
      </c>
      <c r="H99" s="197">
        <v>6</v>
      </c>
      <c r="I99" s="198"/>
      <c r="J99" s="199">
        <f t="shared" si="0"/>
        <v>0</v>
      </c>
      <c r="K99" s="195" t="s">
        <v>19</v>
      </c>
      <c r="L99" s="40"/>
      <c r="M99" s="200" t="s">
        <v>19</v>
      </c>
      <c r="N99" s="201" t="s">
        <v>41</v>
      </c>
      <c r="O99" s="65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151</v>
      </c>
      <c r="AT99" s="204" t="s">
        <v>135</v>
      </c>
      <c r="AU99" s="204" t="s">
        <v>78</v>
      </c>
      <c r="AY99" s="18" t="s">
        <v>132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8" t="s">
        <v>78</v>
      </c>
      <c r="BK99" s="205">
        <f t="shared" si="9"/>
        <v>0</v>
      </c>
      <c r="BL99" s="18" t="s">
        <v>151</v>
      </c>
      <c r="BM99" s="204" t="s">
        <v>270</v>
      </c>
    </row>
    <row r="100" spans="1:65" s="2" customFormat="1" ht="12">
      <c r="A100" s="35"/>
      <c r="B100" s="36"/>
      <c r="C100" s="193" t="s">
        <v>228</v>
      </c>
      <c r="D100" s="193" t="s">
        <v>135</v>
      </c>
      <c r="E100" s="194" t="s">
        <v>980</v>
      </c>
      <c r="F100" s="195" t="s">
        <v>981</v>
      </c>
      <c r="G100" s="196" t="s">
        <v>965</v>
      </c>
      <c r="H100" s="197">
        <v>2</v>
      </c>
      <c r="I100" s="198"/>
      <c r="J100" s="199">
        <f t="shared" si="0"/>
        <v>0</v>
      </c>
      <c r="K100" s="195" t="s">
        <v>19</v>
      </c>
      <c r="L100" s="40"/>
      <c r="M100" s="200" t="s">
        <v>19</v>
      </c>
      <c r="N100" s="201" t="s">
        <v>41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151</v>
      </c>
      <c r="AT100" s="204" t="s">
        <v>135</v>
      </c>
      <c r="AU100" s="204" t="s">
        <v>78</v>
      </c>
      <c r="AY100" s="18" t="s">
        <v>132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8" t="s">
        <v>78</v>
      </c>
      <c r="BK100" s="205">
        <f t="shared" si="9"/>
        <v>0</v>
      </c>
      <c r="BL100" s="18" t="s">
        <v>151</v>
      </c>
      <c r="BM100" s="204" t="s">
        <v>280</v>
      </c>
    </row>
    <row r="101" spans="1:65" s="2" customFormat="1" ht="12">
      <c r="A101" s="35"/>
      <c r="B101" s="36"/>
      <c r="C101" s="193" t="s">
        <v>244</v>
      </c>
      <c r="D101" s="193" t="s">
        <v>135</v>
      </c>
      <c r="E101" s="194" t="s">
        <v>982</v>
      </c>
      <c r="F101" s="195" t="s">
        <v>983</v>
      </c>
      <c r="G101" s="196" t="s">
        <v>212</v>
      </c>
      <c r="H101" s="197">
        <v>39</v>
      </c>
      <c r="I101" s="198"/>
      <c r="J101" s="199">
        <f t="shared" si="0"/>
        <v>0</v>
      </c>
      <c r="K101" s="195" t="s">
        <v>19</v>
      </c>
      <c r="L101" s="40"/>
      <c r="M101" s="200" t="s">
        <v>19</v>
      </c>
      <c r="N101" s="201" t="s">
        <v>41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151</v>
      </c>
      <c r="AT101" s="204" t="s">
        <v>135</v>
      </c>
      <c r="AU101" s="204" t="s">
        <v>78</v>
      </c>
      <c r="AY101" s="18" t="s">
        <v>132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78</v>
      </c>
      <c r="BK101" s="205">
        <f t="shared" si="9"/>
        <v>0</v>
      </c>
      <c r="BL101" s="18" t="s">
        <v>151</v>
      </c>
      <c r="BM101" s="204" t="s">
        <v>290</v>
      </c>
    </row>
    <row r="102" spans="1:65" s="2" customFormat="1" ht="12">
      <c r="A102" s="35"/>
      <c r="B102" s="36"/>
      <c r="C102" s="193" t="s">
        <v>248</v>
      </c>
      <c r="D102" s="193" t="s">
        <v>135</v>
      </c>
      <c r="E102" s="194" t="s">
        <v>984</v>
      </c>
      <c r="F102" s="195" t="s">
        <v>985</v>
      </c>
      <c r="G102" s="196" t="s">
        <v>191</v>
      </c>
      <c r="H102" s="197">
        <v>1</v>
      </c>
      <c r="I102" s="198"/>
      <c r="J102" s="199">
        <f t="shared" si="0"/>
        <v>0</v>
      </c>
      <c r="K102" s="195" t="s">
        <v>19</v>
      </c>
      <c r="L102" s="40"/>
      <c r="M102" s="200" t="s">
        <v>19</v>
      </c>
      <c r="N102" s="201" t="s">
        <v>41</v>
      </c>
      <c r="O102" s="65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151</v>
      </c>
      <c r="AT102" s="204" t="s">
        <v>135</v>
      </c>
      <c r="AU102" s="204" t="s">
        <v>78</v>
      </c>
      <c r="AY102" s="18" t="s">
        <v>132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78</v>
      </c>
      <c r="BK102" s="205">
        <f t="shared" si="9"/>
        <v>0</v>
      </c>
      <c r="BL102" s="18" t="s">
        <v>151</v>
      </c>
      <c r="BM102" s="204" t="s">
        <v>303</v>
      </c>
    </row>
    <row r="103" spans="1:65" s="2" customFormat="1" ht="12">
      <c r="A103" s="35"/>
      <c r="B103" s="36"/>
      <c r="C103" s="193" t="s">
        <v>253</v>
      </c>
      <c r="D103" s="193" t="s">
        <v>135</v>
      </c>
      <c r="E103" s="194" t="s">
        <v>986</v>
      </c>
      <c r="F103" s="195" t="s">
        <v>987</v>
      </c>
      <c r="G103" s="196" t="s">
        <v>191</v>
      </c>
      <c r="H103" s="197">
        <v>1</v>
      </c>
      <c r="I103" s="198"/>
      <c r="J103" s="199">
        <f t="shared" si="0"/>
        <v>0</v>
      </c>
      <c r="K103" s="195" t="s">
        <v>19</v>
      </c>
      <c r="L103" s="40"/>
      <c r="M103" s="200" t="s">
        <v>19</v>
      </c>
      <c r="N103" s="201" t="s">
        <v>41</v>
      </c>
      <c r="O103" s="65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151</v>
      </c>
      <c r="AT103" s="204" t="s">
        <v>135</v>
      </c>
      <c r="AU103" s="204" t="s">
        <v>78</v>
      </c>
      <c r="AY103" s="18" t="s">
        <v>132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78</v>
      </c>
      <c r="BK103" s="205">
        <f t="shared" si="9"/>
        <v>0</v>
      </c>
      <c r="BL103" s="18" t="s">
        <v>151</v>
      </c>
      <c r="BM103" s="204" t="s">
        <v>314</v>
      </c>
    </row>
    <row r="104" spans="1:65" s="2" customFormat="1" ht="12">
      <c r="A104" s="35"/>
      <c r="B104" s="36"/>
      <c r="C104" s="193" t="s">
        <v>257</v>
      </c>
      <c r="D104" s="193" t="s">
        <v>135</v>
      </c>
      <c r="E104" s="194" t="s">
        <v>988</v>
      </c>
      <c r="F104" s="195" t="s">
        <v>989</v>
      </c>
      <c r="G104" s="196" t="s">
        <v>191</v>
      </c>
      <c r="H104" s="197">
        <v>1</v>
      </c>
      <c r="I104" s="198"/>
      <c r="J104" s="199">
        <f t="shared" si="0"/>
        <v>0</v>
      </c>
      <c r="K104" s="195" t="s">
        <v>19</v>
      </c>
      <c r="L104" s="40"/>
      <c r="M104" s="200" t="s">
        <v>19</v>
      </c>
      <c r="N104" s="201" t="s">
        <v>41</v>
      </c>
      <c r="O104" s="65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151</v>
      </c>
      <c r="AT104" s="204" t="s">
        <v>135</v>
      </c>
      <c r="AU104" s="204" t="s">
        <v>78</v>
      </c>
      <c r="AY104" s="18" t="s">
        <v>132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78</v>
      </c>
      <c r="BK104" s="205">
        <f t="shared" si="9"/>
        <v>0</v>
      </c>
      <c r="BL104" s="18" t="s">
        <v>151</v>
      </c>
      <c r="BM104" s="204" t="s">
        <v>325</v>
      </c>
    </row>
    <row r="105" spans="1:65" s="12" customFormat="1" ht="15">
      <c r="B105" s="177"/>
      <c r="C105" s="178"/>
      <c r="D105" s="179" t="s">
        <v>69</v>
      </c>
      <c r="E105" s="180" t="s">
        <v>990</v>
      </c>
      <c r="F105" s="180" t="s">
        <v>991</v>
      </c>
      <c r="G105" s="178"/>
      <c r="H105" s="178"/>
      <c r="I105" s="181"/>
      <c r="J105" s="182">
        <f>BK105</f>
        <v>0</v>
      </c>
      <c r="K105" s="178"/>
      <c r="L105" s="183"/>
      <c r="M105" s="184"/>
      <c r="N105" s="185"/>
      <c r="O105" s="185"/>
      <c r="P105" s="186">
        <f>SUM(P106:P130)</f>
        <v>0</v>
      </c>
      <c r="Q105" s="185"/>
      <c r="R105" s="186">
        <f>SUM(R106:R130)</f>
        <v>1.2365624</v>
      </c>
      <c r="S105" s="185"/>
      <c r="T105" s="187">
        <f>SUM(T106:T130)</f>
        <v>1.8599999999999999</v>
      </c>
      <c r="AR105" s="188" t="s">
        <v>78</v>
      </c>
      <c r="AT105" s="189" t="s">
        <v>69</v>
      </c>
      <c r="AU105" s="189" t="s">
        <v>70</v>
      </c>
      <c r="AY105" s="188" t="s">
        <v>132</v>
      </c>
      <c r="BK105" s="190">
        <f>SUM(BK106:BK130)</f>
        <v>0</v>
      </c>
    </row>
    <row r="106" spans="1:65" s="2" customFormat="1" ht="12">
      <c r="A106" s="35"/>
      <c r="B106" s="36"/>
      <c r="C106" s="193" t="s">
        <v>262</v>
      </c>
      <c r="D106" s="193" t="s">
        <v>135</v>
      </c>
      <c r="E106" s="194" t="s">
        <v>992</v>
      </c>
      <c r="F106" s="195" t="s">
        <v>993</v>
      </c>
      <c r="G106" s="196" t="s">
        <v>994</v>
      </c>
      <c r="H106" s="197">
        <v>0.03</v>
      </c>
      <c r="I106" s="198"/>
      <c r="J106" s="199">
        <f t="shared" ref="J106:J123" si="10">ROUND(I106*H106,2)</f>
        <v>0</v>
      </c>
      <c r="K106" s="195" t="s">
        <v>19</v>
      </c>
      <c r="L106" s="40"/>
      <c r="M106" s="200" t="s">
        <v>19</v>
      </c>
      <c r="N106" s="201" t="s">
        <v>41</v>
      </c>
      <c r="O106" s="65"/>
      <c r="P106" s="202">
        <f t="shared" ref="P106:P123" si="11">O106*H106</f>
        <v>0</v>
      </c>
      <c r="Q106" s="202">
        <v>0</v>
      </c>
      <c r="R106" s="202">
        <f t="shared" ref="R106:R123" si="12">Q106*H106</f>
        <v>0</v>
      </c>
      <c r="S106" s="202">
        <v>0</v>
      </c>
      <c r="T106" s="203">
        <f t="shared" ref="T106:T123" si="13"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151</v>
      </c>
      <c r="AT106" s="204" t="s">
        <v>135</v>
      </c>
      <c r="AU106" s="204" t="s">
        <v>78</v>
      </c>
      <c r="AY106" s="18" t="s">
        <v>132</v>
      </c>
      <c r="BE106" s="205">
        <f t="shared" ref="BE106:BE123" si="14">IF(N106="základní",J106,0)</f>
        <v>0</v>
      </c>
      <c r="BF106" s="205">
        <f t="shared" ref="BF106:BF123" si="15">IF(N106="snížená",J106,0)</f>
        <v>0</v>
      </c>
      <c r="BG106" s="205">
        <f t="shared" ref="BG106:BG123" si="16">IF(N106="zákl. přenesená",J106,0)</f>
        <v>0</v>
      </c>
      <c r="BH106" s="205">
        <f t="shared" ref="BH106:BH123" si="17">IF(N106="sníž. přenesená",J106,0)</f>
        <v>0</v>
      </c>
      <c r="BI106" s="205">
        <f t="shared" ref="BI106:BI123" si="18">IF(N106="nulová",J106,0)</f>
        <v>0</v>
      </c>
      <c r="BJ106" s="18" t="s">
        <v>78</v>
      </c>
      <c r="BK106" s="205">
        <f t="shared" ref="BK106:BK123" si="19">ROUND(I106*H106,2)</f>
        <v>0</v>
      </c>
      <c r="BL106" s="18" t="s">
        <v>151</v>
      </c>
      <c r="BM106" s="204" t="s">
        <v>343</v>
      </c>
    </row>
    <row r="107" spans="1:65" s="2" customFormat="1" ht="12">
      <c r="A107" s="35"/>
      <c r="B107" s="36"/>
      <c r="C107" s="193" t="s">
        <v>8</v>
      </c>
      <c r="D107" s="193" t="s">
        <v>135</v>
      </c>
      <c r="E107" s="194" t="s">
        <v>995</v>
      </c>
      <c r="F107" s="195" t="s">
        <v>996</v>
      </c>
      <c r="G107" s="196" t="s">
        <v>221</v>
      </c>
      <c r="H107" s="197">
        <v>1</v>
      </c>
      <c r="I107" s="198"/>
      <c r="J107" s="199">
        <f t="shared" si="10"/>
        <v>0</v>
      </c>
      <c r="K107" s="195" t="s">
        <v>19</v>
      </c>
      <c r="L107" s="40"/>
      <c r="M107" s="200" t="s">
        <v>19</v>
      </c>
      <c r="N107" s="201" t="s">
        <v>41</v>
      </c>
      <c r="O107" s="65"/>
      <c r="P107" s="202">
        <f t="shared" si="11"/>
        <v>0</v>
      </c>
      <c r="Q107" s="202">
        <v>0</v>
      </c>
      <c r="R107" s="202">
        <f t="shared" si="12"/>
        <v>0</v>
      </c>
      <c r="S107" s="202">
        <v>0</v>
      </c>
      <c r="T107" s="203">
        <f t="shared" si="1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151</v>
      </c>
      <c r="AT107" s="204" t="s">
        <v>135</v>
      </c>
      <c r="AU107" s="204" t="s">
        <v>78</v>
      </c>
      <c r="AY107" s="18" t="s">
        <v>132</v>
      </c>
      <c r="BE107" s="205">
        <f t="shared" si="14"/>
        <v>0</v>
      </c>
      <c r="BF107" s="205">
        <f t="shared" si="15"/>
        <v>0</v>
      </c>
      <c r="BG107" s="205">
        <f t="shared" si="16"/>
        <v>0</v>
      </c>
      <c r="BH107" s="205">
        <f t="shared" si="17"/>
        <v>0</v>
      </c>
      <c r="BI107" s="205">
        <f t="shared" si="18"/>
        <v>0</v>
      </c>
      <c r="BJ107" s="18" t="s">
        <v>78</v>
      </c>
      <c r="BK107" s="205">
        <f t="shared" si="19"/>
        <v>0</v>
      </c>
      <c r="BL107" s="18" t="s">
        <v>151</v>
      </c>
      <c r="BM107" s="204" t="s">
        <v>353</v>
      </c>
    </row>
    <row r="108" spans="1:65" s="2" customFormat="1" ht="12">
      <c r="A108" s="35"/>
      <c r="B108" s="36"/>
      <c r="C108" s="193" t="s">
        <v>270</v>
      </c>
      <c r="D108" s="193" t="s">
        <v>135</v>
      </c>
      <c r="E108" s="194" t="s">
        <v>997</v>
      </c>
      <c r="F108" s="195" t="s">
        <v>998</v>
      </c>
      <c r="G108" s="196" t="s">
        <v>221</v>
      </c>
      <c r="H108" s="197">
        <v>0.5</v>
      </c>
      <c r="I108" s="198"/>
      <c r="J108" s="199">
        <f t="shared" si="10"/>
        <v>0</v>
      </c>
      <c r="K108" s="195" t="s">
        <v>19</v>
      </c>
      <c r="L108" s="40"/>
      <c r="M108" s="200" t="s">
        <v>19</v>
      </c>
      <c r="N108" s="201" t="s">
        <v>41</v>
      </c>
      <c r="O108" s="65"/>
      <c r="P108" s="202">
        <f t="shared" si="11"/>
        <v>0</v>
      </c>
      <c r="Q108" s="202">
        <v>0</v>
      </c>
      <c r="R108" s="202">
        <f t="shared" si="12"/>
        <v>0</v>
      </c>
      <c r="S108" s="202">
        <v>0</v>
      </c>
      <c r="T108" s="203">
        <f t="shared" si="1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151</v>
      </c>
      <c r="AT108" s="204" t="s">
        <v>135</v>
      </c>
      <c r="AU108" s="204" t="s">
        <v>78</v>
      </c>
      <c r="AY108" s="18" t="s">
        <v>132</v>
      </c>
      <c r="BE108" s="205">
        <f t="shared" si="14"/>
        <v>0</v>
      </c>
      <c r="BF108" s="205">
        <f t="shared" si="15"/>
        <v>0</v>
      </c>
      <c r="BG108" s="205">
        <f t="shared" si="16"/>
        <v>0</v>
      </c>
      <c r="BH108" s="205">
        <f t="shared" si="17"/>
        <v>0</v>
      </c>
      <c r="BI108" s="205">
        <f t="shared" si="18"/>
        <v>0</v>
      </c>
      <c r="BJ108" s="18" t="s">
        <v>78</v>
      </c>
      <c r="BK108" s="205">
        <f t="shared" si="19"/>
        <v>0</v>
      </c>
      <c r="BL108" s="18" t="s">
        <v>151</v>
      </c>
      <c r="BM108" s="204" t="s">
        <v>361</v>
      </c>
    </row>
    <row r="109" spans="1:65" s="2" customFormat="1" ht="12">
      <c r="A109" s="35"/>
      <c r="B109" s="36"/>
      <c r="C109" s="193" t="s">
        <v>275</v>
      </c>
      <c r="D109" s="193" t="s">
        <v>135</v>
      </c>
      <c r="E109" s="194" t="s">
        <v>999</v>
      </c>
      <c r="F109" s="195" t="s">
        <v>1000</v>
      </c>
      <c r="G109" s="196" t="s">
        <v>965</v>
      </c>
      <c r="H109" s="197">
        <v>1</v>
      </c>
      <c r="I109" s="198"/>
      <c r="J109" s="199">
        <f t="shared" si="10"/>
        <v>0</v>
      </c>
      <c r="K109" s="195" t="s">
        <v>19</v>
      </c>
      <c r="L109" s="40"/>
      <c r="M109" s="200" t="s">
        <v>19</v>
      </c>
      <c r="N109" s="201" t="s">
        <v>41</v>
      </c>
      <c r="O109" s="65"/>
      <c r="P109" s="202">
        <f t="shared" si="11"/>
        <v>0</v>
      </c>
      <c r="Q109" s="202">
        <v>0</v>
      </c>
      <c r="R109" s="202">
        <f t="shared" si="12"/>
        <v>0</v>
      </c>
      <c r="S109" s="202">
        <v>0</v>
      </c>
      <c r="T109" s="203">
        <f t="shared" si="1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151</v>
      </c>
      <c r="AT109" s="204" t="s">
        <v>135</v>
      </c>
      <c r="AU109" s="204" t="s">
        <v>78</v>
      </c>
      <c r="AY109" s="18" t="s">
        <v>132</v>
      </c>
      <c r="BE109" s="205">
        <f t="shared" si="14"/>
        <v>0</v>
      </c>
      <c r="BF109" s="205">
        <f t="shared" si="15"/>
        <v>0</v>
      </c>
      <c r="BG109" s="205">
        <f t="shared" si="16"/>
        <v>0</v>
      </c>
      <c r="BH109" s="205">
        <f t="shared" si="17"/>
        <v>0</v>
      </c>
      <c r="BI109" s="205">
        <f t="shared" si="18"/>
        <v>0</v>
      </c>
      <c r="BJ109" s="18" t="s">
        <v>78</v>
      </c>
      <c r="BK109" s="205">
        <f t="shared" si="19"/>
        <v>0</v>
      </c>
      <c r="BL109" s="18" t="s">
        <v>151</v>
      </c>
      <c r="BM109" s="204" t="s">
        <v>376</v>
      </c>
    </row>
    <row r="110" spans="1:65" s="2" customFormat="1" ht="12">
      <c r="A110" s="35"/>
      <c r="B110" s="36"/>
      <c r="C110" s="193" t="s">
        <v>280</v>
      </c>
      <c r="D110" s="193" t="s">
        <v>135</v>
      </c>
      <c r="E110" s="194" t="s">
        <v>1001</v>
      </c>
      <c r="F110" s="195" t="s">
        <v>1002</v>
      </c>
      <c r="G110" s="196" t="s">
        <v>212</v>
      </c>
      <c r="H110" s="197">
        <v>3</v>
      </c>
      <c r="I110" s="198"/>
      <c r="J110" s="199">
        <f t="shared" si="10"/>
        <v>0</v>
      </c>
      <c r="K110" s="195" t="s">
        <v>19</v>
      </c>
      <c r="L110" s="40"/>
      <c r="M110" s="200" t="s">
        <v>19</v>
      </c>
      <c r="N110" s="201" t="s">
        <v>41</v>
      </c>
      <c r="O110" s="65"/>
      <c r="P110" s="202">
        <f t="shared" si="11"/>
        <v>0</v>
      </c>
      <c r="Q110" s="202">
        <v>0</v>
      </c>
      <c r="R110" s="202">
        <f t="shared" si="12"/>
        <v>0</v>
      </c>
      <c r="S110" s="202">
        <v>0</v>
      </c>
      <c r="T110" s="203">
        <f t="shared" si="1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151</v>
      </c>
      <c r="AT110" s="204" t="s">
        <v>135</v>
      </c>
      <c r="AU110" s="204" t="s">
        <v>78</v>
      </c>
      <c r="AY110" s="18" t="s">
        <v>132</v>
      </c>
      <c r="BE110" s="205">
        <f t="shared" si="14"/>
        <v>0</v>
      </c>
      <c r="BF110" s="205">
        <f t="shared" si="15"/>
        <v>0</v>
      </c>
      <c r="BG110" s="205">
        <f t="shared" si="16"/>
        <v>0</v>
      </c>
      <c r="BH110" s="205">
        <f t="shared" si="17"/>
        <v>0</v>
      </c>
      <c r="BI110" s="205">
        <f t="shared" si="18"/>
        <v>0</v>
      </c>
      <c r="BJ110" s="18" t="s">
        <v>78</v>
      </c>
      <c r="BK110" s="205">
        <f t="shared" si="19"/>
        <v>0</v>
      </c>
      <c r="BL110" s="18" t="s">
        <v>151</v>
      </c>
      <c r="BM110" s="204" t="s">
        <v>388</v>
      </c>
    </row>
    <row r="111" spans="1:65" s="2" customFormat="1" ht="12">
      <c r="A111" s="35"/>
      <c r="B111" s="36"/>
      <c r="C111" s="193" t="s">
        <v>285</v>
      </c>
      <c r="D111" s="193" t="s">
        <v>135</v>
      </c>
      <c r="E111" s="194" t="s">
        <v>1003</v>
      </c>
      <c r="F111" s="195" t="s">
        <v>1004</v>
      </c>
      <c r="G111" s="196" t="s">
        <v>212</v>
      </c>
      <c r="H111" s="197">
        <v>28</v>
      </c>
      <c r="I111" s="198"/>
      <c r="J111" s="199">
        <f t="shared" si="10"/>
        <v>0</v>
      </c>
      <c r="K111" s="195" t="s">
        <v>19</v>
      </c>
      <c r="L111" s="40"/>
      <c r="M111" s="200" t="s">
        <v>19</v>
      </c>
      <c r="N111" s="201" t="s">
        <v>41</v>
      </c>
      <c r="O111" s="65"/>
      <c r="P111" s="202">
        <f t="shared" si="11"/>
        <v>0</v>
      </c>
      <c r="Q111" s="202">
        <v>0</v>
      </c>
      <c r="R111" s="202">
        <f t="shared" si="12"/>
        <v>0</v>
      </c>
      <c r="S111" s="202">
        <v>0</v>
      </c>
      <c r="T111" s="203">
        <f t="shared" si="1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151</v>
      </c>
      <c r="AT111" s="204" t="s">
        <v>135</v>
      </c>
      <c r="AU111" s="204" t="s">
        <v>78</v>
      </c>
      <c r="AY111" s="18" t="s">
        <v>132</v>
      </c>
      <c r="BE111" s="205">
        <f t="shared" si="14"/>
        <v>0</v>
      </c>
      <c r="BF111" s="205">
        <f t="shared" si="15"/>
        <v>0</v>
      </c>
      <c r="BG111" s="205">
        <f t="shared" si="16"/>
        <v>0</v>
      </c>
      <c r="BH111" s="205">
        <f t="shared" si="17"/>
        <v>0</v>
      </c>
      <c r="BI111" s="205">
        <f t="shared" si="18"/>
        <v>0</v>
      </c>
      <c r="BJ111" s="18" t="s">
        <v>78</v>
      </c>
      <c r="BK111" s="205">
        <f t="shared" si="19"/>
        <v>0</v>
      </c>
      <c r="BL111" s="18" t="s">
        <v>151</v>
      </c>
      <c r="BM111" s="204" t="s">
        <v>402</v>
      </c>
    </row>
    <row r="112" spans="1:65" s="2" customFormat="1" ht="12">
      <c r="A112" s="35"/>
      <c r="B112" s="36"/>
      <c r="C112" s="193" t="s">
        <v>290</v>
      </c>
      <c r="D112" s="193" t="s">
        <v>135</v>
      </c>
      <c r="E112" s="194" t="s">
        <v>1005</v>
      </c>
      <c r="F112" s="195" t="s">
        <v>1006</v>
      </c>
      <c r="G112" s="196" t="s">
        <v>221</v>
      </c>
      <c r="H112" s="197">
        <v>7</v>
      </c>
      <c r="I112" s="198"/>
      <c r="J112" s="199">
        <f t="shared" si="10"/>
        <v>0</v>
      </c>
      <c r="K112" s="195" t="s">
        <v>19</v>
      </c>
      <c r="L112" s="40"/>
      <c r="M112" s="200" t="s">
        <v>19</v>
      </c>
      <c r="N112" s="201" t="s">
        <v>41</v>
      </c>
      <c r="O112" s="65"/>
      <c r="P112" s="202">
        <f t="shared" si="11"/>
        <v>0</v>
      </c>
      <c r="Q112" s="202">
        <v>0</v>
      </c>
      <c r="R112" s="202">
        <f t="shared" si="12"/>
        <v>0</v>
      </c>
      <c r="S112" s="202">
        <v>0</v>
      </c>
      <c r="T112" s="203">
        <f t="shared" si="1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151</v>
      </c>
      <c r="AT112" s="204" t="s">
        <v>135</v>
      </c>
      <c r="AU112" s="204" t="s">
        <v>78</v>
      </c>
      <c r="AY112" s="18" t="s">
        <v>132</v>
      </c>
      <c r="BE112" s="205">
        <f t="shared" si="14"/>
        <v>0</v>
      </c>
      <c r="BF112" s="205">
        <f t="shared" si="15"/>
        <v>0</v>
      </c>
      <c r="BG112" s="205">
        <f t="shared" si="16"/>
        <v>0</v>
      </c>
      <c r="BH112" s="205">
        <f t="shared" si="17"/>
        <v>0</v>
      </c>
      <c r="BI112" s="205">
        <f t="shared" si="18"/>
        <v>0</v>
      </c>
      <c r="BJ112" s="18" t="s">
        <v>78</v>
      </c>
      <c r="BK112" s="205">
        <f t="shared" si="19"/>
        <v>0</v>
      </c>
      <c r="BL112" s="18" t="s">
        <v>151</v>
      </c>
      <c r="BM112" s="204" t="s">
        <v>411</v>
      </c>
    </row>
    <row r="113" spans="1:65" s="2" customFormat="1" ht="12">
      <c r="A113" s="35"/>
      <c r="B113" s="36"/>
      <c r="C113" s="193" t="s">
        <v>7</v>
      </c>
      <c r="D113" s="193" t="s">
        <v>135</v>
      </c>
      <c r="E113" s="194" t="s">
        <v>1007</v>
      </c>
      <c r="F113" s="195" t="s">
        <v>1008</v>
      </c>
      <c r="G113" s="196" t="s">
        <v>212</v>
      </c>
      <c r="H113" s="197">
        <v>28</v>
      </c>
      <c r="I113" s="198"/>
      <c r="J113" s="199">
        <f t="shared" si="10"/>
        <v>0</v>
      </c>
      <c r="K113" s="195" t="s">
        <v>19</v>
      </c>
      <c r="L113" s="40"/>
      <c r="M113" s="200" t="s">
        <v>19</v>
      </c>
      <c r="N113" s="201" t="s">
        <v>41</v>
      </c>
      <c r="O113" s="65"/>
      <c r="P113" s="202">
        <f t="shared" si="11"/>
        <v>0</v>
      </c>
      <c r="Q113" s="202">
        <v>0</v>
      </c>
      <c r="R113" s="202">
        <f t="shared" si="12"/>
        <v>0</v>
      </c>
      <c r="S113" s="202">
        <v>0</v>
      </c>
      <c r="T113" s="203">
        <f t="shared" si="1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151</v>
      </c>
      <c r="AT113" s="204" t="s">
        <v>135</v>
      </c>
      <c r="AU113" s="204" t="s">
        <v>78</v>
      </c>
      <c r="AY113" s="18" t="s">
        <v>132</v>
      </c>
      <c r="BE113" s="205">
        <f t="shared" si="14"/>
        <v>0</v>
      </c>
      <c r="BF113" s="205">
        <f t="shared" si="15"/>
        <v>0</v>
      </c>
      <c r="BG113" s="205">
        <f t="shared" si="16"/>
        <v>0</v>
      </c>
      <c r="BH113" s="205">
        <f t="shared" si="17"/>
        <v>0</v>
      </c>
      <c r="BI113" s="205">
        <f t="shared" si="18"/>
        <v>0</v>
      </c>
      <c r="BJ113" s="18" t="s">
        <v>78</v>
      </c>
      <c r="BK113" s="205">
        <f t="shared" si="19"/>
        <v>0</v>
      </c>
      <c r="BL113" s="18" t="s">
        <v>151</v>
      </c>
      <c r="BM113" s="204" t="s">
        <v>420</v>
      </c>
    </row>
    <row r="114" spans="1:65" s="2" customFormat="1" ht="12">
      <c r="A114" s="35"/>
      <c r="B114" s="36"/>
      <c r="C114" s="193" t="s">
        <v>303</v>
      </c>
      <c r="D114" s="193" t="s">
        <v>135</v>
      </c>
      <c r="E114" s="194" t="s">
        <v>1009</v>
      </c>
      <c r="F114" s="195" t="s">
        <v>1010</v>
      </c>
      <c r="G114" s="196" t="s">
        <v>212</v>
      </c>
      <c r="H114" s="197">
        <v>28</v>
      </c>
      <c r="I114" s="198"/>
      <c r="J114" s="199">
        <f t="shared" si="10"/>
        <v>0</v>
      </c>
      <c r="K114" s="195" t="s">
        <v>19</v>
      </c>
      <c r="L114" s="40"/>
      <c r="M114" s="200" t="s">
        <v>19</v>
      </c>
      <c r="N114" s="201" t="s">
        <v>41</v>
      </c>
      <c r="O114" s="65"/>
      <c r="P114" s="202">
        <f t="shared" si="11"/>
        <v>0</v>
      </c>
      <c r="Q114" s="202">
        <v>0</v>
      </c>
      <c r="R114" s="202">
        <f t="shared" si="12"/>
        <v>0</v>
      </c>
      <c r="S114" s="202">
        <v>0</v>
      </c>
      <c r="T114" s="203">
        <f t="shared" si="1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151</v>
      </c>
      <c r="AT114" s="204" t="s">
        <v>135</v>
      </c>
      <c r="AU114" s="204" t="s">
        <v>78</v>
      </c>
      <c r="AY114" s="18" t="s">
        <v>132</v>
      </c>
      <c r="BE114" s="205">
        <f t="shared" si="14"/>
        <v>0</v>
      </c>
      <c r="BF114" s="205">
        <f t="shared" si="15"/>
        <v>0</v>
      </c>
      <c r="BG114" s="205">
        <f t="shared" si="16"/>
        <v>0</v>
      </c>
      <c r="BH114" s="205">
        <f t="shared" si="17"/>
        <v>0</v>
      </c>
      <c r="BI114" s="205">
        <f t="shared" si="18"/>
        <v>0</v>
      </c>
      <c r="BJ114" s="18" t="s">
        <v>78</v>
      </c>
      <c r="BK114" s="205">
        <f t="shared" si="19"/>
        <v>0</v>
      </c>
      <c r="BL114" s="18" t="s">
        <v>151</v>
      </c>
      <c r="BM114" s="204" t="s">
        <v>429</v>
      </c>
    </row>
    <row r="115" spans="1:65" s="2" customFormat="1" ht="12">
      <c r="A115" s="35"/>
      <c r="B115" s="36"/>
      <c r="C115" s="193" t="s">
        <v>310</v>
      </c>
      <c r="D115" s="193" t="s">
        <v>135</v>
      </c>
      <c r="E115" s="194" t="s">
        <v>1011</v>
      </c>
      <c r="F115" s="195" t="s">
        <v>1012</v>
      </c>
      <c r="G115" s="196" t="s">
        <v>212</v>
      </c>
      <c r="H115" s="197">
        <v>34</v>
      </c>
      <c r="I115" s="198"/>
      <c r="J115" s="199">
        <f t="shared" si="10"/>
        <v>0</v>
      </c>
      <c r="K115" s="195" t="s">
        <v>19</v>
      </c>
      <c r="L115" s="40"/>
      <c r="M115" s="200" t="s">
        <v>19</v>
      </c>
      <c r="N115" s="201" t="s">
        <v>41</v>
      </c>
      <c r="O115" s="65"/>
      <c r="P115" s="202">
        <f t="shared" si="11"/>
        <v>0</v>
      </c>
      <c r="Q115" s="202">
        <v>0</v>
      </c>
      <c r="R115" s="202">
        <f t="shared" si="12"/>
        <v>0</v>
      </c>
      <c r="S115" s="202">
        <v>0</v>
      </c>
      <c r="T115" s="203">
        <f t="shared" si="1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151</v>
      </c>
      <c r="AT115" s="204" t="s">
        <v>135</v>
      </c>
      <c r="AU115" s="204" t="s">
        <v>78</v>
      </c>
      <c r="AY115" s="18" t="s">
        <v>132</v>
      </c>
      <c r="BE115" s="205">
        <f t="shared" si="14"/>
        <v>0</v>
      </c>
      <c r="BF115" s="205">
        <f t="shared" si="15"/>
        <v>0</v>
      </c>
      <c r="BG115" s="205">
        <f t="shared" si="16"/>
        <v>0</v>
      </c>
      <c r="BH115" s="205">
        <f t="shared" si="17"/>
        <v>0</v>
      </c>
      <c r="BI115" s="205">
        <f t="shared" si="18"/>
        <v>0</v>
      </c>
      <c r="BJ115" s="18" t="s">
        <v>78</v>
      </c>
      <c r="BK115" s="205">
        <f t="shared" si="19"/>
        <v>0</v>
      </c>
      <c r="BL115" s="18" t="s">
        <v>151</v>
      </c>
      <c r="BM115" s="204" t="s">
        <v>438</v>
      </c>
    </row>
    <row r="116" spans="1:65" s="2" customFormat="1" ht="12">
      <c r="A116" s="35"/>
      <c r="B116" s="36"/>
      <c r="C116" s="193" t="s">
        <v>314</v>
      </c>
      <c r="D116" s="193" t="s">
        <v>135</v>
      </c>
      <c r="E116" s="194" t="s">
        <v>1013</v>
      </c>
      <c r="F116" s="195" t="s">
        <v>1014</v>
      </c>
      <c r="G116" s="196" t="s">
        <v>212</v>
      </c>
      <c r="H116" s="197">
        <v>3</v>
      </c>
      <c r="I116" s="198"/>
      <c r="J116" s="199">
        <f t="shared" si="10"/>
        <v>0</v>
      </c>
      <c r="K116" s="195" t="s">
        <v>19</v>
      </c>
      <c r="L116" s="40"/>
      <c r="M116" s="200" t="s">
        <v>19</v>
      </c>
      <c r="N116" s="201" t="s">
        <v>41</v>
      </c>
      <c r="O116" s="65"/>
      <c r="P116" s="202">
        <f t="shared" si="11"/>
        <v>0</v>
      </c>
      <c r="Q116" s="202">
        <v>0</v>
      </c>
      <c r="R116" s="202">
        <f t="shared" si="12"/>
        <v>0</v>
      </c>
      <c r="S116" s="202">
        <v>0</v>
      </c>
      <c r="T116" s="203">
        <f t="shared" si="1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151</v>
      </c>
      <c r="AT116" s="204" t="s">
        <v>135</v>
      </c>
      <c r="AU116" s="204" t="s">
        <v>78</v>
      </c>
      <c r="AY116" s="18" t="s">
        <v>132</v>
      </c>
      <c r="BE116" s="205">
        <f t="shared" si="14"/>
        <v>0</v>
      </c>
      <c r="BF116" s="205">
        <f t="shared" si="15"/>
        <v>0</v>
      </c>
      <c r="BG116" s="205">
        <f t="shared" si="16"/>
        <v>0</v>
      </c>
      <c r="BH116" s="205">
        <f t="shared" si="17"/>
        <v>0</v>
      </c>
      <c r="BI116" s="205">
        <f t="shared" si="18"/>
        <v>0</v>
      </c>
      <c r="BJ116" s="18" t="s">
        <v>78</v>
      </c>
      <c r="BK116" s="205">
        <f t="shared" si="19"/>
        <v>0</v>
      </c>
      <c r="BL116" s="18" t="s">
        <v>151</v>
      </c>
      <c r="BM116" s="204" t="s">
        <v>452</v>
      </c>
    </row>
    <row r="117" spans="1:65" s="2" customFormat="1" ht="12">
      <c r="A117" s="35"/>
      <c r="B117" s="36"/>
      <c r="C117" s="193" t="s">
        <v>319</v>
      </c>
      <c r="D117" s="193" t="s">
        <v>135</v>
      </c>
      <c r="E117" s="194" t="s">
        <v>1015</v>
      </c>
      <c r="F117" s="195" t="s">
        <v>1016</v>
      </c>
      <c r="G117" s="196" t="s">
        <v>212</v>
      </c>
      <c r="H117" s="197">
        <v>28</v>
      </c>
      <c r="I117" s="198"/>
      <c r="J117" s="199">
        <f t="shared" si="10"/>
        <v>0</v>
      </c>
      <c r="K117" s="195" t="s">
        <v>19</v>
      </c>
      <c r="L117" s="40"/>
      <c r="M117" s="200" t="s">
        <v>19</v>
      </c>
      <c r="N117" s="201" t="s">
        <v>41</v>
      </c>
      <c r="O117" s="65"/>
      <c r="P117" s="202">
        <f t="shared" si="11"/>
        <v>0</v>
      </c>
      <c r="Q117" s="202">
        <v>0</v>
      </c>
      <c r="R117" s="202">
        <f t="shared" si="12"/>
        <v>0</v>
      </c>
      <c r="S117" s="202">
        <v>0</v>
      </c>
      <c r="T117" s="203">
        <f t="shared" si="1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151</v>
      </c>
      <c r="AT117" s="204" t="s">
        <v>135</v>
      </c>
      <c r="AU117" s="204" t="s">
        <v>78</v>
      </c>
      <c r="AY117" s="18" t="s">
        <v>132</v>
      </c>
      <c r="BE117" s="205">
        <f t="shared" si="14"/>
        <v>0</v>
      </c>
      <c r="BF117" s="205">
        <f t="shared" si="15"/>
        <v>0</v>
      </c>
      <c r="BG117" s="205">
        <f t="shared" si="16"/>
        <v>0</v>
      </c>
      <c r="BH117" s="205">
        <f t="shared" si="17"/>
        <v>0</v>
      </c>
      <c r="BI117" s="205">
        <f t="shared" si="18"/>
        <v>0</v>
      </c>
      <c r="BJ117" s="18" t="s">
        <v>78</v>
      </c>
      <c r="BK117" s="205">
        <f t="shared" si="19"/>
        <v>0</v>
      </c>
      <c r="BL117" s="18" t="s">
        <v>151</v>
      </c>
      <c r="BM117" s="204" t="s">
        <v>460</v>
      </c>
    </row>
    <row r="118" spans="1:65" s="2" customFormat="1" ht="12">
      <c r="A118" s="35"/>
      <c r="B118" s="36"/>
      <c r="C118" s="193" t="s">
        <v>325</v>
      </c>
      <c r="D118" s="193" t="s">
        <v>135</v>
      </c>
      <c r="E118" s="194" t="s">
        <v>1017</v>
      </c>
      <c r="F118" s="195" t="s">
        <v>1018</v>
      </c>
      <c r="G118" s="196" t="s">
        <v>221</v>
      </c>
      <c r="H118" s="197">
        <v>1</v>
      </c>
      <c r="I118" s="198"/>
      <c r="J118" s="199">
        <f t="shared" si="10"/>
        <v>0</v>
      </c>
      <c r="K118" s="195" t="s">
        <v>19</v>
      </c>
      <c r="L118" s="40"/>
      <c r="M118" s="200" t="s">
        <v>19</v>
      </c>
      <c r="N118" s="201" t="s">
        <v>41</v>
      </c>
      <c r="O118" s="65"/>
      <c r="P118" s="202">
        <f t="shared" si="11"/>
        <v>0</v>
      </c>
      <c r="Q118" s="202">
        <v>0</v>
      </c>
      <c r="R118" s="202">
        <f t="shared" si="12"/>
        <v>0</v>
      </c>
      <c r="S118" s="202">
        <v>0</v>
      </c>
      <c r="T118" s="203">
        <f t="shared" si="1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151</v>
      </c>
      <c r="AT118" s="204" t="s">
        <v>135</v>
      </c>
      <c r="AU118" s="204" t="s">
        <v>78</v>
      </c>
      <c r="AY118" s="18" t="s">
        <v>132</v>
      </c>
      <c r="BE118" s="205">
        <f t="shared" si="14"/>
        <v>0</v>
      </c>
      <c r="BF118" s="205">
        <f t="shared" si="15"/>
        <v>0</v>
      </c>
      <c r="BG118" s="205">
        <f t="shared" si="16"/>
        <v>0</v>
      </c>
      <c r="BH118" s="205">
        <f t="shared" si="17"/>
        <v>0</v>
      </c>
      <c r="BI118" s="205">
        <f t="shared" si="18"/>
        <v>0</v>
      </c>
      <c r="BJ118" s="18" t="s">
        <v>78</v>
      </c>
      <c r="BK118" s="205">
        <f t="shared" si="19"/>
        <v>0</v>
      </c>
      <c r="BL118" s="18" t="s">
        <v>151</v>
      </c>
      <c r="BM118" s="204" t="s">
        <v>469</v>
      </c>
    </row>
    <row r="119" spans="1:65" s="2" customFormat="1" ht="12">
      <c r="A119" s="35"/>
      <c r="B119" s="36"/>
      <c r="C119" s="193" t="s">
        <v>337</v>
      </c>
      <c r="D119" s="193" t="s">
        <v>135</v>
      </c>
      <c r="E119" s="194" t="s">
        <v>1019</v>
      </c>
      <c r="F119" s="195" t="s">
        <v>1020</v>
      </c>
      <c r="G119" s="196" t="s">
        <v>221</v>
      </c>
      <c r="H119" s="197">
        <v>10</v>
      </c>
      <c r="I119" s="198"/>
      <c r="J119" s="199">
        <f t="shared" si="10"/>
        <v>0</v>
      </c>
      <c r="K119" s="195" t="s">
        <v>19</v>
      </c>
      <c r="L119" s="40"/>
      <c r="M119" s="200" t="s">
        <v>19</v>
      </c>
      <c r="N119" s="201" t="s">
        <v>41</v>
      </c>
      <c r="O119" s="65"/>
      <c r="P119" s="202">
        <f t="shared" si="11"/>
        <v>0</v>
      </c>
      <c r="Q119" s="202">
        <v>0</v>
      </c>
      <c r="R119" s="202">
        <f t="shared" si="12"/>
        <v>0</v>
      </c>
      <c r="S119" s="202">
        <v>0</v>
      </c>
      <c r="T119" s="203">
        <f t="shared" si="1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151</v>
      </c>
      <c r="AT119" s="204" t="s">
        <v>135</v>
      </c>
      <c r="AU119" s="204" t="s">
        <v>78</v>
      </c>
      <c r="AY119" s="18" t="s">
        <v>132</v>
      </c>
      <c r="BE119" s="205">
        <f t="shared" si="14"/>
        <v>0</v>
      </c>
      <c r="BF119" s="205">
        <f t="shared" si="15"/>
        <v>0</v>
      </c>
      <c r="BG119" s="205">
        <f t="shared" si="16"/>
        <v>0</v>
      </c>
      <c r="BH119" s="205">
        <f t="shared" si="17"/>
        <v>0</v>
      </c>
      <c r="BI119" s="205">
        <f t="shared" si="18"/>
        <v>0</v>
      </c>
      <c r="BJ119" s="18" t="s">
        <v>78</v>
      </c>
      <c r="BK119" s="205">
        <f t="shared" si="19"/>
        <v>0</v>
      </c>
      <c r="BL119" s="18" t="s">
        <v>151</v>
      </c>
      <c r="BM119" s="204" t="s">
        <v>477</v>
      </c>
    </row>
    <row r="120" spans="1:65" s="2" customFormat="1" ht="24">
      <c r="A120" s="35"/>
      <c r="B120" s="36"/>
      <c r="C120" s="193" t="s">
        <v>343</v>
      </c>
      <c r="D120" s="193" t="s">
        <v>135</v>
      </c>
      <c r="E120" s="194" t="s">
        <v>1021</v>
      </c>
      <c r="F120" s="195" t="s">
        <v>1022</v>
      </c>
      <c r="G120" s="196" t="s">
        <v>518</v>
      </c>
      <c r="H120" s="197">
        <v>1.7</v>
      </c>
      <c r="I120" s="198"/>
      <c r="J120" s="199">
        <f t="shared" si="10"/>
        <v>0</v>
      </c>
      <c r="K120" s="195" t="s">
        <v>19</v>
      </c>
      <c r="L120" s="40"/>
      <c r="M120" s="200" t="s">
        <v>19</v>
      </c>
      <c r="N120" s="201" t="s">
        <v>41</v>
      </c>
      <c r="O120" s="65"/>
      <c r="P120" s="202">
        <f t="shared" si="11"/>
        <v>0</v>
      </c>
      <c r="Q120" s="202">
        <v>0</v>
      </c>
      <c r="R120" s="202">
        <f t="shared" si="12"/>
        <v>0</v>
      </c>
      <c r="S120" s="202">
        <v>0</v>
      </c>
      <c r="T120" s="203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151</v>
      </c>
      <c r="AT120" s="204" t="s">
        <v>135</v>
      </c>
      <c r="AU120" s="204" t="s">
        <v>78</v>
      </c>
      <c r="AY120" s="18" t="s">
        <v>132</v>
      </c>
      <c r="BE120" s="205">
        <f t="shared" si="14"/>
        <v>0</v>
      </c>
      <c r="BF120" s="205">
        <f t="shared" si="15"/>
        <v>0</v>
      </c>
      <c r="BG120" s="205">
        <f t="shared" si="16"/>
        <v>0</v>
      </c>
      <c r="BH120" s="205">
        <f t="shared" si="17"/>
        <v>0</v>
      </c>
      <c r="BI120" s="205">
        <f t="shared" si="18"/>
        <v>0</v>
      </c>
      <c r="BJ120" s="18" t="s">
        <v>78</v>
      </c>
      <c r="BK120" s="205">
        <f t="shared" si="19"/>
        <v>0</v>
      </c>
      <c r="BL120" s="18" t="s">
        <v>151</v>
      </c>
      <c r="BM120" s="204" t="s">
        <v>487</v>
      </c>
    </row>
    <row r="121" spans="1:65" s="2" customFormat="1" ht="12">
      <c r="A121" s="35"/>
      <c r="B121" s="36"/>
      <c r="C121" s="193" t="s">
        <v>348</v>
      </c>
      <c r="D121" s="193" t="s">
        <v>135</v>
      </c>
      <c r="E121" s="194" t="s">
        <v>1023</v>
      </c>
      <c r="F121" s="195" t="s">
        <v>1024</v>
      </c>
      <c r="G121" s="196" t="s">
        <v>191</v>
      </c>
      <c r="H121" s="197">
        <v>25</v>
      </c>
      <c r="I121" s="198"/>
      <c r="J121" s="199">
        <f t="shared" si="10"/>
        <v>0</v>
      </c>
      <c r="K121" s="195" t="s">
        <v>19</v>
      </c>
      <c r="L121" s="40"/>
      <c r="M121" s="200" t="s">
        <v>19</v>
      </c>
      <c r="N121" s="201" t="s">
        <v>41</v>
      </c>
      <c r="O121" s="65"/>
      <c r="P121" s="202">
        <f t="shared" si="11"/>
        <v>0</v>
      </c>
      <c r="Q121" s="202">
        <v>0</v>
      </c>
      <c r="R121" s="202">
        <f t="shared" si="12"/>
        <v>0</v>
      </c>
      <c r="S121" s="202">
        <v>0</v>
      </c>
      <c r="T121" s="203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151</v>
      </c>
      <c r="AT121" s="204" t="s">
        <v>135</v>
      </c>
      <c r="AU121" s="204" t="s">
        <v>78</v>
      </c>
      <c r="AY121" s="18" t="s">
        <v>132</v>
      </c>
      <c r="BE121" s="205">
        <f t="shared" si="14"/>
        <v>0</v>
      </c>
      <c r="BF121" s="205">
        <f t="shared" si="15"/>
        <v>0</v>
      </c>
      <c r="BG121" s="205">
        <f t="shared" si="16"/>
        <v>0</v>
      </c>
      <c r="BH121" s="205">
        <f t="shared" si="17"/>
        <v>0</v>
      </c>
      <c r="BI121" s="205">
        <f t="shared" si="18"/>
        <v>0</v>
      </c>
      <c r="BJ121" s="18" t="s">
        <v>78</v>
      </c>
      <c r="BK121" s="205">
        <f t="shared" si="19"/>
        <v>0</v>
      </c>
      <c r="BL121" s="18" t="s">
        <v>151</v>
      </c>
      <c r="BM121" s="204" t="s">
        <v>496</v>
      </c>
    </row>
    <row r="122" spans="1:65" s="2" customFormat="1" ht="12">
      <c r="A122" s="35"/>
      <c r="B122" s="36"/>
      <c r="C122" s="193" t="s">
        <v>353</v>
      </c>
      <c r="D122" s="193" t="s">
        <v>135</v>
      </c>
      <c r="E122" s="194" t="s">
        <v>1025</v>
      </c>
      <c r="F122" s="195" t="s">
        <v>1026</v>
      </c>
      <c r="G122" s="196" t="s">
        <v>191</v>
      </c>
      <c r="H122" s="197">
        <v>2</v>
      </c>
      <c r="I122" s="198"/>
      <c r="J122" s="199">
        <f t="shared" si="10"/>
        <v>0</v>
      </c>
      <c r="K122" s="195" t="s">
        <v>19</v>
      </c>
      <c r="L122" s="40"/>
      <c r="M122" s="200" t="s">
        <v>19</v>
      </c>
      <c r="N122" s="201" t="s">
        <v>41</v>
      </c>
      <c r="O122" s="65"/>
      <c r="P122" s="202">
        <f t="shared" si="11"/>
        <v>0</v>
      </c>
      <c r="Q122" s="202">
        <v>0</v>
      </c>
      <c r="R122" s="202">
        <f t="shared" si="12"/>
        <v>0</v>
      </c>
      <c r="S122" s="202">
        <v>0</v>
      </c>
      <c r="T122" s="203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151</v>
      </c>
      <c r="AT122" s="204" t="s">
        <v>135</v>
      </c>
      <c r="AU122" s="204" t="s">
        <v>78</v>
      </c>
      <c r="AY122" s="18" t="s">
        <v>132</v>
      </c>
      <c r="BE122" s="205">
        <f t="shared" si="14"/>
        <v>0</v>
      </c>
      <c r="BF122" s="205">
        <f t="shared" si="15"/>
        <v>0</v>
      </c>
      <c r="BG122" s="205">
        <f t="shared" si="16"/>
        <v>0</v>
      </c>
      <c r="BH122" s="205">
        <f t="shared" si="17"/>
        <v>0</v>
      </c>
      <c r="BI122" s="205">
        <f t="shared" si="18"/>
        <v>0</v>
      </c>
      <c r="BJ122" s="18" t="s">
        <v>78</v>
      </c>
      <c r="BK122" s="205">
        <f t="shared" si="19"/>
        <v>0</v>
      </c>
      <c r="BL122" s="18" t="s">
        <v>151</v>
      </c>
      <c r="BM122" s="204" t="s">
        <v>1027</v>
      </c>
    </row>
    <row r="123" spans="1:65" s="2" customFormat="1" ht="24">
      <c r="A123" s="35"/>
      <c r="B123" s="36"/>
      <c r="C123" s="193" t="s">
        <v>357</v>
      </c>
      <c r="D123" s="193" t="s">
        <v>135</v>
      </c>
      <c r="E123" s="194" t="s">
        <v>326</v>
      </c>
      <c r="F123" s="195" t="s">
        <v>327</v>
      </c>
      <c r="G123" s="196" t="s">
        <v>191</v>
      </c>
      <c r="H123" s="197">
        <v>4</v>
      </c>
      <c r="I123" s="198"/>
      <c r="J123" s="199">
        <f t="shared" si="10"/>
        <v>0</v>
      </c>
      <c r="K123" s="195" t="s">
        <v>139</v>
      </c>
      <c r="L123" s="40"/>
      <c r="M123" s="200" t="s">
        <v>19</v>
      </c>
      <c r="N123" s="201" t="s">
        <v>41</v>
      </c>
      <c r="O123" s="65"/>
      <c r="P123" s="202">
        <f t="shared" si="11"/>
        <v>0</v>
      </c>
      <c r="Q123" s="202">
        <v>0</v>
      </c>
      <c r="R123" s="202">
        <f t="shared" si="12"/>
        <v>0</v>
      </c>
      <c r="S123" s="202">
        <v>0</v>
      </c>
      <c r="T123" s="203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151</v>
      </c>
      <c r="AT123" s="204" t="s">
        <v>135</v>
      </c>
      <c r="AU123" s="204" t="s">
        <v>78</v>
      </c>
      <c r="AY123" s="18" t="s">
        <v>132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78</v>
      </c>
      <c r="BK123" s="205">
        <f t="shared" si="19"/>
        <v>0</v>
      </c>
      <c r="BL123" s="18" t="s">
        <v>151</v>
      </c>
      <c r="BM123" s="204" t="s">
        <v>1028</v>
      </c>
    </row>
    <row r="124" spans="1:65" s="13" customFormat="1">
      <c r="B124" s="211"/>
      <c r="C124" s="212"/>
      <c r="D124" s="213" t="s">
        <v>193</v>
      </c>
      <c r="E124" s="214" t="s">
        <v>19</v>
      </c>
      <c r="F124" s="215" t="s">
        <v>1029</v>
      </c>
      <c r="G124" s="212"/>
      <c r="H124" s="216">
        <v>4</v>
      </c>
      <c r="I124" s="217"/>
      <c r="J124" s="212"/>
      <c r="K124" s="212"/>
      <c r="L124" s="218"/>
      <c r="M124" s="219"/>
      <c r="N124" s="220"/>
      <c r="O124" s="220"/>
      <c r="P124" s="220"/>
      <c r="Q124" s="220"/>
      <c r="R124" s="220"/>
      <c r="S124" s="220"/>
      <c r="T124" s="221"/>
      <c r="AT124" s="222" t="s">
        <v>193</v>
      </c>
      <c r="AU124" s="222" t="s">
        <v>78</v>
      </c>
      <c r="AV124" s="13" t="s">
        <v>80</v>
      </c>
      <c r="AW124" s="13" t="s">
        <v>32</v>
      </c>
      <c r="AX124" s="13" t="s">
        <v>78</v>
      </c>
      <c r="AY124" s="222" t="s">
        <v>132</v>
      </c>
    </row>
    <row r="125" spans="1:65" s="2" customFormat="1" ht="72">
      <c r="A125" s="35"/>
      <c r="B125" s="36"/>
      <c r="C125" s="193" t="s">
        <v>361</v>
      </c>
      <c r="D125" s="193" t="s">
        <v>135</v>
      </c>
      <c r="E125" s="194" t="s">
        <v>389</v>
      </c>
      <c r="F125" s="195" t="s">
        <v>390</v>
      </c>
      <c r="G125" s="196" t="s">
        <v>191</v>
      </c>
      <c r="H125" s="197">
        <v>4</v>
      </c>
      <c r="I125" s="198"/>
      <c r="J125" s="199">
        <f>ROUND(I125*H125,2)</f>
        <v>0</v>
      </c>
      <c r="K125" s="195" t="s">
        <v>139</v>
      </c>
      <c r="L125" s="40"/>
      <c r="M125" s="200" t="s">
        <v>19</v>
      </c>
      <c r="N125" s="201" t="s">
        <v>41</v>
      </c>
      <c r="O125" s="65"/>
      <c r="P125" s="202">
        <f>O125*H125</f>
        <v>0</v>
      </c>
      <c r="Q125" s="202">
        <v>8.5650000000000004E-2</v>
      </c>
      <c r="R125" s="202">
        <f>Q125*H125</f>
        <v>0.34260000000000002</v>
      </c>
      <c r="S125" s="202">
        <v>0</v>
      </c>
      <c r="T125" s="20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151</v>
      </c>
      <c r="AT125" s="204" t="s">
        <v>135</v>
      </c>
      <c r="AU125" s="204" t="s">
        <v>78</v>
      </c>
      <c r="AY125" s="18" t="s">
        <v>132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78</v>
      </c>
      <c r="BK125" s="205">
        <f>ROUND(I125*H125,2)</f>
        <v>0</v>
      </c>
      <c r="BL125" s="18" t="s">
        <v>151</v>
      </c>
      <c r="BM125" s="204" t="s">
        <v>1030</v>
      </c>
    </row>
    <row r="126" spans="1:65" s="2" customFormat="1" ht="48">
      <c r="A126" s="35"/>
      <c r="B126" s="36"/>
      <c r="C126" s="193" t="s">
        <v>370</v>
      </c>
      <c r="D126" s="193" t="s">
        <v>135</v>
      </c>
      <c r="E126" s="194" t="s">
        <v>465</v>
      </c>
      <c r="F126" s="195" t="s">
        <v>466</v>
      </c>
      <c r="G126" s="196" t="s">
        <v>212</v>
      </c>
      <c r="H126" s="197">
        <v>4</v>
      </c>
      <c r="I126" s="198"/>
      <c r="J126" s="199">
        <f>ROUND(I126*H126,2)</f>
        <v>0</v>
      </c>
      <c r="K126" s="195" t="s">
        <v>139</v>
      </c>
      <c r="L126" s="40"/>
      <c r="M126" s="200" t="s">
        <v>19</v>
      </c>
      <c r="N126" s="201" t="s">
        <v>41</v>
      </c>
      <c r="O126" s="65"/>
      <c r="P126" s="202">
        <f>O126*H126</f>
        <v>0</v>
      </c>
      <c r="Q126" s="202">
        <v>0.16849059999999999</v>
      </c>
      <c r="R126" s="202">
        <f>Q126*H126</f>
        <v>0.67396239999999996</v>
      </c>
      <c r="S126" s="202">
        <v>0</v>
      </c>
      <c r="T126" s="20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151</v>
      </c>
      <c r="AT126" s="204" t="s">
        <v>135</v>
      </c>
      <c r="AU126" s="204" t="s">
        <v>78</v>
      </c>
      <c r="AY126" s="18" t="s">
        <v>132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78</v>
      </c>
      <c r="BK126" s="205">
        <f>ROUND(I126*H126,2)</f>
        <v>0</v>
      </c>
      <c r="BL126" s="18" t="s">
        <v>151</v>
      </c>
      <c r="BM126" s="204" t="s">
        <v>1031</v>
      </c>
    </row>
    <row r="127" spans="1:65" s="2" customFormat="1" ht="12">
      <c r="A127" s="35"/>
      <c r="B127" s="36"/>
      <c r="C127" s="244" t="s">
        <v>376</v>
      </c>
      <c r="D127" s="244" t="s">
        <v>304</v>
      </c>
      <c r="E127" s="245" t="s">
        <v>470</v>
      </c>
      <c r="F127" s="246" t="s">
        <v>471</v>
      </c>
      <c r="G127" s="247" t="s">
        <v>212</v>
      </c>
      <c r="H127" s="248">
        <v>4</v>
      </c>
      <c r="I127" s="249"/>
      <c r="J127" s="250">
        <f>ROUND(I127*H127,2)</f>
        <v>0</v>
      </c>
      <c r="K127" s="246" t="s">
        <v>139</v>
      </c>
      <c r="L127" s="251"/>
      <c r="M127" s="252" t="s">
        <v>19</v>
      </c>
      <c r="N127" s="253" t="s">
        <v>41</v>
      </c>
      <c r="O127" s="65"/>
      <c r="P127" s="202">
        <f>O127*H127</f>
        <v>0</v>
      </c>
      <c r="Q127" s="202">
        <v>5.5E-2</v>
      </c>
      <c r="R127" s="202">
        <f>Q127*H127</f>
        <v>0.22</v>
      </c>
      <c r="S127" s="202">
        <v>0</v>
      </c>
      <c r="T127" s="20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169</v>
      </c>
      <c r="AT127" s="204" t="s">
        <v>304</v>
      </c>
      <c r="AU127" s="204" t="s">
        <v>78</v>
      </c>
      <c r="AY127" s="18" t="s">
        <v>132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78</v>
      </c>
      <c r="BK127" s="205">
        <f>ROUND(I127*H127,2)</f>
        <v>0</v>
      </c>
      <c r="BL127" s="18" t="s">
        <v>151</v>
      </c>
      <c r="BM127" s="204" t="s">
        <v>1032</v>
      </c>
    </row>
    <row r="128" spans="1:65" s="2" customFormat="1" ht="60">
      <c r="A128" s="35"/>
      <c r="B128" s="36"/>
      <c r="C128" s="193" t="s">
        <v>383</v>
      </c>
      <c r="D128" s="193" t="s">
        <v>135</v>
      </c>
      <c r="E128" s="194" t="s">
        <v>1033</v>
      </c>
      <c r="F128" s="195" t="s">
        <v>1034</v>
      </c>
      <c r="G128" s="196" t="s">
        <v>191</v>
      </c>
      <c r="H128" s="197">
        <v>4</v>
      </c>
      <c r="I128" s="198"/>
      <c r="J128" s="199">
        <f>ROUND(I128*H128,2)</f>
        <v>0</v>
      </c>
      <c r="K128" s="195" t="s">
        <v>139</v>
      </c>
      <c r="L128" s="40"/>
      <c r="M128" s="200" t="s">
        <v>19</v>
      </c>
      <c r="N128" s="201" t="s">
        <v>41</v>
      </c>
      <c r="O128" s="65"/>
      <c r="P128" s="202">
        <f>O128*H128</f>
        <v>0</v>
      </c>
      <c r="Q128" s="202">
        <v>0</v>
      </c>
      <c r="R128" s="202">
        <f>Q128*H128</f>
        <v>0</v>
      </c>
      <c r="S128" s="202">
        <v>0.26</v>
      </c>
      <c r="T128" s="203">
        <f>S128*H128</f>
        <v>1.04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151</v>
      </c>
      <c r="AT128" s="204" t="s">
        <v>135</v>
      </c>
      <c r="AU128" s="204" t="s">
        <v>78</v>
      </c>
      <c r="AY128" s="18" t="s">
        <v>132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78</v>
      </c>
      <c r="BK128" s="205">
        <f>ROUND(I128*H128,2)</f>
        <v>0</v>
      </c>
      <c r="BL128" s="18" t="s">
        <v>151</v>
      </c>
      <c r="BM128" s="204" t="s">
        <v>1035</v>
      </c>
    </row>
    <row r="129" spans="1:65" s="13" customFormat="1">
      <c r="B129" s="211"/>
      <c r="C129" s="212"/>
      <c r="D129" s="213" t="s">
        <v>193</v>
      </c>
      <c r="E129" s="214" t="s">
        <v>19</v>
      </c>
      <c r="F129" s="215" t="s">
        <v>1029</v>
      </c>
      <c r="G129" s="212"/>
      <c r="H129" s="216">
        <v>4</v>
      </c>
      <c r="I129" s="217"/>
      <c r="J129" s="212"/>
      <c r="K129" s="212"/>
      <c r="L129" s="218"/>
      <c r="M129" s="219"/>
      <c r="N129" s="220"/>
      <c r="O129" s="220"/>
      <c r="P129" s="220"/>
      <c r="Q129" s="220"/>
      <c r="R129" s="220"/>
      <c r="S129" s="220"/>
      <c r="T129" s="221"/>
      <c r="AT129" s="222" t="s">
        <v>193</v>
      </c>
      <c r="AU129" s="222" t="s">
        <v>78</v>
      </c>
      <c r="AV129" s="13" t="s">
        <v>80</v>
      </c>
      <c r="AW129" s="13" t="s">
        <v>32</v>
      </c>
      <c r="AX129" s="13" t="s">
        <v>78</v>
      </c>
      <c r="AY129" s="222" t="s">
        <v>132</v>
      </c>
    </row>
    <row r="130" spans="1:65" s="2" customFormat="1" ht="48">
      <c r="A130" s="35"/>
      <c r="B130" s="36"/>
      <c r="C130" s="193" t="s">
        <v>388</v>
      </c>
      <c r="D130" s="193" t="s">
        <v>135</v>
      </c>
      <c r="E130" s="194" t="s">
        <v>215</v>
      </c>
      <c r="F130" s="195" t="s">
        <v>216</v>
      </c>
      <c r="G130" s="196" t="s">
        <v>212</v>
      </c>
      <c r="H130" s="197">
        <v>4</v>
      </c>
      <c r="I130" s="198"/>
      <c r="J130" s="199">
        <f>ROUND(I130*H130,2)</f>
        <v>0</v>
      </c>
      <c r="K130" s="195" t="s">
        <v>139</v>
      </c>
      <c r="L130" s="40"/>
      <c r="M130" s="200" t="s">
        <v>19</v>
      </c>
      <c r="N130" s="201" t="s">
        <v>41</v>
      </c>
      <c r="O130" s="65"/>
      <c r="P130" s="202">
        <f>O130*H130</f>
        <v>0</v>
      </c>
      <c r="Q130" s="202">
        <v>0</v>
      </c>
      <c r="R130" s="202">
        <f>Q130*H130</f>
        <v>0</v>
      </c>
      <c r="S130" s="202">
        <v>0.20499999999999999</v>
      </c>
      <c r="T130" s="203">
        <f>S130*H130</f>
        <v>0.82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151</v>
      </c>
      <c r="AT130" s="204" t="s">
        <v>135</v>
      </c>
      <c r="AU130" s="204" t="s">
        <v>78</v>
      </c>
      <c r="AY130" s="18" t="s">
        <v>132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78</v>
      </c>
      <c r="BK130" s="205">
        <f>ROUND(I130*H130,2)</f>
        <v>0</v>
      </c>
      <c r="BL130" s="18" t="s">
        <v>151</v>
      </c>
      <c r="BM130" s="204" t="s">
        <v>1036</v>
      </c>
    </row>
    <row r="131" spans="1:65" s="12" customFormat="1" ht="15">
      <c r="B131" s="177"/>
      <c r="C131" s="178"/>
      <c r="D131" s="179" t="s">
        <v>69</v>
      </c>
      <c r="E131" s="180" t="s">
        <v>1037</v>
      </c>
      <c r="F131" s="180" t="s">
        <v>1038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SUM(P132:P144)</f>
        <v>0</v>
      </c>
      <c r="Q131" s="185"/>
      <c r="R131" s="186">
        <f>SUM(R132:R144)</f>
        <v>0</v>
      </c>
      <c r="S131" s="185"/>
      <c r="T131" s="187">
        <f>SUM(T132:T144)</f>
        <v>0</v>
      </c>
      <c r="AR131" s="188" t="s">
        <v>78</v>
      </c>
      <c r="AT131" s="189" t="s">
        <v>69</v>
      </c>
      <c r="AU131" s="189" t="s">
        <v>70</v>
      </c>
      <c r="AY131" s="188" t="s">
        <v>132</v>
      </c>
      <c r="BK131" s="190">
        <f>SUM(BK132:BK144)</f>
        <v>0</v>
      </c>
    </row>
    <row r="132" spans="1:65" s="2" customFormat="1" ht="12">
      <c r="A132" s="35"/>
      <c r="B132" s="36"/>
      <c r="C132" s="193" t="s">
        <v>396</v>
      </c>
      <c r="D132" s="193" t="s">
        <v>135</v>
      </c>
      <c r="E132" s="194" t="s">
        <v>963</v>
      </c>
      <c r="F132" s="195" t="s">
        <v>964</v>
      </c>
      <c r="G132" s="196" t="s">
        <v>965</v>
      </c>
      <c r="H132" s="197">
        <v>9</v>
      </c>
      <c r="I132" s="198"/>
      <c r="J132" s="199">
        <f t="shared" ref="J132:J144" si="20">ROUND(I132*H132,2)</f>
        <v>0</v>
      </c>
      <c r="K132" s="195" t="s">
        <v>19</v>
      </c>
      <c r="L132" s="40"/>
      <c r="M132" s="200" t="s">
        <v>19</v>
      </c>
      <c r="N132" s="201" t="s">
        <v>41</v>
      </c>
      <c r="O132" s="65"/>
      <c r="P132" s="202">
        <f t="shared" ref="P132:P144" si="21">O132*H132</f>
        <v>0</v>
      </c>
      <c r="Q132" s="202">
        <v>0</v>
      </c>
      <c r="R132" s="202">
        <f t="shared" ref="R132:R144" si="22">Q132*H132</f>
        <v>0</v>
      </c>
      <c r="S132" s="202">
        <v>0</v>
      </c>
      <c r="T132" s="203">
        <f t="shared" ref="T132:T144" si="23"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151</v>
      </c>
      <c r="AT132" s="204" t="s">
        <v>135</v>
      </c>
      <c r="AU132" s="204" t="s">
        <v>78</v>
      </c>
      <c r="AY132" s="18" t="s">
        <v>132</v>
      </c>
      <c r="BE132" s="205">
        <f t="shared" ref="BE132:BE144" si="24">IF(N132="základní",J132,0)</f>
        <v>0</v>
      </c>
      <c r="BF132" s="205">
        <f t="shared" ref="BF132:BF144" si="25">IF(N132="snížená",J132,0)</f>
        <v>0</v>
      </c>
      <c r="BG132" s="205">
        <f t="shared" ref="BG132:BG144" si="26">IF(N132="zákl. přenesená",J132,0)</f>
        <v>0</v>
      </c>
      <c r="BH132" s="205">
        <f t="shared" ref="BH132:BH144" si="27">IF(N132="sníž. přenesená",J132,0)</f>
        <v>0</v>
      </c>
      <c r="BI132" s="205">
        <f t="shared" ref="BI132:BI144" si="28">IF(N132="nulová",J132,0)</f>
        <v>0</v>
      </c>
      <c r="BJ132" s="18" t="s">
        <v>78</v>
      </c>
      <c r="BK132" s="205">
        <f t="shared" ref="BK132:BK144" si="29">ROUND(I132*H132,2)</f>
        <v>0</v>
      </c>
      <c r="BL132" s="18" t="s">
        <v>151</v>
      </c>
      <c r="BM132" s="204" t="s">
        <v>525</v>
      </c>
    </row>
    <row r="133" spans="1:65" s="2" customFormat="1" ht="12">
      <c r="A133" s="35"/>
      <c r="B133" s="36"/>
      <c r="C133" s="193" t="s">
        <v>402</v>
      </c>
      <c r="D133" s="193" t="s">
        <v>135</v>
      </c>
      <c r="E133" s="194" t="s">
        <v>966</v>
      </c>
      <c r="F133" s="195" t="s">
        <v>967</v>
      </c>
      <c r="G133" s="196" t="s">
        <v>965</v>
      </c>
      <c r="H133" s="197">
        <v>4</v>
      </c>
      <c r="I133" s="198"/>
      <c r="J133" s="199">
        <f t="shared" si="20"/>
        <v>0</v>
      </c>
      <c r="K133" s="195" t="s">
        <v>19</v>
      </c>
      <c r="L133" s="40"/>
      <c r="M133" s="200" t="s">
        <v>19</v>
      </c>
      <c r="N133" s="201" t="s">
        <v>41</v>
      </c>
      <c r="O133" s="65"/>
      <c r="P133" s="202">
        <f t="shared" si="21"/>
        <v>0</v>
      </c>
      <c r="Q133" s="202">
        <v>0</v>
      </c>
      <c r="R133" s="202">
        <f t="shared" si="22"/>
        <v>0</v>
      </c>
      <c r="S133" s="202">
        <v>0</v>
      </c>
      <c r="T133" s="203">
        <f t="shared" si="2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151</v>
      </c>
      <c r="AT133" s="204" t="s">
        <v>135</v>
      </c>
      <c r="AU133" s="204" t="s">
        <v>78</v>
      </c>
      <c r="AY133" s="18" t="s">
        <v>132</v>
      </c>
      <c r="BE133" s="205">
        <f t="shared" si="24"/>
        <v>0</v>
      </c>
      <c r="BF133" s="205">
        <f t="shared" si="25"/>
        <v>0</v>
      </c>
      <c r="BG133" s="205">
        <f t="shared" si="26"/>
        <v>0</v>
      </c>
      <c r="BH133" s="205">
        <f t="shared" si="27"/>
        <v>0</v>
      </c>
      <c r="BI133" s="205">
        <f t="shared" si="28"/>
        <v>0</v>
      </c>
      <c r="BJ133" s="18" t="s">
        <v>78</v>
      </c>
      <c r="BK133" s="205">
        <f t="shared" si="29"/>
        <v>0</v>
      </c>
      <c r="BL133" s="18" t="s">
        <v>151</v>
      </c>
      <c r="BM133" s="204" t="s">
        <v>535</v>
      </c>
    </row>
    <row r="134" spans="1:65" s="2" customFormat="1" ht="12">
      <c r="A134" s="35"/>
      <c r="B134" s="36"/>
      <c r="C134" s="193" t="s">
        <v>407</v>
      </c>
      <c r="D134" s="193" t="s">
        <v>135</v>
      </c>
      <c r="E134" s="194" t="s">
        <v>968</v>
      </c>
      <c r="F134" s="195" t="s">
        <v>969</v>
      </c>
      <c r="G134" s="196" t="s">
        <v>965</v>
      </c>
      <c r="H134" s="197">
        <v>4</v>
      </c>
      <c r="I134" s="198"/>
      <c r="J134" s="199">
        <f t="shared" si="20"/>
        <v>0</v>
      </c>
      <c r="K134" s="195" t="s">
        <v>19</v>
      </c>
      <c r="L134" s="40"/>
      <c r="M134" s="200" t="s">
        <v>19</v>
      </c>
      <c r="N134" s="201" t="s">
        <v>41</v>
      </c>
      <c r="O134" s="65"/>
      <c r="P134" s="202">
        <f t="shared" si="21"/>
        <v>0</v>
      </c>
      <c r="Q134" s="202">
        <v>0</v>
      </c>
      <c r="R134" s="202">
        <f t="shared" si="22"/>
        <v>0</v>
      </c>
      <c r="S134" s="202">
        <v>0</v>
      </c>
      <c r="T134" s="203">
        <f t="shared" si="2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151</v>
      </c>
      <c r="AT134" s="204" t="s">
        <v>135</v>
      </c>
      <c r="AU134" s="204" t="s">
        <v>78</v>
      </c>
      <c r="AY134" s="18" t="s">
        <v>132</v>
      </c>
      <c r="BE134" s="205">
        <f t="shared" si="24"/>
        <v>0</v>
      </c>
      <c r="BF134" s="205">
        <f t="shared" si="25"/>
        <v>0</v>
      </c>
      <c r="BG134" s="205">
        <f t="shared" si="26"/>
        <v>0</v>
      </c>
      <c r="BH134" s="205">
        <f t="shared" si="27"/>
        <v>0</v>
      </c>
      <c r="BI134" s="205">
        <f t="shared" si="28"/>
        <v>0</v>
      </c>
      <c r="BJ134" s="18" t="s">
        <v>78</v>
      </c>
      <c r="BK134" s="205">
        <f t="shared" si="29"/>
        <v>0</v>
      </c>
      <c r="BL134" s="18" t="s">
        <v>151</v>
      </c>
      <c r="BM134" s="204" t="s">
        <v>548</v>
      </c>
    </row>
    <row r="135" spans="1:65" s="2" customFormat="1" ht="12">
      <c r="A135" s="35"/>
      <c r="B135" s="36"/>
      <c r="C135" s="193" t="s">
        <v>411</v>
      </c>
      <c r="D135" s="193" t="s">
        <v>135</v>
      </c>
      <c r="E135" s="194" t="s">
        <v>970</v>
      </c>
      <c r="F135" s="195" t="s">
        <v>971</v>
      </c>
      <c r="G135" s="196" t="s">
        <v>965</v>
      </c>
      <c r="H135" s="197">
        <v>4</v>
      </c>
      <c r="I135" s="198"/>
      <c r="J135" s="199">
        <f t="shared" si="20"/>
        <v>0</v>
      </c>
      <c r="K135" s="195" t="s">
        <v>19</v>
      </c>
      <c r="L135" s="40"/>
      <c r="M135" s="200" t="s">
        <v>19</v>
      </c>
      <c r="N135" s="201" t="s">
        <v>41</v>
      </c>
      <c r="O135" s="65"/>
      <c r="P135" s="202">
        <f t="shared" si="21"/>
        <v>0</v>
      </c>
      <c r="Q135" s="202">
        <v>0</v>
      </c>
      <c r="R135" s="202">
        <f t="shared" si="22"/>
        <v>0</v>
      </c>
      <c r="S135" s="202">
        <v>0</v>
      </c>
      <c r="T135" s="203">
        <f t="shared" si="2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151</v>
      </c>
      <c r="AT135" s="204" t="s">
        <v>135</v>
      </c>
      <c r="AU135" s="204" t="s">
        <v>78</v>
      </c>
      <c r="AY135" s="18" t="s">
        <v>132</v>
      </c>
      <c r="BE135" s="205">
        <f t="shared" si="24"/>
        <v>0</v>
      </c>
      <c r="BF135" s="205">
        <f t="shared" si="25"/>
        <v>0</v>
      </c>
      <c r="BG135" s="205">
        <f t="shared" si="26"/>
        <v>0</v>
      </c>
      <c r="BH135" s="205">
        <f t="shared" si="27"/>
        <v>0</v>
      </c>
      <c r="BI135" s="205">
        <f t="shared" si="28"/>
        <v>0</v>
      </c>
      <c r="BJ135" s="18" t="s">
        <v>78</v>
      </c>
      <c r="BK135" s="205">
        <f t="shared" si="29"/>
        <v>0</v>
      </c>
      <c r="BL135" s="18" t="s">
        <v>151</v>
      </c>
      <c r="BM135" s="204" t="s">
        <v>561</v>
      </c>
    </row>
    <row r="136" spans="1:65" s="2" customFormat="1" ht="12">
      <c r="A136" s="35"/>
      <c r="B136" s="36"/>
      <c r="C136" s="193" t="s">
        <v>415</v>
      </c>
      <c r="D136" s="193" t="s">
        <v>135</v>
      </c>
      <c r="E136" s="194" t="s">
        <v>972</v>
      </c>
      <c r="F136" s="195" t="s">
        <v>973</v>
      </c>
      <c r="G136" s="196" t="s">
        <v>965</v>
      </c>
      <c r="H136" s="197">
        <v>4</v>
      </c>
      <c r="I136" s="198"/>
      <c r="J136" s="199">
        <f t="shared" si="20"/>
        <v>0</v>
      </c>
      <c r="K136" s="195" t="s">
        <v>19</v>
      </c>
      <c r="L136" s="40"/>
      <c r="M136" s="200" t="s">
        <v>19</v>
      </c>
      <c r="N136" s="201" t="s">
        <v>41</v>
      </c>
      <c r="O136" s="65"/>
      <c r="P136" s="202">
        <f t="shared" si="21"/>
        <v>0</v>
      </c>
      <c r="Q136" s="202">
        <v>0</v>
      </c>
      <c r="R136" s="202">
        <f t="shared" si="22"/>
        <v>0</v>
      </c>
      <c r="S136" s="202">
        <v>0</v>
      </c>
      <c r="T136" s="203">
        <f t="shared" si="2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151</v>
      </c>
      <c r="AT136" s="204" t="s">
        <v>135</v>
      </c>
      <c r="AU136" s="204" t="s">
        <v>78</v>
      </c>
      <c r="AY136" s="18" t="s">
        <v>132</v>
      </c>
      <c r="BE136" s="205">
        <f t="shared" si="24"/>
        <v>0</v>
      </c>
      <c r="BF136" s="205">
        <f t="shared" si="25"/>
        <v>0</v>
      </c>
      <c r="BG136" s="205">
        <f t="shared" si="26"/>
        <v>0</v>
      </c>
      <c r="BH136" s="205">
        <f t="shared" si="27"/>
        <v>0</v>
      </c>
      <c r="BI136" s="205">
        <f t="shared" si="28"/>
        <v>0</v>
      </c>
      <c r="BJ136" s="18" t="s">
        <v>78</v>
      </c>
      <c r="BK136" s="205">
        <f t="shared" si="29"/>
        <v>0</v>
      </c>
      <c r="BL136" s="18" t="s">
        <v>151</v>
      </c>
      <c r="BM136" s="204" t="s">
        <v>573</v>
      </c>
    </row>
    <row r="137" spans="1:65" s="2" customFormat="1" ht="12">
      <c r="A137" s="35"/>
      <c r="B137" s="36"/>
      <c r="C137" s="193" t="s">
        <v>420</v>
      </c>
      <c r="D137" s="193" t="s">
        <v>135</v>
      </c>
      <c r="E137" s="194" t="s">
        <v>974</v>
      </c>
      <c r="F137" s="195" t="s">
        <v>975</v>
      </c>
      <c r="G137" s="196" t="s">
        <v>965</v>
      </c>
      <c r="H137" s="197">
        <v>4</v>
      </c>
      <c r="I137" s="198"/>
      <c r="J137" s="199">
        <f t="shared" si="20"/>
        <v>0</v>
      </c>
      <c r="K137" s="195" t="s">
        <v>19</v>
      </c>
      <c r="L137" s="40"/>
      <c r="M137" s="200" t="s">
        <v>19</v>
      </c>
      <c r="N137" s="201" t="s">
        <v>41</v>
      </c>
      <c r="O137" s="65"/>
      <c r="P137" s="202">
        <f t="shared" si="21"/>
        <v>0</v>
      </c>
      <c r="Q137" s="202">
        <v>0</v>
      </c>
      <c r="R137" s="202">
        <f t="shared" si="22"/>
        <v>0</v>
      </c>
      <c r="S137" s="202">
        <v>0</v>
      </c>
      <c r="T137" s="203">
        <f t="shared" si="2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151</v>
      </c>
      <c r="AT137" s="204" t="s">
        <v>135</v>
      </c>
      <c r="AU137" s="204" t="s">
        <v>78</v>
      </c>
      <c r="AY137" s="18" t="s">
        <v>132</v>
      </c>
      <c r="BE137" s="205">
        <f t="shared" si="24"/>
        <v>0</v>
      </c>
      <c r="BF137" s="205">
        <f t="shared" si="25"/>
        <v>0</v>
      </c>
      <c r="BG137" s="205">
        <f t="shared" si="26"/>
        <v>0</v>
      </c>
      <c r="BH137" s="205">
        <f t="shared" si="27"/>
        <v>0</v>
      </c>
      <c r="BI137" s="205">
        <f t="shared" si="28"/>
        <v>0</v>
      </c>
      <c r="BJ137" s="18" t="s">
        <v>78</v>
      </c>
      <c r="BK137" s="205">
        <f t="shared" si="29"/>
        <v>0</v>
      </c>
      <c r="BL137" s="18" t="s">
        <v>151</v>
      </c>
      <c r="BM137" s="204" t="s">
        <v>583</v>
      </c>
    </row>
    <row r="138" spans="1:65" s="2" customFormat="1" ht="12">
      <c r="A138" s="35"/>
      <c r="B138" s="36"/>
      <c r="C138" s="193" t="s">
        <v>425</v>
      </c>
      <c r="D138" s="193" t="s">
        <v>135</v>
      </c>
      <c r="E138" s="194" t="s">
        <v>976</v>
      </c>
      <c r="F138" s="195" t="s">
        <v>977</v>
      </c>
      <c r="G138" s="196" t="s">
        <v>212</v>
      </c>
      <c r="H138" s="197">
        <v>125</v>
      </c>
      <c r="I138" s="198"/>
      <c r="J138" s="199">
        <f t="shared" si="20"/>
        <v>0</v>
      </c>
      <c r="K138" s="195" t="s">
        <v>19</v>
      </c>
      <c r="L138" s="40"/>
      <c r="M138" s="200" t="s">
        <v>19</v>
      </c>
      <c r="N138" s="201" t="s">
        <v>41</v>
      </c>
      <c r="O138" s="65"/>
      <c r="P138" s="202">
        <f t="shared" si="21"/>
        <v>0</v>
      </c>
      <c r="Q138" s="202">
        <v>0</v>
      </c>
      <c r="R138" s="202">
        <f t="shared" si="22"/>
        <v>0</v>
      </c>
      <c r="S138" s="202">
        <v>0</v>
      </c>
      <c r="T138" s="203">
        <f t="shared" si="2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151</v>
      </c>
      <c r="AT138" s="204" t="s">
        <v>135</v>
      </c>
      <c r="AU138" s="204" t="s">
        <v>78</v>
      </c>
      <c r="AY138" s="18" t="s">
        <v>132</v>
      </c>
      <c r="BE138" s="205">
        <f t="shared" si="24"/>
        <v>0</v>
      </c>
      <c r="BF138" s="205">
        <f t="shared" si="25"/>
        <v>0</v>
      </c>
      <c r="BG138" s="205">
        <f t="shared" si="26"/>
        <v>0</v>
      </c>
      <c r="BH138" s="205">
        <f t="shared" si="27"/>
        <v>0</v>
      </c>
      <c r="BI138" s="205">
        <f t="shared" si="28"/>
        <v>0</v>
      </c>
      <c r="BJ138" s="18" t="s">
        <v>78</v>
      </c>
      <c r="BK138" s="205">
        <f t="shared" si="29"/>
        <v>0</v>
      </c>
      <c r="BL138" s="18" t="s">
        <v>151</v>
      </c>
      <c r="BM138" s="204" t="s">
        <v>789</v>
      </c>
    </row>
    <row r="139" spans="1:65" s="2" customFormat="1" ht="12">
      <c r="A139" s="35"/>
      <c r="B139" s="36"/>
      <c r="C139" s="193" t="s">
        <v>429</v>
      </c>
      <c r="D139" s="193" t="s">
        <v>135</v>
      </c>
      <c r="E139" s="194" t="s">
        <v>978</v>
      </c>
      <c r="F139" s="195" t="s">
        <v>979</v>
      </c>
      <c r="G139" s="196" t="s">
        <v>212</v>
      </c>
      <c r="H139" s="197">
        <v>20</v>
      </c>
      <c r="I139" s="198"/>
      <c r="J139" s="199">
        <f t="shared" si="20"/>
        <v>0</v>
      </c>
      <c r="K139" s="195" t="s">
        <v>19</v>
      </c>
      <c r="L139" s="40"/>
      <c r="M139" s="200" t="s">
        <v>19</v>
      </c>
      <c r="N139" s="201" t="s">
        <v>41</v>
      </c>
      <c r="O139" s="65"/>
      <c r="P139" s="202">
        <f t="shared" si="21"/>
        <v>0</v>
      </c>
      <c r="Q139" s="202">
        <v>0</v>
      </c>
      <c r="R139" s="202">
        <f t="shared" si="22"/>
        <v>0</v>
      </c>
      <c r="S139" s="202">
        <v>0</v>
      </c>
      <c r="T139" s="203">
        <f t="shared" si="2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151</v>
      </c>
      <c r="AT139" s="204" t="s">
        <v>135</v>
      </c>
      <c r="AU139" s="204" t="s">
        <v>78</v>
      </c>
      <c r="AY139" s="18" t="s">
        <v>132</v>
      </c>
      <c r="BE139" s="205">
        <f t="shared" si="24"/>
        <v>0</v>
      </c>
      <c r="BF139" s="205">
        <f t="shared" si="25"/>
        <v>0</v>
      </c>
      <c r="BG139" s="205">
        <f t="shared" si="26"/>
        <v>0</v>
      </c>
      <c r="BH139" s="205">
        <f t="shared" si="27"/>
        <v>0</v>
      </c>
      <c r="BI139" s="205">
        <f t="shared" si="28"/>
        <v>0</v>
      </c>
      <c r="BJ139" s="18" t="s">
        <v>78</v>
      </c>
      <c r="BK139" s="205">
        <f t="shared" si="29"/>
        <v>0</v>
      </c>
      <c r="BL139" s="18" t="s">
        <v>151</v>
      </c>
      <c r="BM139" s="204" t="s">
        <v>793</v>
      </c>
    </row>
    <row r="140" spans="1:65" s="2" customFormat="1" ht="12">
      <c r="A140" s="35"/>
      <c r="B140" s="36"/>
      <c r="C140" s="193" t="s">
        <v>433</v>
      </c>
      <c r="D140" s="193" t="s">
        <v>135</v>
      </c>
      <c r="E140" s="194" t="s">
        <v>980</v>
      </c>
      <c r="F140" s="195" t="s">
        <v>981</v>
      </c>
      <c r="G140" s="196" t="s">
        <v>965</v>
      </c>
      <c r="H140" s="197">
        <v>4</v>
      </c>
      <c r="I140" s="198"/>
      <c r="J140" s="199">
        <f t="shared" si="20"/>
        <v>0</v>
      </c>
      <c r="K140" s="195" t="s">
        <v>19</v>
      </c>
      <c r="L140" s="40"/>
      <c r="M140" s="200" t="s">
        <v>19</v>
      </c>
      <c r="N140" s="201" t="s">
        <v>41</v>
      </c>
      <c r="O140" s="65"/>
      <c r="P140" s="202">
        <f t="shared" si="21"/>
        <v>0</v>
      </c>
      <c r="Q140" s="202">
        <v>0</v>
      </c>
      <c r="R140" s="202">
        <f t="shared" si="22"/>
        <v>0</v>
      </c>
      <c r="S140" s="202">
        <v>0</v>
      </c>
      <c r="T140" s="203">
        <f t="shared" si="2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4" t="s">
        <v>151</v>
      </c>
      <c r="AT140" s="204" t="s">
        <v>135</v>
      </c>
      <c r="AU140" s="204" t="s">
        <v>78</v>
      </c>
      <c r="AY140" s="18" t="s">
        <v>132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78</v>
      </c>
      <c r="BK140" s="205">
        <f t="shared" si="29"/>
        <v>0</v>
      </c>
      <c r="BL140" s="18" t="s">
        <v>151</v>
      </c>
      <c r="BM140" s="204" t="s">
        <v>799</v>
      </c>
    </row>
    <row r="141" spans="1:65" s="2" customFormat="1" ht="12">
      <c r="A141" s="35"/>
      <c r="B141" s="36"/>
      <c r="C141" s="193" t="s">
        <v>438</v>
      </c>
      <c r="D141" s="193" t="s">
        <v>135</v>
      </c>
      <c r="E141" s="194" t="s">
        <v>982</v>
      </c>
      <c r="F141" s="195" t="s">
        <v>983</v>
      </c>
      <c r="G141" s="196" t="s">
        <v>212</v>
      </c>
      <c r="H141" s="197">
        <v>144</v>
      </c>
      <c r="I141" s="198"/>
      <c r="J141" s="199">
        <f t="shared" si="20"/>
        <v>0</v>
      </c>
      <c r="K141" s="195" t="s">
        <v>19</v>
      </c>
      <c r="L141" s="40"/>
      <c r="M141" s="200" t="s">
        <v>19</v>
      </c>
      <c r="N141" s="201" t="s">
        <v>41</v>
      </c>
      <c r="O141" s="65"/>
      <c r="P141" s="202">
        <f t="shared" si="21"/>
        <v>0</v>
      </c>
      <c r="Q141" s="202">
        <v>0</v>
      </c>
      <c r="R141" s="202">
        <f t="shared" si="22"/>
        <v>0</v>
      </c>
      <c r="S141" s="202">
        <v>0</v>
      </c>
      <c r="T141" s="203">
        <f t="shared" si="2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151</v>
      </c>
      <c r="AT141" s="204" t="s">
        <v>135</v>
      </c>
      <c r="AU141" s="204" t="s">
        <v>78</v>
      </c>
      <c r="AY141" s="18" t="s">
        <v>132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78</v>
      </c>
      <c r="BK141" s="205">
        <f t="shared" si="29"/>
        <v>0</v>
      </c>
      <c r="BL141" s="18" t="s">
        <v>151</v>
      </c>
      <c r="BM141" s="204" t="s">
        <v>1039</v>
      </c>
    </row>
    <row r="142" spans="1:65" s="2" customFormat="1" ht="12">
      <c r="A142" s="35"/>
      <c r="B142" s="36"/>
      <c r="C142" s="193" t="s">
        <v>443</v>
      </c>
      <c r="D142" s="193" t="s">
        <v>135</v>
      </c>
      <c r="E142" s="194" t="s">
        <v>984</v>
      </c>
      <c r="F142" s="195" t="s">
        <v>985</v>
      </c>
      <c r="G142" s="196" t="s">
        <v>191</v>
      </c>
      <c r="H142" s="197">
        <v>4</v>
      </c>
      <c r="I142" s="198"/>
      <c r="J142" s="199">
        <f t="shared" si="20"/>
        <v>0</v>
      </c>
      <c r="K142" s="195" t="s">
        <v>19</v>
      </c>
      <c r="L142" s="40"/>
      <c r="M142" s="200" t="s">
        <v>19</v>
      </c>
      <c r="N142" s="201" t="s">
        <v>41</v>
      </c>
      <c r="O142" s="65"/>
      <c r="P142" s="202">
        <f t="shared" si="21"/>
        <v>0</v>
      </c>
      <c r="Q142" s="202">
        <v>0</v>
      </c>
      <c r="R142" s="202">
        <f t="shared" si="22"/>
        <v>0</v>
      </c>
      <c r="S142" s="202">
        <v>0</v>
      </c>
      <c r="T142" s="203">
        <f t="shared" si="2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151</v>
      </c>
      <c r="AT142" s="204" t="s">
        <v>135</v>
      </c>
      <c r="AU142" s="204" t="s">
        <v>78</v>
      </c>
      <c r="AY142" s="18" t="s">
        <v>132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78</v>
      </c>
      <c r="BK142" s="205">
        <f t="shared" si="29"/>
        <v>0</v>
      </c>
      <c r="BL142" s="18" t="s">
        <v>151</v>
      </c>
      <c r="BM142" s="204" t="s">
        <v>1040</v>
      </c>
    </row>
    <row r="143" spans="1:65" s="2" customFormat="1" ht="12">
      <c r="A143" s="35"/>
      <c r="B143" s="36"/>
      <c r="C143" s="193" t="s">
        <v>452</v>
      </c>
      <c r="D143" s="193" t="s">
        <v>135</v>
      </c>
      <c r="E143" s="194" t="s">
        <v>986</v>
      </c>
      <c r="F143" s="195" t="s">
        <v>987</v>
      </c>
      <c r="G143" s="196" t="s">
        <v>191</v>
      </c>
      <c r="H143" s="197">
        <v>4</v>
      </c>
      <c r="I143" s="198"/>
      <c r="J143" s="199">
        <f t="shared" si="20"/>
        <v>0</v>
      </c>
      <c r="K143" s="195" t="s">
        <v>19</v>
      </c>
      <c r="L143" s="40"/>
      <c r="M143" s="200" t="s">
        <v>19</v>
      </c>
      <c r="N143" s="201" t="s">
        <v>41</v>
      </c>
      <c r="O143" s="65"/>
      <c r="P143" s="202">
        <f t="shared" si="21"/>
        <v>0</v>
      </c>
      <c r="Q143" s="202">
        <v>0</v>
      </c>
      <c r="R143" s="202">
        <f t="shared" si="22"/>
        <v>0</v>
      </c>
      <c r="S143" s="202">
        <v>0</v>
      </c>
      <c r="T143" s="203">
        <f t="shared" si="2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4" t="s">
        <v>151</v>
      </c>
      <c r="AT143" s="204" t="s">
        <v>135</v>
      </c>
      <c r="AU143" s="204" t="s">
        <v>78</v>
      </c>
      <c r="AY143" s="18" t="s">
        <v>132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78</v>
      </c>
      <c r="BK143" s="205">
        <f t="shared" si="29"/>
        <v>0</v>
      </c>
      <c r="BL143" s="18" t="s">
        <v>151</v>
      </c>
      <c r="BM143" s="204" t="s">
        <v>1041</v>
      </c>
    </row>
    <row r="144" spans="1:65" s="2" customFormat="1" ht="12">
      <c r="A144" s="35"/>
      <c r="B144" s="36"/>
      <c r="C144" s="193" t="s">
        <v>456</v>
      </c>
      <c r="D144" s="193" t="s">
        <v>135</v>
      </c>
      <c r="E144" s="194" t="s">
        <v>988</v>
      </c>
      <c r="F144" s="195" t="s">
        <v>989</v>
      </c>
      <c r="G144" s="196" t="s">
        <v>191</v>
      </c>
      <c r="H144" s="197">
        <v>4</v>
      </c>
      <c r="I144" s="198"/>
      <c r="J144" s="199">
        <f t="shared" si="20"/>
        <v>0</v>
      </c>
      <c r="K144" s="195" t="s">
        <v>19</v>
      </c>
      <c r="L144" s="40"/>
      <c r="M144" s="200" t="s">
        <v>19</v>
      </c>
      <c r="N144" s="201" t="s">
        <v>41</v>
      </c>
      <c r="O144" s="65"/>
      <c r="P144" s="202">
        <f t="shared" si="21"/>
        <v>0</v>
      </c>
      <c r="Q144" s="202">
        <v>0</v>
      </c>
      <c r="R144" s="202">
        <f t="shared" si="22"/>
        <v>0</v>
      </c>
      <c r="S144" s="202">
        <v>0</v>
      </c>
      <c r="T144" s="203">
        <f t="shared" si="2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4" t="s">
        <v>151</v>
      </c>
      <c r="AT144" s="204" t="s">
        <v>135</v>
      </c>
      <c r="AU144" s="204" t="s">
        <v>78</v>
      </c>
      <c r="AY144" s="18" t="s">
        <v>132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78</v>
      </c>
      <c r="BK144" s="205">
        <f t="shared" si="29"/>
        <v>0</v>
      </c>
      <c r="BL144" s="18" t="s">
        <v>151</v>
      </c>
      <c r="BM144" s="204" t="s">
        <v>1042</v>
      </c>
    </row>
    <row r="145" spans="1:65" s="12" customFormat="1" ht="15">
      <c r="B145" s="177"/>
      <c r="C145" s="178"/>
      <c r="D145" s="179" t="s">
        <v>69</v>
      </c>
      <c r="E145" s="180" t="s">
        <v>1043</v>
      </c>
      <c r="F145" s="180" t="s">
        <v>1044</v>
      </c>
      <c r="G145" s="178"/>
      <c r="H145" s="178"/>
      <c r="I145" s="181"/>
      <c r="J145" s="182">
        <f>BK145</f>
        <v>0</v>
      </c>
      <c r="K145" s="178"/>
      <c r="L145" s="183"/>
      <c r="M145" s="184"/>
      <c r="N145" s="185"/>
      <c r="O145" s="185"/>
      <c r="P145" s="186">
        <f>SUM(P146:P166)</f>
        <v>0</v>
      </c>
      <c r="Q145" s="185"/>
      <c r="R145" s="186">
        <f>SUM(R146:R166)</f>
        <v>6.1789000000000005</v>
      </c>
      <c r="S145" s="185"/>
      <c r="T145" s="187">
        <f>SUM(T146:T166)</f>
        <v>4.16</v>
      </c>
      <c r="AR145" s="188" t="s">
        <v>78</v>
      </c>
      <c r="AT145" s="189" t="s">
        <v>69</v>
      </c>
      <c r="AU145" s="189" t="s">
        <v>70</v>
      </c>
      <c r="AY145" s="188" t="s">
        <v>132</v>
      </c>
      <c r="BK145" s="190">
        <f>SUM(BK146:BK166)</f>
        <v>0</v>
      </c>
    </row>
    <row r="146" spans="1:65" s="2" customFormat="1" ht="12">
      <c r="A146" s="35"/>
      <c r="B146" s="36"/>
      <c r="C146" s="193" t="s">
        <v>460</v>
      </c>
      <c r="D146" s="193" t="s">
        <v>135</v>
      </c>
      <c r="E146" s="194" t="s">
        <v>992</v>
      </c>
      <c r="F146" s="195" t="s">
        <v>993</v>
      </c>
      <c r="G146" s="196" t="s">
        <v>994</v>
      </c>
      <c r="H146" s="197">
        <v>0.1</v>
      </c>
      <c r="I146" s="198"/>
      <c r="J146" s="199">
        <f t="shared" ref="J146:J166" si="30">ROUND(I146*H146,2)</f>
        <v>0</v>
      </c>
      <c r="K146" s="195" t="s">
        <v>19</v>
      </c>
      <c r="L146" s="40"/>
      <c r="M146" s="200" t="s">
        <v>19</v>
      </c>
      <c r="N146" s="201" t="s">
        <v>41</v>
      </c>
      <c r="O146" s="65"/>
      <c r="P146" s="202">
        <f t="shared" ref="P146:P166" si="31">O146*H146</f>
        <v>0</v>
      </c>
      <c r="Q146" s="202">
        <v>0</v>
      </c>
      <c r="R146" s="202">
        <f t="shared" ref="R146:R166" si="32">Q146*H146</f>
        <v>0</v>
      </c>
      <c r="S146" s="202">
        <v>0</v>
      </c>
      <c r="T146" s="203">
        <f t="shared" ref="T146:T166" si="33"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4" t="s">
        <v>151</v>
      </c>
      <c r="AT146" s="204" t="s">
        <v>135</v>
      </c>
      <c r="AU146" s="204" t="s">
        <v>78</v>
      </c>
      <c r="AY146" s="18" t="s">
        <v>132</v>
      </c>
      <c r="BE146" s="205">
        <f t="shared" ref="BE146:BE166" si="34">IF(N146="základní",J146,0)</f>
        <v>0</v>
      </c>
      <c r="BF146" s="205">
        <f t="shared" ref="BF146:BF166" si="35">IF(N146="snížená",J146,0)</f>
        <v>0</v>
      </c>
      <c r="BG146" s="205">
        <f t="shared" ref="BG146:BG166" si="36">IF(N146="zákl. přenesená",J146,0)</f>
        <v>0</v>
      </c>
      <c r="BH146" s="205">
        <f t="shared" ref="BH146:BH166" si="37">IF(N146="sníž. přenesená",J146,0)</f>
        <v>0</v>
      </c>
      <c r="BI146" s="205">
        <f t="shared" ref="BI146:BI166" si="38">IF(N146="nulová",J146,0)</f>
        <v>0</v>
      </c>
      <c r="BJ146" s="18" t="s">
        <v>78</v>
      </c>
      <c r="BK146" s="205">
        <f t="shared" ref="BK146:BK166" si="39">ROUND(I146*H146,2)</f>
        <v>0</v>
      </c>
      <c r="BL146" s="18" t="s">
        <v>151</v>
      </c>
      <c r="BM146" s="204" t="s">
        <v>1045</v>
      </c>
    </row>
    <row r="147" spans="1:65" s="2" customFormat="1" ht="12">
      <c r="A147" s="35"/>
      <c r="B147" s="36"/>
      <c r="C147" s="193" t="s">
        <v>464</v>
      </c>
      <c r="D147" s="193" t="s">
        <v>135</v>
      </c>
      <c r="E147" s="194" t="s">
        <v>995</v>
      </c>
      <c r="F147" s="195" t="s">
        <v>996</v>
      </c>
      <c r="G147" s="196" t="s">
        <v>221</v>
      </c>
      <c r="H147" s="197">
        <v>4</v>
      </c>
      <c r="I147" s="198"/>
      <c r="J147" s="199">
        <f t="shared" si="30"/>
        <v>0</v>
      </c>
      <c r="K147" s="195" t="s">
        <v>19</v>
      </c>
      <c r="L147" s="40"/>
      <c r="M147" s="200" t="s">
        <v>19</v>
      </c>
      <c r="N147" s="201" t="s">
        <v>41</v>
      </c>
      <c r="O147" s="65"/>
      <c r="P147" s="202">
        <f t="shared" si="31"/>
        <v>0</v>
      </c>
      <c r="Q147" s="202">
        <v>0</v>
      </c>
      <c r="R147" s="202">
        <f t="shared" si="32"/>
        <v>0</v>
      </c>
      <c r="S147" s="202">
        <v>0</v>
      </c>
      <c r="T147" s="203">
        <f t="shared" si="3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4" t="s">
        <v>151</v>
      </c>
      <c r="AT147" s="204" t="s">
        <v>135</v>
      </c>
      <c r="AU147" s="204" t="s">
        <v>78</v>
      </c>
      <c r="AY147" s="18" t="s">
        <v>132</v>
      </c>
      <c r="BE147" s="205">
        <f t="shared" si="34"/>
        <v>0</v>
      </c>
      <c r="BF147" s="205">
        <f t="shared" si="35"/>
        <v>0</v>
      </c>
      <c r="BG147" s="205">
        <f t="shared" si="36"/>
        <v>0</v>
      </c>
      <c r="BH147" s="205">
        <f t="shared" si="37"/>
        <v>0</v>
      </c>
      <c r="BI147" s="205">
        <f t="shared" si="38"/>
        <v>0</v>
      </c>
      <c r="BJ147" s="18" t="s">
        <v>78</v>
      </c>
      <c r="BK147" s="205">
        <f t="shared" si="39"/>
        <v>0</v>
      </c>
      <c r="BL147" s="18" t="s">
        <v>151</v>
      </c>
      <c r="BM147" s="204" t="s">
        <v>1046</v>
      </c>
    </row>
    <row r="148" spans="1:65" s="2" customFormat="1" ht="12">
      <c r="A148" s="35"/>
      <c r="B148" s="36"/>
      <c r="C148" s="193" t="s">
        <v>469</v>
      </c>
      <c r="D148" s="193" t="s">
        <v>135</v>
      </c>
      <c r="E148" s="194" t="s">
        <v>997</v>
      </c>
      <c r="F148" s="195" t="s">
        <v>998</v>
      </c>
      <c r="G148" s="196" t="s">
        <v>221</v>
      </c>
      <c r="H148" s="197">
        <v>2</v>
      </c>
      <c r="I148" s="198"/>
      <c r="J148" s="199">
        <f t="shared" si="30"/>
        <v>0</v>
      </c>
      <c r="K148" s="195" t="s">
        <v>19</v>
      </c>
      <c r="L148" s="40"/>
      <c r="M148" s="200" t="s">
        <v>19</v>
      </c>
      <c r="N148" s="201" t="s">
        <v>41</v>
      </c>
      <c r="O148" s="65"/>
      <c r="P148" s="202">
        <f t="shared" si="31"/>
        <v>0</v>
      </c>
      <c r="Q148" s="202">
        <v>0</v>
      </c>
      <c r="R148" s="202">
        <f t="shared" si="32"/>
        <v>0</v>
      </c>
      <c r="S148" s="202">
        <v>0</v>
      </c>
      <c r="T148" s="203">
        <f t="shared" si="3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4" t="s">
        <v>151</v>
      </c>
      <c r="AT148" s="204" t="s">
        <v>135</v>
      </c>
      <c r="AU148" s="204" t="s">
        <v>78</v>
      </c>
      <c r="AY148" s="18" t="s">
        <v>132</v>
      </c>
      <c r="BE148" s="205">
        <f t="shared" si="34"/>
        <v>0</v>
      </c>
      <c r="BF148" s="205">
        <f t="shared" si="35"/>
        <v>0</v>
      </c>
      <c r="BG148" s="205">
        <f t="shared" si="36"/>
        <v>0</v>
      </c>
      <c r="BH148" s="205">
        <f t="shared" si="37"/>
        <v>0</v>
      </c>
      <c r="BI148" s="205">
        <f t="shared" si="38"/>
        <v>0</v>
      </c>
      <c r="BJ148" s="18" t="s">
        <v>78</v>
      </c>
      <c r="BK148" s="205">
        <f t="shared" si="39"/>
        <v>0</v>
      </c>
      <c r="BL148" s="18" t="s">
        <v>151</v>
      </c>
      <c r="BM148" s="204" t="s">
        <v>1047</v>
      </c>
    </row>
    <row r="149" spans="1:65" s="2" customFormat="1" ht="12">
      <c r="A149" s="35"/>
      <c r="B149" s="36"/>
      <c r="C149" s="193" t="s">
        <v>473</v>
      </c>
      <c r="D149" s="193" t="s">
        <v>135</v>
      </c>
      <c r="E149" s="194" t="s">
        <v>999</v>
      </c>
      <c r="F149" s="195" t="s">
        <v>1000</v>
      </c>
      <c r="G149" s="196" t="s">
        <v>965</v>
      </c>
      <c r="H149" s="197">
        <v>4</v>
      </c>
      <c r="I149" s="198"/>
      <c r="J149" s="199">
        <f t="shared" si="30"/>
        <v>0</v>
      </c>
      <c r="K149" s="195" t="s">
        <v>19</v>
      </c>
      <c r="L149" s="40"/>
      <c r="M149" s="200" t="s">
        <v>19</v>
      </c>
      <c r="N149" s="201" t="s">
        <v>41</v>
      </c>
      <c r="O149" s="65"/>
      <c r="P149" s="202">
        <f t="shared" si="31"/>
        <v>0</v>
      </c>
      <c r="Q149" s="202">
        <v>0</v>
      </c>
      <c r="R149" s="202">
        <f t="shared" si="32"/>
        <v>0</v>
      </c>
      <c r="S149" s="202">
        <v>0</v>
      </c>
      <c r="T149" s="203">
        <f t="shared" si="3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4" t="s">
        <v>151</v>
      </c>
      <c r="AT149" s="204" t="s">
        <v>135</v>
      </c>
      <c r="AU149" s="204" t="s">
        <v>78</v>
      </c>
      <c r="AY149" s="18" t="s">
        <v>132</v>
      </c>
      <c r="BE149" s="205">
        <f t="shared" si="34"/>
        <v>0</v>
      </c>
      <c r="BF149" s="205">
        <f t="shared" si="35"/>
        <v>0</v>
      </c>
      <c r="BG149" s="205">
        <f t="shared" si="36"/>
        <v>0</v>
      </c>
      <c r="BH149" s="205">
        <f t="shared" si="37"/>
        <v>0</v>
      </c>
      <c r="BI149" s="205">
        <f t="shared" si="38"/>
        <v>0</v>
      </c>
      <c r="BJ149" s="18" t="s">
        <v>78</v>
      </c>
      <c r="BK149" s="205">
        <f t="shared" si="39"/>
        <v>0</v>
      </c>
      <c r="BL149" s="18" t="s">
        <v>151</v>
      </c>
      <c r="BM149" s="204" t="s">
        <v>1048</v>
      </c>
    </row>
    <row r="150" spans="1:65" s="2" customFormat="1" ht="12">
      <c r="A150" s="35"/>
      <c r="B150" s="36"/>
      <c r="C150" s="193" t="s">
        <v>477</v>
      </c>
      <c r="D150" s="193" t="s">
        <v>135</v>
      </c>
      <c r="E150" s="194" t="s">
        <v>1001</v>
      </c>
      <c r="F150" s="195" t="s">
        <v>1002</v>
      </c>
      <c r="G150" s="196" t="s">
        <v>212</v>
      </c>
      <c r="H150" s="197">
        <v>105</v>
      </c>
      <c r="I150" s="198"/>
      <c r="J150" s="199">
        <f t="shared" si="30"/>
        <v>0</v>
      </c>
      <c r="K150" s="195" t="s">
        <v>19</v>
      </c>
      <c r="L150" s="40"/>
      <c r="M150" s="200" t="s">
        <v>19</v>
      </c>
      <c r="N150" s="201" t="s">
        <v>41</v>
      </c>
      <c r="O150" s="65"/>
      <c r="P150" s="202">
        <f t="shared" si="31"/>
        <v>0</v>
      </c>
      <c r="Q150" s="202">
        <v>0</v>
      </c>
      <c r="R150" s="202">
        <f t="shared" si="32"/>
        <v>0</v>
      </c>
      <c r="S150" s="202">
        <v>0</v>
      </c>
      <c r="T150" s="203">
        <f t="shared" si="3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151</v>
      </c>
      <c r="AT150" s="204" t="s">
        <v>135</v>
      </c>
      <c r="AU150" s="204" t="s">
        <v>78</v>
      </c>
      <c r="AY150" s="18" t="s">
        <v>132</v>
      </c>
      <c r="BE150" s="205">
        <f t="shared" si="34"/>
        <v>0</v>
      </c>
      <c r="BF150" s="205">
        <f t="shared" si="35"/>
        <v>0</v>
      </c>
      <c r="BG150" s="205">
        <f t="shared" si="36"/>
        <v>0</v>
      </c>
      <c r="BH150" s="205">
        <f t="shared" si="37"/>
        <v>0</v>
      </c>
      <c r="BI150" s="205">
        <f t="shared" si="38"/>
        <v>0</v>
      </c>
      <c r="BJ150" s="18" t="s">
        <v>78</v>
      </c>
      <c r="BK150" s="205">
        <f t="shared" si="39"/>
        <v>0</v>
      </c>
      <c r="BL150" s="18" t="s">
        <v>151</v>
      </c>
      <c r="BM150" s="204" t="s">
        <v>1049</v>
      </c>
    </row>
    <row r="151" spans="1:65" s="2" customFormat="1" ht="12">
      <c r="A151" s="35"/>
      <c r="B151" s="36"/>
      <c r="C151" s="193" t="s">
        <v>482</v>
      </c>
      <c r="D151" s="193" t="s">
        <v>135</v>
      </c>
      <c r="E151" s="194" t="s">
        <v>1050</v>
      </c>
      <c r="F151" s="195" t="s">
        <v>1051</v>
      </c>
      <c r="G151" s="196" t="s">
        <v>212</v>
      </c>
      <c r="H151" s="197">
        <v>15</v>
      </c>
      <c r="I151" s="198"/>
      <c r="J151" s="199">
        <f t="shared" si="30"/>
        <v>0</v>
      </c>
      <c r="K151" s="195" t="s">
        <v>19</v>
      </c>
      <c r="L151" s="40"/>
      <c r="M151" s="200" t="s">
        <v>19</v>
      </c>
      <c r="N151" s="201" t="s">
        <v>41</v>
      </c>
      <c r="O151" s="65"/>
      <c r="P151" s="202">
        <f t="shared" si="31"/>
        <v>0</v>
      </c>
      <c r="Q151" s="202">
        <v>0</v>
      </c>
      <c r="R151" s="202">
        <f t="shared" si="32"/>
        <v>0</v>
      </c>
      <c r="S151" s="202">
        <v>0</v>
      </c>
      <c r="T151" s="203">
        <f t="shared" si="3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4" t="s">
        <v>151</v>
      </c>
      <c r="AT151" s="204" t="s">
        <v>135</v>
      </c>
      <c r="AU151" s="204" t="s">
        <v>78</v>
      </c>
      <c r="AY151" s="18" t="s">
        <v>132</v>
      </c>
      <c r="BE151" s="205">
        <f t="shared" si="34"/>
        <v>0</v>
      </c>
      <c r="BF151" s="205">
        <f t="shared" si="35"/>
        <v>0</v>
      </c>
      <c r="BG151" s="205">
        <f t="shared" si="36"/>
        <v>0</v>
      </c>
      <c r="BH151" s="205">
        <f t="shared" si="37"/>
        <v>0</v>
      </c>
      <c r="BI151" s="205">
        <f t="shared" si="38"/>
        <v>0</v>
      </c>
      <c r="BJ151" s="18" t="s">
        <v>78</v>
      </c>
      <c r="BK151" s="205">
        <f t="shared" si="39"/>
        <v>0</v>
      </c>
      <c r="BL151" s="18" t="s">
        <v>151</v>
      </c>
      <c r="BM151" s="204" t="s">
        <v>1052</v>
      </c>
    </row>
    <row r="152" spans="1:65" s="2" customFormat="1" ht="12">
      <c r="A152" s="35"/>
      <c r="B152" s="36"/>
      <c r="C152" s="193" t="s">
        <v>487</v>
      </c>
      <c r="D152" s="193" t="s">
        <v>135</v>
      </c>
      <c r="E152" s="194" t="s">
        <v>1005</v>
      </c>
      <c r="F152" s="195" t="s">
        <v>1006</v>
      </c>
      <c r="G152" s="196" t="s">
        <v>221</v>
      </c>
      <c r="H152" s="197">
        <v>23</v>
      </c>
      <c r="I152" s="198"/>
      <c r="J152" s="199">
        <f t="shared" si="30"/>
        <v>0</v>
      </c>
      <c r="K152" s="195" t="s">
        <v>19</v>
      </c>
      <c r="L152" s="40"/>
      <c r="M152" s="200" t="s">
        <v>19</v>
      </c>
      <c r="N152" s="201" t="s">
        <v>41</v>
      </c>
      <c r="O152" s="65"/>
      <c r="P152" s="202">
        <f t="shared" si="31"/>
        <v>0</v>
      </c>
      <c r="Q152" s="202">
        <v>0</v>
      </c>
      <c r="R152" s="202">
        <f t="shared" si="32"/>
        <v>0</v>
      </c>
      <c r="S152" s="202">
        <v>0</v>
      </c>
      <c r="T152" s="203">
        <f t="shared" si="3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4" t="s">
        <v>151</v>
      </c>
      <c r="AT152" s="204" t="s">
        <v>135</v>
      </c>
      <c r="AU152" s="204" t="s">
        <v>78</v>
      </c>
      <c r="AY152" s="18" t="s">
        <v>132</v>
      </c>
      <c r="BE152" s="205">
        <f t="shared" si="34"/>
        <v>0</v>
      </c>
      <c r="BF152" s="205">
        <f t="shared" si="35"/>
        <v>0</v>
      </c>
      <c r="BG152" s="205">
        <f t="shared" si="36"/>
        <v>0</v>
      </c>
      <c r="BH152" s="205">
        <f t="shared" si="37"/>
        <v>0</v>
      </c>
      <c r="BI152" s="205">
        <f t="shared" si="38"/>
        <v>0</v>
      </c>
      <c r="BJ152" s="18" t="s">
        <v>78</v>
      </c>
      <c r="BK152" s="205">
        <f t="shared" si="39"/>
        <v>0</v>
      </c>
      <c r="BL152" s="18" t="s">
        <v>151</v>
      </c>
      <c r="BM152" s="204" t="s">
        <v>1053</v>
      </c>
    </row>
    <row r="153" spans="1:65" s="2" customFormat="1" ht="12">
      <c r="A153" s="35"/>
      <c r="B153" s="36"/>
      <c r="C153" s="193" t="s">
        <v>492</v>
      </c>
      <c r="D153" s="193" t="s">
        <v>135</v>
      </c>
      <c r="E153" s="194" t="s">
        <v>1007</v>
      </c>
      <c r="F153" s="195" t="s">
        <v>1008</v>
      </c>
      <c r="G153" s="196" t="s">
        <v>212</v>
      </c>
      <c r="H153" s="197">
        <v>120</v>
      </c>
      <c r="I153" s="198"/>
      <c r="J153" s="199">
        <f t="shared" si="30"/>
        <v>0</v>
      </c>
      <c r="K153" s="195" t="s">
        <v>19</v>
      </c>
      <c r="L153" s="40"/>
      <c r="M153" s="200" t="s">
        <v>19</v>
      </c>
      <c r="N153" s="201" t="s">
        <v>41</v>
      </c>
      <c r="O153" s="65"/>
      <c r="P153" s="202">
        <f t="shared" si="31"/>
        <v>0</v>
      </c>
      <c r="Q153" s="202">
        <v>0</v>
      </c>
      <c r="R153" s="202">
        <f t="shared" si="32"/>
        <v>0</v>
      </c>
      <c r="S153" s="202">
        <v>0</v>
      </c>
      <c r="T153" s="203">
        <f t="shared" si="3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4" t="s">
        <v>151</v>
      </c>
      <c r="AT153" s="204" t="s">
        <v>135</v>
      </c>
      <c r="AU153" s="204" t="s">
        <v>78</v>
      </c>
      <c r="AY153" s="18" t="s">
        <v>132</v>
      </c>
      <c r="BE153" s="205">
        <f t="shared" si="34"/>
        <v>0</v>
      </c>
      <c r="BF153" s="205">
        <f t="shared" si="35"/>
        <v>0</v>
      </c>
      <c r="BG153" s="205">
        <f t="shared" si="36"/>
        <v>0</v>
      </c>
      <c r="BH153" s="205">
        <f t="shared" si="37"/>
        <v>0</v>
      </c>
      <c r="BI153" s="205">
        <f t="shared" si="38"/>
        <v>0</v>
      </c>
      <c r="BJ153" s="18" t="s">
        <v>78</v>
      </c>
      <c r="BK153" s="205">
        <f t="shared" si="39"/>
        <v>0</v>
      </c>
      <c r="BL153" s="18" t="s">
        <v>151</v>
      </c>
      <c r="BM153" s="204" t="s">
        <v>1054</v>
      </c>
    </row>
    <row r="154" spans="1:65" s="2" customFormat="1" ht="12">
      <c r="A154" s="35"/>
      <c r="B154" s="36"/>
      <c r="C154" s="193" t="s">
        <v>496</v>
      </c>
      <c r="D154" s="193" t="s">
        <v>135</v>
      </c>
      <c r="E154" s="194" t="s">
        <v>1009</v>
      </c>
      <c r="F154" s="195" t="s">
        <v>1010</v>
      </c>
      <c r="G154" s="196" t="s">
        <v>212</v>
      </c>
      <c r="H154" s="197">
        <v>130</v>
      </c>
      <c r="I154" s="198"/>
      <c r="J154" s="199">
        <f t="shared" si="30"/>
        <v>0</v>
      </c>
      <c r="K154" s="195" t="s">
        <v>19</v>
      </c>
      <c r="L154" s="40"/>
      <c r="M154" s="200" t="s">
        <v>19</v>
      </c>
      <c r="N154" s="201" t="s">
        <v>41</v>
      </c>
      <c r="O154" s="65"/>
      <c r="P154" s="202">
        <f t="shared" si="31"/>
        <v>0</v>
      </c>
      <c r="Q154" s="202">
        <v>0</v>
      </c>
      <c r="R154" s="202">
        <f t="shared" si="32"/>
        <v>0</v>
      </c>
      <c r="S154" s="202">
        <v>0</v>
      </c>
      <c r="T154" s="203">
        <f t="shared" si="3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4" t="s">
        <v>151</v>
      </c>
      <c r="AT154" s="204" t="s">
        <v>135</v>
      </c>
      <c r="AU154" s="204" t="s">
        <v>78</v>
      </c>
      <c r="AY154" s="18" t="s">
        <v>132</v>
      </c>
      <c r="BE154" s="205">
        <f t="shared" si="34"/>
        <v>0</v>
      </c>
      <c r="BF154" s="205">
        <f t="shared" si="35"/>
        <v>0</v>
      </c>
      <c r="BG154" s="205">
        <f t="shared" si="36"/>
        <v>0</v>
      </c>
      <c r="BH154" s="205">
        <f t="shared" si="37"/>
        <v>0</v>
      </c>
      <c r="BI154" s="205">
        <f t="shared" si="38"/>
        <v>0</v>
      </c>
      <c r="BJ154" s="18" t="s">
        <v>78</v>
      </c>
      <c r="BK154" s="205">
        <f t="shared" si="39"/>
        <v>0</v>
      </c>
      <c r="BL154" s="18" t="s">
        <v>151</v>
      </c>
      <c r="BM154" s="204" t="s">
        <v>1055</v>
      </c>
    </row>
    <row r="155" spans="1:65" s="2" customFormat="1" ht="12">
      <c r="A155" s="35"/>
      <c r="B155" s="36"/>
      <c r="C155" s="193" t="s">
        <v>500</v>
      </c>
      <c r="D155" s="193" t="s">
        <v>135</v>
      </c>
      <c r="E155" s="194" t="s">
        <v>1011</v>
      </c>
      <c r="F155" s="195" t="s">
        <v>1012</v>
      </c>
      <c r="G155" s="196" t="s">
        <v>212</v>
      </c>
      <c r="H155" s="197">
        <v>138</v>
      </c>
      <c r="I155" s="198"/>
      <c r="J155" s="199">
        <f t="shared" si="30"/>
        <v>0</v>
      </c>
      <c r="K155" s="195" t="s">
        <v>19</v>
      </c>
      <c r="L155" s="40"/>
      <c r="M155" s="200" t="s">
        <v>19</v>
      </c>
      <c r="N155" s="201" t="s">
        <v>41</v>
      </c>
      <c r="O155" s="65"/>
      <c r="P155" s="202">
        <f t="shared" si="31"/>
        <v>0</v>
      </c>
      <c r="Q155" s="202">
        <v>0</v>
      </c>
      <c r="R155" s="202">
        <f t="shared" si="32"/>
        <v>0</v>
      </c>
      <c r="S155" s="202">
        <v>0</v>
      </c>
      <c r="T155" s="203">
        <f t="shared" si="3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151</v>
      </c>
      <c r="AT155" s="204" t="s">
        <v>135</v>
      </c>
      <c r="AU155" s="204" t="s">
        <v>78</v>
      </c>
      <c r="AY155" s="18" t="s">
        <v>132</v>
      </c>
      <c r="BE155" s="205">
        <f t="shared" si="34"/>
        <v>0</v>
      </c>
      <c r="BF155" s="205">
        <f t="shared" si="35"/>
        <v>0</v>
      </c>
      <c r="BG155" s="205">
        <f t="shared" si="36"/>
        <v>0</v>
      </c>
      <c r="BH155" s="205">
        <f t="shared" si="37"/>
        <v>0</v>
      </c>
      <c r="BI155" s="205">
        <f t="shared" si="38"/>
        <v>0</v>
      </c>
      <c r="BJ155" s="18" t="s">
        <v>78</v>
      </c>
      <c r="BK155" s="205">
        <f t="shared" si="39"/>
        <v>0</v>
      </c>
      <c r="BL155" s="18" t="s">
        <v>151</v>
      </c>
      <c r="BM155" s="204" t="s">
        <v>1056</v>
      </c>
    </row>
    <row r="156" spans="1:65" s="2" customFormat="1" ht="12">
      <c r="A156" s="35"/>
      <c r="B156" s="36"/>
      <c r="C156" s="193" t="s">
        <v>504</v>
      </c>
      <c r="D156" s="193" t="s">
        <v>135</v>
      </c>
      <c r="E156" s="194" t="s">
        <v>1013</v>
      </c>
      <c r="F156" s="195" t="s">
        <v>1014</v>
      </c>
      <c r="G156" s="196" t="s">
        <v>212</v>
      </c>
      <c r="H156" s="197">
        <v>105</v>
      </c>
      <c r="I156" s="198"/>
      <c r="J156" s="199">
        <f t="shared" si="30"/>
        <v>0</v>
      </c>
      <c r="K156" s="195" t="s">
        <v>19</v>
      </c>
      <c r="L156" s="40"/>
      <c r="M156" s="200" t="s">
        <v>19</v>
      </c>
      <c r="N156" s="201" t="s">
        <v>41</v>
      </c>
      <c r="O156" s="65"/>
      <c r="P156" s="202">
        <f t="shared" si="31"/>
        <v>0</v>
      </c>
      <c r="Q156" s="202">
        <v>0</v>
      </c>
      <c r="R156" s="202">
        <f t="shared" si="32"/>
        <v>0</v>
      </c>
      <c r="S156" s="202">
        <v>0</v>
      </c>
      <c r="T156" s="203">
        <f t="shared" si="3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4" t="s">
        <v>151</v>
      </c>
      <c r="AT156" s="204" t="s">
        <v>135</v>
      </c>
      <c r="AU156" s="204" t="s">
        <v>78</v>
      </c>
      <c r="AY156" s="18" t="s">
        <v>132</v>
      </c>
      <c r="BE156" s="205">
        <f t="shared" si="34"/>
        <v>0</v>
      </c>
      <c r="BF156" s="205">
        <f t="shared" si="35"/>
        <v>0</v>
      </c>
      <c r="BG156" s="205">
        <f t="shared" si="36"/>
        <v>0</v>
      </c>
      <c r="BH156" s="205">
        <f t="shared" si="37"/>
        <v>0</v>
      </c>
      <c r="BI156" s="205">
        <f t="shared" si="38"/>
        <v>0</v>
      </c>
      <c r="BJ156" s="18" t="s">
        <v>78</v>
      </c>
      <c r="BK156" s="205">
        <f t="shared" si="39"/>
        <v>0</v>
      </c>
      <c r="BL156" s="18" t="s">
        <v>151</v>
      </c>
      <c r="BM156" s="204" t="s">
        <v>1057</v>
      </c>
    </row>
    <row r="157" spans="1:65" s="2" customFormat="1" ht="12">
      <c r="A157" s="35"/>
      <c r="B157" s="36"/>
      <c r="C157" s="193" t="s">
        <v>509</v>
      </c>
      <c r="D157" s="193" t="s">
        <v>135</v>
      </c>
      <c r="E157" s="194" t="s">
        <v>1058</v>
      </c>
      <c r="F157" s="195" t="s">
        <v>1059</v>
      </c>
      <c r="G157" s="196" t="s">
        <v>212</v>
      </c>
      <c r="H157" s="197">
        <v>15</v>
      </c>
      <c r="I157" s="198"/>
      <c r="J157" s="199">
        <f t="shared" si="30"/>
        <v>0</v>
      </c>
      <c r="K157" s="195" t="s">
        <v>19</v>
      </c>
      <c r="L157" s="40"/>
      <c r="M157" s="200" t="s">
        <v>19</v>
      </c>
      <c r="N157" s="201" t="s">
        <v>41</v>
      </c>
      <c r="O157" s="65"/>
      <c r="P157" s="202">
        <f t="shared" si="31"/>
        <v>0</v>
      </c>
      <c r="Q157" s="202">
        <v>0</v>
      </c>
      <c r="R157" s="202">
        <f t="shared" si="32"/>
        <v>0</v>
      </c>
      <c r="S157" s="202">
        <v>0</v>
      </c>
      <c r="T157" s="203">
        <f t="shared" si="3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4" t="s">
        <v>151</v>
      </c>
      <c r="AT157" s="204" t="s">
        <v>135</v>
      </c>
      <c r="AU157" s="204" t="s">
        <v>78</v>
      </c>
      <c r="AY157" s="18" t="s">
        <v>132</v>
      </c>
      <c r="BE157" s="205">
        <f t="shared" si="34"/>
        <v>0</v>
      </c>
      <c r="BF157" s="205">
        <f t="shared" si="35"/>
        <v>0</v>
      </c>
      <c r="BG157" s="205">
        <f t="shared" si="36"/>
        <v>0</v>
      </c>
      <c r="BH157" s="205">
        <f t="shared" si="37"/>
        <v>0</v>
      </c>
      <c r="BI157" s="205">
        <f t="shared" si="38"/>
        <v>0</v>
      </c>
      <c r="BJ157" s="18" t="s">
        <v>78</v>
      </c>
      <c r="BK157" s="205">
        <f t="shared" si="39"/>
        <v>0</v>
      </c>
      <c r="BL157" s="18" t="s">
        <v>151</v>
      </c>
      <c r="BM157" s="204" t="s">
        <v>1060</v>
      </c>
    </row>
    <row r="158" spans="1:65" s="2" customFormat="1" ht="12">
      <c r="A158" s="35"/>
      <c r="B158" s="36"/>
      <c r="C158" s="193" t="s">
        <v>515</v>
      </c>
      <c r="D158" s="193" t="s">
        <v>135</v>
      </c>
      <c r="E158" s="194" t="s">
        <v>1017</v>
      </c>
      <c r="F158" s="195" t="s">
        <v>1018</v>
      </c>
      <c r="G158" s="196" t="s">
        <v>221</v>
      </c>
      <c r="H158" s="197">
        <v>23</v>
      </c>
      <c r="I158" s="198"/>
      <c r="J158" s="199">
        <f t="shared" si="30"/>
        <v>0</v>
      </c>
      <c r="K158" s="195" t="s">
        <v>19</v>
      </c>
      <c r="L158" s="40"/>
      <c r="M158" s="200" t="s">
        <v>19</v>
      </c>
      <c r="N158" s="201" t="s">
        <v>41</v>
      </c>
      <c r="O158" s="65"/>
      <c r="P158" s="202">
        <f t="shared" si="31"/>
        <v>0</v>
      </c>
      <c r="Q158" s="202">
        <v>0</v>
      </c>
      <c r="R158" s="202">
        <f t="shared" si="32"/>
        <v>0</v>
      </c>
      <c r="S158" s="202">
        <v>0</v>
      </c>
      <c r="T158" s="203">
        <f t="shared" si="3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4" t="s">
        <v>151</v>
      </c>
      <c r="AT158" s="204" t="s">
        <v>135</v>
      </c>
      <c r="AU158" s="204" t="s">
        <v>78</v>
      </c>
      <c r="AY158" s="18" t="s">
        <v>132</v>
      </c>
      <c r="BE158" s="205">
        <f t="shared" si="34"/>
        <v>0</v>
      </c>
      <c r="BF158" s="205">
        <f t="shared" si="35"/>
        <v>0</v>
      </c>
      <c r="BG158" s="205">
        <f t="shared" si="36"/>
        <v>0</v>
      </c>
      <c r="BH158" s="205">
        <f t="shared" si="37"/>
        <v>0</v>
      </c>
      <c r="BI158" s="205">
        <f t="shared" si="38"/>
        <v>0</v>
      </c>
      <c r="BJ158" s="18" t="s">
        <v>78</v>
      </c>
      <c r="BK158" s="205">
        <f t="shared" si="39"/>
        <v>0</v>
      </c>
      <c r="BL158" s="18" t="s">
        <v>151</v>
      </c>
      <c r="BM158" s="204" t="s">
        <v>1061</v>
      </c>
    </row>
    <row r="159" spans="1:65" s="2" customFormat="1" ht="12">
      <c r="A159" s="35"/>
      <c r="B159" s="36"/>
      <c r="C159" s="193" t="s">
        <v>521</v>
      </c>
      <c r="D159" s="193" t="s">
        <v>135</v>
      </c>
      <c r="E159" s="194" t="s">
        <v>1019</v>
      </c>
      <c r="F159" s="195" t="s">
        <v>1020</v>
      </c>
      <c r="G159" s="196" t="s">
        <v>221</v>
      </c>
      <c r="H159" s="197">
        <v>230</v>
      </c>
      <c r="I159" s="198"/>
      <c r="J159" s="199">
        <f t="shared" si="30"/>
        <v>0</v>
      </c>
      <c r="K159" s="195" t="s">
        <v>19</v>
      </c>
      <c r="L159" s="40"/>
      <c r="M159" s="200" t="s">
        <v>19</v>
      </c>
      <c r="N159" s="201" t="s">
        <v>41</v>
      </c>
      <c r="O159" s="65"/>
      <c r="P159" s="202">
        <f t="shared" si="31"/>
        <v>0</v>
      </c>
      <c r="Q159" s="202">
        <v>0</v>
      </c>
      <c r="R159" s="202">
        <f t="shared" si="32"/>
        <v>0</v>
      </c>
      <c r="S159" s="202">
        <v>0</v>
      </c>
      <c r="T159" s="203">
        <f t="shared" si="3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4" t="s">
        <v>151</v>
      </c>
      <c r="AT159" s="204" t="s">
        <v>135</v>
      </c>
      <c r="AU159" s="204" t="s">
        <v>78</v>
      </c>
      <c r="AY159" s="18" t="s">
        <v>132</v>
      </c>
      <c r="BE159" s="205">
        <f t="shared" si="34"/>
        <v>0</v>
      </c>
      <c r="BF159" s="205">
        <f t="shared" si="35"/>
        <v>0</v>
      </c>
      <c r="BG159" s="205">
        <f t="shared" si="36"/>
        <v>0</v>
      </c>
      <c r="BH159" s="205">
        <f t="shared" si="37"/>
        <v>0</v>
      </c>
      <c r="BI159" s="205">
        <f t="shared" si="38"/>
        <v>0</v>
      </c>
      <c r="BJ159" s="18" t="s">
        <v>78</v>
      </c>
      <c r="BK159" s="205">
        <f t="shared" si="39"/>
        <v>0</v>
      </c>
      <c r="BL159" s="18" t="s">
        <v>151</v>
      </c>
      <c r="BM159" s="204" t="s">
        <v>1062</v>
      </c>
    </row>
    <row r="160" spans="1:65" s="2" customFormat="1" ht="24">
      <c r="A160" s="35"/>
      <c r="B160" s="36"/>
      <c r="C160" s="193" t="s">
        <v>525</v>
      </c>
      <c r="D160" s="193" t="s">
        <v>135</v>
      </c>
      <c r="E160" s="194" t="s">
        <v>1021</v>
      </c>
      <c r="F160" s="195" t="s">
        <v>1022</v>
      </c>
      <c r="G160" s="196" t="s">
        <v>518</v>
      </c>
      <c r="H160" s="197">
        <v>39</v>
      </c>
      <c r="I160" s="198"/>
      <c r="J160" s="199">
        <f t="shared" si="30"/>
        <v>0</v>
      </c>
      <c r="K160" s="195" t="s">
        <v>19</v>
      </c>
      <c r="L160" s="40"/>
      <c r="M160" s="200" t="s">
        <v>19</v>
      </c>
      <c r="N160" s="201" t="s">
        <v>41</v>
      </c>
      <c r="O160" s="65"/>
      <c r="P160" s="202">
        <f t="shared" si="31"/>
        <v>0</v>
      </c>
      <c r="Q160" s="202">
        <v>0</v>
      </c>
      <c r="R160" s="202">
        <f t="shared" si="32"/>
        <v>0</v>
      </c>
      <c r="S160" s="202">
        <v>0</v>
      </c>
      <c r="T160" s="203">
        <f t="shared" si="3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4" t="s">
        <v>151</v>
      </c>
      <c r="AT160" s="204" t="s">
        <v>135</v>
      </c>
      <c r="AU160" s="204" t="s">
        <v>78</v>
      </c>
      <c r="AY160" s="18" t="s">
        <v>132</v>
      </c>
      <c r="BE160" s="205">
        <f t="shared" si="34"/>
        <v>0</v>
      </c>
      <c r="BF160" s="205">
        <f t="shared" si="35"/>
        <v>0</v>
      </c>
      <c r="BG160" s="205">
        <f t="shared" si="36"/>
        <v>0</v>
      </c>
      <c r="BH160" s="205">
        <f t="shared" si="37"/>
        <v>0</v>
      </c>
      <c r="BI160" s="205">
        <f t="shared" si="38"/>
        <v>0</v>
      </c>
      <c r="BJ160" s="18" t="s">
        <v>78</v>
      </c>
      <c r="BK160" s="205">
        <f t="shared" si="39"/>
        <v>0</v>
      </c>
      <c r="BL160" s="18" t="s">
        <v>151</v>
      </c>
      <c r="BM160" s="204" t="s">
        <v>1063</v>
      </c>
    </row>
    <row r="161" spans="1:65" s="2" customFormat="1" ht="12">
      <c r="A161" s="35"/>
      <c r="B161" s="36"/>
      <c r="C161" s="193" t="s">
        <v>530</v>
      </c>
      <c r="D161" s="193" t="s">
        <v>135</v>
      </c>
      <c r="E161" s="194" t="s">
        <v>1023</v>
      </c>
      <c r="F161" s="195" t="s">
        <v>1024</v>
      </c>
      <c r="G161" s="196" t="s">
        <v>191</v>
      </c>
      <c r="H161" s="197">
        <v>110</v>
      </c>
      <c r="I161" s="198"/>
      <c r="J161" s="199">
        <f t="shared" si="30"/>
        <v>0</v>
      </c>
      <c r="K161" s="195" t="s">
        <v>19</v>
      </c>
      <c r="L161" s="40"/>
      <c r="M161" s="200" t="s">
        <v>19</v>
      </c>
      <c r="N161" s="201" t="s">
        <v>41</v>
      </c>
      <c r="O161" s="65"/>
      <c r="P161" s="202">
        <f t="shared" si="31"/>
        <v>0</v>
      </c>
      <c r="Q161" s="202">
        <v>0</v>
      </c>
      <c r="R161" s="202">
        <f t="shared" si="32"/>
        <v>0</v>
      </c>
      <c r="S161" s="202">
        <v>0</v>
      </c>
      <c r="T161" s="203">
        <f t="shared" si="3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4" t="s">
        <v>151</v>
      </c>
      <c r="AT161" s="204" t="s">
        <v>135</v>
      </c>
      <c r="AU161" s="204" t="s">
        <v>78</v>
      </c>
      <c r="AY161" s="18" t="s">
        <v>132</v>
      </c>
      <c r="BE161" s="205">
        <f t="shared" si="34"/>
        <v>0</v>
      </c>
      <c r="BF161" s="205">
        <f t="shared" si="35"/>
        <v>0</v>
      </c>
      <c r="BG161" s="205">
        <f t="shared" si="36"/>
        <v>0</v>
      </c>
      <c r="BH161" s="205">
        <f t="shared" si="37"/>
        <v>0</v>
      </c>
      <c r="BI161" s="205">
        <f t="shared" si="38"/>
        <v>0</v>
      </c>
      <c r="BJ161" s="18" t="s">
        <v>78</v>
      </c>
      <c r="BK161" s="205">
        <f t="shared" si="39"/>
        <v>0</v>
      </c>
      <c r="BL161" s="18" t="s">
        <v>151</v>
      </c>
      <c r="BM161" s="204" t="s">
        <v>1064</v>
      </c>
    </row>
    <row r="162" spans="1:65" s="2" customFormat="1" ht="12">
      <c r="A162" s="35"/>
      <c r="B162" s="36"/>
      <c r="C162" s="193" t="s">
        <v>535</v>
      </c>
      <c r="D162" s="193" t="s">
        <v>135</v>
      </c>
      <c r="E162" s="194" t="s">
        <v>1025</v>
      </c>
      <c r="F162" s="195" t="s">
        <v>1026</v>
      </c>
      <c r="G162" s="196" t="s">
        <v>191</v>
      </c>
      <c r="H162" s="197">
        <v>18</v>
      </c>
      <c r="I162" s="198"/>
      <c r="J162" s="199">
        <f t="shared" si="30"/>
        <v>0</v>
      </c>
      <c r="K162" s="195" t="s">
        <v>19</v>
      </c>
      <c r="L162" s="40"/>
      <c r="M162" s="200" t="s">
        <v>19</v>
      </c>
      <c r="N162" s="201" t="s">
        <v>41</v>
      </c>
      <c r="O162" s="65"/>
      <c r="P162" s="202">
        <f t="shared" si="31"/>
        <v>0</v>
      </c>
      <c r="Q162" s="202">
        <v>0</v>
      </c>
      <c r="R162" s="202">
        <f t="shared" si="32"/>
        <v>0</v>
      </c>
      <c r="S162" s="202">
        <v>0</v>
      </c>
      <c r="T162" s="203">
        <f t="shared" si="3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4" t="s">
        <v>151</v>
      </c>
      <c r="AT162" s="204" t="s">
        <v>135</v>
      </c>
      <c r="AU162" s="204" t="s">
        <v>78</v>
      </c>
      <c r="AY162" s="18" t="s">
        <v>132</v>
      </c>
      <c r="BE162" s="205">
        <f t="shared" si="34"/>
        <v>0</v>
      </c>
      <c r="BF162" s="205">
        <f t="shared" si="35"/>
        <v>0</v>
      </c>
      <c r="BG162" s="205">
        <f t="shared" si="36"/>
        <v>0</v>
      </c>
      <c r="BH162" s="205">
        <f t="shared" si="37"/>
        <v>0</v>
      </c>
      <c r="BI162" s="205">
        <f t="shared" si="38"/>
        <v>0</v>
      </c>
      <c r="BJ162" s="18" t="s">
        <v>78</v>
      </c>
      <c r="BK162" s="205">
        <f t="shared" si="39"/>
        <v>0</v>
      </c>
      <c r="BL162" s="18" t="s">
        <v>151</v>
      </c>
      <c r="BM162" s="204" t="s">
        <v>1065</v>
      </c>
    </row>
    <row r="163" spans="1:65" s="2" customFormat="1" ht="12">
      <c r="A163" s="35"/>
      <c r="B163" s="36"/>
      <c r="C163" s="193" t="s">
        <v>541</v>
      </c>
      <c r="D163" s="193" t="s">
        <v>135</v>
      </c>
      <c r="E163" s="194" t="s">
        <v>1066</v>
      </c>
      <c r="F163" s="195" t="s">
        <v>1067</v>
      </c>
      <c r="G163" s="196" t="s">
        <v>191</v>
      </c>
      <c r="H163" s="197">
        <v>13</v>
      </c>
      <c r="I163" s="198"/>
      <c r="J163" s="199">
        <f t="shared" si="30"/>
        <v>0</v>
      </c>
      <c r="K163" s="195" t="s">
        <v>19</v>
      </c>
      <c r="L163" s="40"/>
      <c r="M163" s="200" t="s">
        <v>19</v>
      </c>
      <c r="N163" s="201" t="s">
        <v>41</v>
      </c>
      <c r="O163" s="65"/>
      <c r="P163" s="202">
        <f t="shared" si="31"/>
        <v>0</v>
      </c>
      <c r="Q163" s="202">
        <v>0</v>
      </c>
      <c r="R163" s="202">
        <f t="shared" si="32"/>
        <v>0</v>
      </c>
      <c r="S163" s="202">
        <v>0</v>
      </c>
      <c r="T163" s="203">
        <f t="shared" si="3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4" t="s">
        <v>151</v>
      </c>
      <c r="AT163" s="204" t="s">
        <v>135</v>
      </c>
      <c r="AU163" s="204" t="s">
        <v>78</v>
      </c>
      <c r="AY163" s="18" t="s">
        <v>132</v>
      </c>
      <c r="BE163" s="205">
        <f t="shared" si="34"/>
        <v>0</v>
      </c>
      <c r="BF163" s="205">
        <f t="shared" si="35"/>
        <v>0</v>
      </c>
      <c r="BG163" s="205">
        <f t="shared" si="36"/>
        <v>0</v>
      </c>
      <c r="BH163" s="205">
        <f t="shared" si="37"/>
        <v>0</v>
      </c>
      <c r="BI163" s="205">
        <f t="shared" si="38"/>
        <v>0</v>
      </c>
      <c r="BJ163" s="18" t="s">
        <v>78</v>
      </c>
      <c r="BK163" s="205">
        <f t="shared" si="39"/>
        <v>0</v>
      </c>
      <c r="BL163" s="18" t="s">
        <v>151</v>
      </c>
      <c r="BM163" s="204" t="s">
        <v>1068</v>
      </c>
    </row>
    <row r="164" spans="1:65" s="2" customFormat="1" ht="36">
      <c r="A164" s="35"/>
      <c r="B164" s="36"/>
      <c r="C164" s="193" t="s">
        <v>548</v>
      </c>
      <c r="D164" s="193" t="s">
        <v>135</v>
      </c>
      <c r="E164" s="194" t="s">
        <v>1069</v>
      </c>
      <c r="F164" s="195" t="s">
        <v>1070</v>
      </c>
      <c r="G164" s="196" t="s">
        <v>191</v>
      </c>
      <c r="H164" s="197">
        <v>13</v>
      </c>
      <c r="I164" s="198"/>
      <c r="J164" s="199">
        <f t="shared" si="30"/>
        <v>0</v>
      </c>
      <c r="K164" s="195" t="s">
        <v>139</v>
      </c>
      <c r="L164" s="40"/>
      <c r="M164" s="200" t="s">
        <v>19</v>
      </c>
      <c r="N164" s="201" t="s">
        <v>41</v>
      </c>
      <c r="O164" s="65"/>
      <c r="P164" s="202">
        <f t="shared" si="31"/>
        <v>0</v>
      </c>
      <c r="Q164" s="202">
        <v>0.1837</v>
      </c>
      <c r="R164" s="202">
        <f t="shared" si="32"/>
        <v>2.3881000000000001</v>
      </c>
      <c r="S164" s="202">
        <v>0</v>
      </c>
      <c r="T164" s="203">
        <f t="shared" si="3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4" t="s">
        <v>525</v>
      </c>
      <c r="AT164" s="204" t="s">
        <v>135</v>
      </c>
      <c r="AU164" s="204" t="s">
        <v>78</v>
      </c>
      <c r="AY164" s="18" t="s">
        <v>132</v>
      </c>
      <c r="BE164" s="205">
        <f t="shared" si="34"/>
        <v>0</v>
      </c>
      <c r="BF164" s="205">
        <f t="shared" si="35"/>
        <v>0</v>
      </c>
      <c r="BG164" s="205">
        <f t="shared" si="36"/>
        <v>0</v>
      </c>
      <c r="BH164" s="205">
        <f t="shared" si="37"/>
        <v>0</v>
      </c>
      <c r="BI164" s="205">
        <f t="shared" si="38"/>
        <v>0</v>
      </c>
      <c r="BJ164" s="18" t="s">
        <v>78</v>
      </c>
      <c r="BK164" s="205">
        <f t="shared" si="39"/>
        <v>0</v>
      </c>
      <c r="BL164" s="18" t="s">
        <v>525</v>
      </c>
      <c r="BM164" s="204" t="s">
        <v>1071</v>
      </c>
    </row>
    <row r="165" spans="1:65" s="2" customFormat="1" ht="60">
      <c r="A165" s="35"/>
      <c r="B165" s="36"/>
      <c r="C165" s="193" t="s">
        <v>556</v>
      </c>
      <c r="D165" s="193" t="s">
        <v>135</v>
      </c>
      <c r="E165" s="194" t="s">
        <v>1072</v>
      </c>
      <c r="F165" s="195" t="s">
        <v>1073</v>
      </c>
      <c r="G165" s="196" t="s">
        <v>191</v>
      </c>
      <c r="H165" s="197">
        <v>13</v>
      </c>
      <c r="I165" s="198"/>
      <c r="J165" s="199">
        <f t="shared" si="30"/>
        <v>0</v>
      </c>
      <c r="K165" s="195" t="s">
        <v>139</v>
      </c>
      <c r="L165" s="40"/>
      <c r="M165" s="200" t="s">
        <v>19</v>
      </c>
      <c r="N165" s="201" t="s">
        <v>41</v>
      </c>
      <c r="O165" s="65"/>
      <c r="P165" s="202">
        <f t="shared" si="31"/>
        <v>0</v>
      </c>
      <c r="Q165" s="202">
        <v>0</v>
      </c>
      <c r="R165" s="202">
        <f t="shared" si="32"/>
        <v>0</v>
      </c>
      <c r="S165" s="202">
        <v>0.32</v>
      </c>
      <c r="T165" s="203">
        <f t="shared" si="33"/>
        <v>4.16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4" t="s">
        <v>151</v>
      </c>
      <c r="AT165" s="204" t="s">
        <v>135</v>
      </c>
      <c r="AU165" s="204" t="s">
        <v>78</v>
      </c>
      <c r="AY165" s="18" t="s">
        <v>132</v>
      </c>
      <c r="BE165" s="205">
        <f t="shared" si="34"/>
        <v>0</v>
      </c>
      <c r="BF165" s="205">
        <f t="shared" si="35"/>
        <v>0</v>
      </c>
      <c r="BG165" s="205">
        <f t="shared" si="36"/>
        <v>0</v>
      </c>
      <c r="BH165" s="205">
        <f t="shared" si="37"/>
        <v>0</v>
      </c>
      <c r="BI165" s="205">
        <f t="shared" si="38"/>
        <v>0</v>
      </c>
      <c r="BJ165" s="18" t="s">
        <v>78</v>
      </c>
      <c r="BK165" s="205">
        <f t="shared" si="39"/>
        <v>0</v>
      </c>
      <c r="BL165" s="18" t="s">
        <v>151</v>
      </c>
      <c r="BM165" s="204" t="s">
        <v>1074</v>
      </c>
    </row>
    <row r="166" spans="1:65" s="2" customFormat="1" ht="48">
      <c r="A166" s="35"/>
      <c r="B166" s="36"/>
      <c r="C166" s="193" t="s">
        <v>561</v>
      </c>
      <c r="D166" s="193" t="s">
        <v>135</v>
      </c>
      <c r="E166" s="194" t="s">
        <v>1075</v>
      </c>
      <c r="F166" s="195" t="s">
        <v>1076</v>
      </c>
      <c r="G166" s="196" t="s">
        <v>191</v>
      </c>
      <c r="H166" s="197">
        <v>13</v>
      </c>
      <c r="I166" s="198"/>
      <c r="J166" s="199">
        <f t="shared" si="30"/>
        <v>0</v>
      </c>
      <c r="K166" s="195" t="s">
        <v>139</v>
      </c>
      <c r="L166" s="40"/>
      <c r="M166" s="200" t="s">
        <v>19</v>
      </c>
      <c r="N166" s="201" t="s">
        <v>41</v>
      </c>
      <c r="O166" s="65"/>
      <c r="P166" s="202">
        <f t="shared" si="31"/>
        <v>0</v>
      </c>
      <c r="Q166" s="202">
        <v>0.29160000000000003</v>
      </c>
      <c r="R166" s="202">
        <f t="shared" si="32"/>
        <v>3.7908000000000004</v>
      </c>
      <c r="S166" s="202">
        <v>0</v>
      </c>
      <c r="T166" s="203">
        <f t="shared" si="3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4" t="s">
        <v>525</v>
      </c>
      <c r="AT166" s="204" t="s">
        <v>135</v>
      </c>
      <c r="AU166" s="204" t="s">
        <v>78</v>
      </c>
      <c r="AY166" s="18" t="s">
        <v>132</v>
      </c>
      <c r="BE166" s="205">
        <f t="shared" si="34"/>
        <v>0</v>
      </c>
      <c r="BF166" s="205">
        <f t="shared" si="35"/>
        <v>0</v>
      </c>
      <c r="BG166" s="205">
        <f t="shared" si="36"/>
        <v>0</v>
      </c>
      <c r="BH166" s="205">
        <f t="shared" si="37"/>
        <v>0</v>
      </c>
      <c r="BI166" s="205">
        <f t="shared" si="38"/>
        <v>0</v>
      </c>
      <c r="BJ166" s="18" t="s">
        <v>78</v>
      </c>
      <c r="BK166" s="205">
        <f t="shared" si="39"/>
        <v>0</v>
      </c>
      <c r="BL166" s="18" t="s">
        <v>525</v>
      </c>
      <c r="BM166" s="204" t="s">
        <v>1077</v>
      </c>
    </row>
    <row r="167" spans="1:65" s="12" customFormat="1" ht="15">
      <c r="B167" s="177"/>
      <c r="C167" s="178"/>
      <c r="D167" s="179" t="s">
        <v>69</v>
      </c>
      <c r="E167" s="180" t="s">
        <v>1078</v>
      </c>
      <c r="F167" s="180" t="s">
        <v>1079</v>
      </c>
      <c r="G167" s="178"/>
      <c r="H167" s="178"/>
      <c r="I167" s="181"/>
      <c r="J167" s="182">
        <f>BK167</f>
        <v>0</v>
      </c>
      <c r="K167" s="178"/>
      <c r="L167" s="183"/>
      <c r="M167" s="184"/>
      <c r="N167" s="185"/>
      <c r="O167" s="185"/>
      <c r="P167" s="186">
        <f>SUM(P168:P180)</f>
        <v>0</v>
      </c>
      <c r="Q167" s="185"/>
      <c r="R167" s="186">
        <f>SUM(R168:R180)</f>
        <v>0</v>
      </c>
      <c r="S167" s="185"/>
      <c r="T167" s="187">
        <f>SUM(T168:T180)</f>
        <v>0</v>
      </c>
      <c r="AR167" s="188" t="s">
        <v>78</v>
      </c>
      <c r="AT167" s="189" t="s">
        <v>69</v>
      </c>
      <c r="AU167" s="189" t="s">
        <v>70</v>
      </c>
      <c r="AY167" s="188" t="s">
        <v>132</v>
      </c>
      <c r="BK167" s="190">
        <f>SUM(BK168:BK180)</f>
        <v>0</v>
      </c>
    </row>
    <row r="168" spans="1:65" s="2" customFormat="1" ht="12">
      <c r="A168" s="35"/>
      <c r="B168" s="36"/>
      <c r="C168" s="193" t="s">
        <v>566</v>
      </c>
      <c r="D168" s="193" t="s">
        <v>135</v>
      </c>
      <c r="E168" s="194" t="s">
        <v>963</v>
      </c>
      <c r="F168" s="195" t="s">
        <v>964</v>
      </c>
      <c r="G168" s="196" t="s">
        <v>965</v>
      </c>
      <c r="H168" s="197">
        <v>18</v>
      </c>
      <c r="I168" s="198"/>
      <c r="J168" s="199">
        <f t="shared" ref="J168:J180" si="40">ROUND(I168*H168,2)</f>
        <v>0</v>
      </c>
      <c r="K168" s="195" t="s">
        <v>19</v>
      </c>
      <c r="L168" s="40"/>
      <c r="M168" s="200" t="s">
        <v>19</v>
      </c>
      <c r="N168" s="201" t="s">
        <v>41</v>
      </c>
      <c r="O168" s="65"/>
      <c r="P168" s="202">
        <f t="shared" ref="P168:P180" si="41">O168*H168</f>
        <v>0</v>
      </c>
      <c r="Q168" s="202">
        <v>0</v>
      </c>
      <c r="R168" s="202">
        <f t="shared" ref="R168:R180" si="42">Q168*H168</f>
        <v>0</v>
      </c>
      <c r="S168" s="202">
        <v>0</v>
      </c>
      <c r="T168" s="203">
        <f t="shared" ref="T168:T180" si="4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4" t="s">
        <v>151</v>
      </c>
      <c r="AT168" s="204" t="s">
        <v>135</v>
      </c>
      <c r="AU168" s="204" t="s">
        <v>78</v>
      </c>
      <c r="AY168" s="18" t="s">
        <v>132</v>
      </c>
      <c r="BE168" s="205">
        <f t="shared" ref="BE168:BE180" si="44">IF(N168="základní",J168,0)</f>
        <v>0</v>
      </c>
      <c r="BF168" s="205">
        <f t="shared" ref="BF168:BF180" si="45">IF(N168="snížená",J168,0)</f>
        <v>0</v>
      </c>
      <c r="BG168" s="205">
        <f t="shared" ref="BG168:BG180" si="46">IF(N168="zákl. přenesená",J168,0)</f>
        <v>0</v>
      </c>
      <c r="BH168" s="205">
        <f t="shared" ref="BH168:BH180" si="47">IF(N168="sníž. přenesená",J168,0)</f>
        <v>0</v>
      </c>
      <c r="BI168" s="205">
        <f t="shared" ref="BI168:BI180" si="48">IF(N168="nulová",J168,0)</f>
        <v>0</v>
      </c>
      <c r="BJ168" s="18" t="s">
        <v>78</v>
      </c>
      <c r="BK168" s="205">
        <f t="shared" ref="BK168:BK180" si="49">ROUND(I168*H168,2)</f>
        <v>0</v>
      </c>
      <c r="BL168" s="18" t="s">
        <v>151</v>
      </c>
      <c r="BM168" s="204" t="s">
        <v>1080</v>
      </c>
    </row>
    <row r="169" spans="1:65" s="2" customFormat="1" ht="12">
      <c r="A169" s="35"/>
      <c r="B169" s="36"/>
      <c r="C169" s="193" t="s">
        <v>573</v>
      </c>
      <c r="D169" s="193" t="s">
        <v>135</v>
      </c>
      <c r="E169" s="194" t="s">
        <v>966</v>
      </c>
      <c r="F169" s="195" t="s">
        <v>967</v>
      </c>
      <c r="G169" s="196" t="s">
        <v>965</v>
      </c>
      <c r="H169" s="197">
        <v>9</v>
      </c>
      <c r="I169" s="198"/>
      <c r="J169" s="199">
        <f t="shared" si="40"/>
        <v>0</v>
      </c>
      <c r="K169" s="195" t="s">
        <v>19</v>
      </c>
      <c r="L169" s="40"/>
      <c r="M169" s="200" t="s">
        <v>19</v>
      </c>
      <c r="N169" s="201" t="s">
        <v>41</v>
      </c>
      <c r="O169" s="65"/>
      <c r="P169" s="202">
        <f t="shared" si="41"/>
        <v>0</v>
      </c>
      <c r="Q169" s="202">
        <v>0</v>
      </c>
      <c r="R169" s="202">
        <f t="shared" si="42"/>
        <v>0</v>
      </c>
      <c r="S169" s="202">
        <v>0</v>
      </c>
      <c r="T169" s="203">
        <f t="shared" si="4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4" t="s">
        <v>151</v>
      </c>
      <c r="AT169" s="204" t="s">
        <v>135</v>
      </c>
      <c r="AU169" s="204" t="s">
        <v>78</v>
      </c>
      <c r="AY169" s="18" t="s">
        <v>132</v>
      </c>
      <c r="BE169" s="205">
        <f t="shared" si="44"/>
        <v>0</v>
      </c>
      <c r="BF169" s="205">
        <f t="shared" si="45"/>
        <v>0</v>
      </c>
      <c r="BG169" s="205">
        <f t="shared" si="46"/>
        <v>0</v>
      </c>
      <c r="BH169" s="205">
        <f t="shared" si="47"/>
        <v>0</v>
      </c>
      <c r="BI169" s="205">
        <f t="shared" si="48"/>
        <v>0</v>
      </c>
      <c r="BJ169" s="18" t="s">
        <v>78</v>
      </c>
      <c r="BK169" s="205">
        <f t="shared" si="49"/>
        <v>0</v>
      </c>
      <c r="BL169" s="18" t="s">
        <v>151</v>
      </c>
      <c r="BM169" s="204" t="s">
        <v>1081</v>
      </c>
    </row>
    <row r="170" spans="1:65" s="2" customFormat="1" ht="12">
      <c r="A170" s="35"/>
      <c r="B170" s="36"/>
      <c r="C170" s="193" t="s">
        <v>577</v>
      </c>
      <c r="D170" s="193" t="s">
        <v>135</v>
      </c>
      <c r="E170" s="194" t="s">
        <v>968</v>
      </c>
      <c r="F170" s="195" t="s">
        <v>969</v>
      </c>
      <c r="G170" s="196" t="s">
        <v>965</v>
      </c>
      <c r="H170" s="197">
        <v>9</v>
      </c>
      <c r="I170" s="198"/>
      <c r="J170" s="199">
        <f t="shared" si="40"/>
        <v>0</v>
      </c>
      <c r="K170" s="195" t="s">
        <v>19</v>
      </c>
      <c r="L170" s="40"/>
      <c r="M170" s="200" t="s">
        <v>19</v>
      </c>
      <c r="N170" s="201" t="s">
        <v>41</v>
      </c>
      <c r="O170" s="65"/>
      <c r="P170" s="202">
        <f t="shared" si="41"/>
        <v>0</v>
      </c>
      <c r="Q170" s="202">
        <v>0</v>
      </c>
      <c r="R170" s="202">
        <f t="shared" si="42"/>
        <v>0</v>
      </c>
      <c r="S170" s="202">
        <v>0</v>
      </c>
      <c r="T170" s="203">
        <f t="shared" si="4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4" t="s">
        <v>151</v>
      </c>
      <c r="AT170" s="204" t="s">
        <v>135</v>
      </c>
      <c r="AU170" s="204" t="s">
        <v>78</v>
      </c>
      <c r="AY170" s="18" t="s">
        <v>132</v>
      </c>
      <c r="BE170" s="205">
        <f t="shared" si="44"/>
        <v>0</v>
      </c>
      <c r="BF170" s="205">
        <f t="shared" si="45"/>
        <v>0</v>
      </c>
      <c r="BG170" s="205">
        <f t="shared" si="46"/>
        <v>0</v>
      </c>
      <c r="BH170" s="205">
        <f t="shared" si="47"/>
        <v>0</v>
      </c>
      <c r="BI170" s="205">
        <f t="shared" si="48"/>
        <v>0</v>
      </c>
      <c r="BJ170" s="18" t="s">
        <v>78</v>
      </c>
      <c r="BK170" s="205">
        <f t="shared" si="49"/>
        <v>0</v>
      </c>
      <c r="BL170" s="18" t="s">
        <v>151</v>
      </c>
      <c r="BM170" s="204" t="s">
        <v>1082</v>
      </c>
    </row>
    <row r="171" spans="1:65" s="2" customFormat="1" ht="12">
      <c r="A171" s="35"/>
      <c r="B171" s="36"/>
      <c r="C171" s="193" t="s">
        <v>583</v>
      </c>
      <c r="D171" s="193" t="s">
        <v>135</v>
      </c>
      <c r="E171" s="194" t="s">
        <v>970</v>
      </c>
      <c r="F171" s="195" t="s">
        <v>971</v>
      </c>
      <c r="G171" s="196" t="s">
        <v>965</v>
      </c>
      <c r="H171" s="197">
        <v>9</v>
      </c>
      <c r="I171" s="198"/>
      <c r="J171" s="199">
        <f t="shared" si="40"/>
        <v>0</v>
      </c>
      <c r="K171" s="195" t="s">
        <v>19</v>
      </c>
      <c r="L171" s="40"/>
      <c r="M171" s="200" t="s">
        <v>19</v>
      </c>
      <c r="N171" s="201" t="s">
        <v>41</v>
      </c>
      <c r="O171" s="65"/>
      <c r="P171" s="202">
        <f t="shared" si="41"/>
        <v>0</v>
      </c>
      <c r="Q171" s="202">
        <v>0</v>
      </c>
      <c r="R171" s="202">
        <f t="shared" si="42"/>
        <v>0</v>
      </c>
      <c r="S171" s="202">
        <v>0</v>
      </c>
      <c r="T171" s="203">
        <f t="shared" si="4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4" t="s">
        <v>151</v>
      </c>
      <c r="AT171" s="204" t="s">
        <v>135</v>
      </c>
      <c r="AU171" s="204" t="s">
        <v>78</v>
      </c>
      <c r="AY171" s="18" t="s">
        <v>132</v>
      </c>
      <c r="BE171" s="205">
        <f t="shared" si="44"/>
        <v>0</v>
      </c>
      <c r="BF171" s="205">
        <f t="shared" si="45"/>
        <v>0</v>
      </c>
      <c r="BG171" s="205">
        <f t="shared" si="46"/>
        <v>0</v>
      </c>
      <c r="BH171" s="205">
        <f t="shared" si="47"/>
        <v>0</v>
      </c>
      <c r="BI171" s="205">
        <f t="shared" si="48"/>
        <v>0</v>
      </c>
      <c r="BJ171" s="18" t="s">
        <v>78</v>
      </c>
      <c r="BK171" s="205">
        <f t="shared" si="49"/>
        <v>0</v>
      </c>
      <c r="BL171" s="18" t="s">
        <v>151</v>
      </c>
      <c r="BM171" s="204" t="s">
        <v>1083</v>
      </c>
    </row>
    <row r="172" spans="1:65" s="2" customFormat="1" ht="12">
      <c r="A172" s="35"/>
      <c r="B172" s="36"/>
      <c r="C172" s="193" t="s">
        <v>786</v>
      </c>
      <c r="D172" s="193" t="s">
        <v>135</v>
      </c>
      <c r="E172" s="194" t="s">
        <v>972</v>
      </c>
      <c r="F172" s="195" t="s">
        <v>973</v>
      </c>
      <c r="G172" s="196" t="s">
        <v>965</v>
      </c>
      <c r="H172" s="197">
        <v>9</v>
      </c>
      <c r="I172" s="198"/>
      <c r="J172" s="199">
        <f t="shared" si="40"/>
        <v>0</v>
      </c>
      <c r="K172" s="195" t="s">
        <v>19</v>
      </c>
      <c r="L172" s="40"/>
      <c r="M172" s="200" t="s">
        <v>19</v>
      </c>
      <c r="N172" s="201" t="s">
        <v>41</v>
      </c>
      <c r="O172" s="65"/>
      <c r="P172" s="202">
        <f t="shared" si="41"/>
        <v>0</v>
      </c>
      <c r="Q172" s="202">
        <v>0</v>
      </c>
      <c r="R172" s="202">
        <f t="shared" si="42"/>
        <v>0</v>
      </c>
      <c r="S172" s="202">
        <v>0</v>
      </c>
      <c r="T172" s="203">
        <f t="shared" si="4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4" t="s">
        <v>151</v>
      </c>
      <c r="AT172" s="204" t="s">
        <v>135</v>
      </c>
      <c r="AU172" s="204" t="s">
        <v>78</v>
      </c>
      <c r="AY172" s="18" t="s">
        <v>132</v>
      </c>
      <c r="BE172" s="205">
        <f t="shared" si="44"/>
        <v>0</v>
      </c>
      <c r="BF172" s="205">
        <f t="shared" si="45"/>
        <v>0</v>
      </c>
      <c r="BG172" s="205">
        <f t="shared" si="46"/>
        <v>0</v>
      </c>
      <c r="BH172" s="205">
        <f t="shared" si="47"/>
        <v>0</v>
      </c>
      <c r="BI172" s="205">
        <f t="shared" si="48"/>
        <v>0</v>
      </c>
      <c r="BJ172" s="18" t="s">
        <v>78</v>
      </c>
      <c r="BK172" s="205">
        <f t="shared" si="49"/>
        <v>0</v>
      </c>
      <c r="BL172" s="18" t="s">
        <v>151</v>
      </c>
      <c r="BM172" s="204" t="s">
        <v>1084</v>
      </c>
    </row>
    <row r="173" spans="1:65" s="2" customFormat="1" ht="12">
      <c r="A173" s="35"/>
      <c r="B173" s="36"/>
      <c r="C173" s="193" t="s">
        <v>789</v>
      </c>
      <c r="D173" s="193" t="s">
        <v>135</v>
      </c>
      <c r="E173" s="194" t="s">
        <v>974</v>
      </c>
      <c r="F173" s="195" t="s">
        <v>975</v>
      </c>
      <c r="G173" s="196" t="s">
        <v>965</v>
      </c>
      <c r="H173" s="197">
        <v>9</v>
      </c>
      <c r="I173" s="198"/>
      <c r="J173" s="199">
        <f t="shared" si="40"/>
        <v>0</v>
      </c>
      <c r="K173" s="195" t="s">
        <v>19</v>
      </c>
      <c r="L173" s="40"/>
      <c r="M173" s="200" t="s">
        <v>19</v>
      </c>
      <c r="N173" s="201" t="s">
        <v>41</v>
      </c>
      <c r="O173" s="65"/>
      <c r="P173" s="202">
        <f t="shared" si="41"/>
        <v>0</v>
      </c>
      <c r="Q173" s="202">
        <v>0</v>
      </c>
      <c r="R173" s="202">
        <f t="shared" si="42"/>
        <v>0</v>
      </c>
      <c r="S173" s="202">
        <v>0</v>
      </c>
      <c r="T173" s="203">
        <f t="shared" si="4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4" t="s">
        <v>151</v>
      </c>
      <c r="AT173" s="204" t="s">
        <v>135</v>
      </c>
      <c r="AU173" s="204" t="s">
        <v>78</v>
      </c>
      <c r="AY173" s="18" t="s">
        <v>132</v>
      </c>
      <c r="BE173" s="205">
        <f t="shared" si="44"/>
        <v>0</v>
      </c>
      <c r="BF173" s="205">
        <f t="shared" si="45"/>
        <v>0</v>
      </c>
      <c r="BG173" s="205">
        <f t="shared" si="46"/>
        <v>0</v>
      </c>
      <c r="BH173" s="205">
        <f t="shared" si="47"/>
        <v>0</v>
      </c>
      <c r="BI173" s="205">
        <f t="shared" si="48"/>
        <v>0</v>
      </c>
      <c r="BJ173" s="18" t="s">
        <v>78</v>
      </c>
      <c r="BK173" s="205">
        <f t="shared" si="49"/>
        <v>0</v>
      </c>
      <c r="BL173" s="18" t="s">
        <v>151</v>
      </c>
      <c r="BM173" s="204" t="s">
        <v>1085</v>
      </c>
    </row>
    <row r="174" spans="1:65" s="2" customFormat="1" ht="12">
      <c r="A174" s="35"/>
      <c r="B174" s="36"/>
      <c r="C174" s="193" t="s">
        <v>791</v>
      </c>
      <c r="D174" s="193" t="s">
        <v>135</v>
      </c>
      <c r="E174" s="194" t="s">
        <v>976</v>
      </c>
      <c r="F174" s="195" t="s">
        <v>977</v>
      </c>
      <c r="G174" s="196" t="s">
        <v>212</v>
      </c>
      <c r="H174" s="197">
        <v>205</v>
      </c>
      <c r="I174" s="198"/>
      <c r="J174" s="199">
        <f t="shared" si="40"/>
        <v>0</v>
      </c>
      <c r="K174" s="195" t="s">
        <v>19</v>
      </c>
      <c r="L174" s="40"/>
      <c r="M174" s="200" t="s">
        <v>19</v>
      </c>
      <c r="N174" s="201" t="s">
        <v>41</v>
      </c>
      <c r="O174" s="65"/>
      <c r="P174" s="202">
        <f t="shared" si="41"/>
        <v>0</v>
      </c>
      <c r="Q174" s="202">
        <v>0</v>
      </c>
      <c r="R174" s="202">
        <f t="shared" si="42"/>
        <v>0</v>
      </c>
      <c r="S174" s="202">
        <v>0</v>
      </c>
      <c r="T174" s="203">
        <f t="shared" si="4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4" t="s">
        <v>151</v>
      </c>
      <c r="AT174" s="204" t="s">
        <v>135</v>
      </c>
      <c r="AU174" s="204" t="s">
        <v>78</v>
      </c>
      <c r="AY174" s="18" t="s">
        <v>132</v>
      </c>
      <c r="BE174" s="205">
        <f t="shared" si="44"/>
        <v>0</v>
      </c>
      <c r="BF174" s="205">
        <f t="shared" si="45"/>
        <v>0</v>
      </c>
      <c r="BG174" s="205">
        <f t="shared" si="46"/>
        <v>0</v>
      </c>
      <c r="BH174" s="205">
        <f t="shared" si="47"/>
        <v>0</v>
      </c>
      <c r="BI174" s="205">
        <f t="shared" si="48"/>
        <v>0</v>
      </c>
      <c r="BJ174" s="18" t="s">
        <v>78</v>
      </c>
      <c r="BK174" s="205">
        <f t="shared" si="49"/>
        <v>0</v>
      </c>
      <c r="BL174" s="18" t="s">
        <v>151</v>
      </c>
      <c r="BM174" s="204" t="s">
        <v>1086</v>
      </c>
    </row>
    <row r="175" spans="1:65" s="2" customFormat="1" ht="12">
      <c r="A175" s="35"/>
      <c r="B175" s="36"/>
      <c r="C175" s="193" t="s">
        <v>793</v>
      </c>
      <c r="D175" s="193" t="s">
        <v>135</v>
      </c>
      <c r="E175" s="194" t="s">
        <v>978</v>
      </c>
      <c r="F175" s="195" t="s">
        <v>979</v>
      </c>
      <c r="G175" s="196" t="s">
        <v>212</v>
      </c>
      <c r="H175" s="197">
        <v>45</v>
      </c>
      <c r="I175" s="198"/>
      <c r="J175" s="199">
        <f t="shared" si="40"/>
        <v>0</v>
      </c>
      <c r="K175" s="195" t="s">
        <v>19</v>
      </c>
      <c r="L175" s="40"/>
      <c r="M175" s="200" t="s">
        <v>19</v>
      </c>
      <c r="N175" s="201" t="s">
        <v>41</v>
      </c>
      <c r="O175" s="65"/>
      <c r="P175" s="202">
        <f t="shared" si="41"/>
        <v>0</v>
      </c>
      <c r="Q175" s="202">
        <v>0</v>
      </c>
      <c r="R175" s="202">
        <f t="shared" si="42"/>
        <v>0</v>
      </c>
      <c r="S175" s="202">
        <v>0</v>
      </c>
      <c r="T175" s="203">
        <f t="shared" si="4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4" t="s">
        <v>151</v>
      </c>
      <c r="AT175" s="204" t="s">
        <v>135</v>
      </c>
      <c r="AU175" s="204" t="s">
        <v>78</v>
      </c>
      <c r="AY175" s="18" t="s">
        <v>132</v>
      </c>
      <c r="BE175" s="205">
        <f t="shared" si="44"/>
        <v>0</v>
      </c>
      <c r="BF175" s="205">
        <f t="shared" si="45"/>
        <v>0</v>
      </c>
      <c r="BG175" s="205">
        <f t="shared" si="46"/>
        <v>0</v>
      </c>
      <c r="BH175" s="205">
        <f t="shared" si="47"/>
        <v>0</v>
      </c>
      <c r="BI175" s="205">
        <f t="shared" si="48"/>
        <v>0</v>
      </c>
      <c r="BJ175" s="18" t="s">
        <v>78</v>
      </c>
      <c r="BK175" s="205">
        <f t="shared" si="49"/>
        <v>0</v>
      </c>
      <c r="BL175" s="18" t="s">
        <v>151</v>
      </c>
      <c r="BM175" s="204" t="s">
        <v>1087</v>
      </c>
    </row>
    <row r="176" spans="1:65" s="2" customFormat="1" ht="12">
      <c r="A176" s="35"/>
      <c r="B176" s="36"/>
      <c r="C176" s="193" t="s">
        <v>796</v>
      </c>
      <c r="D176" s="193" t="s">
        <v>135</v>
      </c>
      <c r="E176" s="194" t="s">
        <v>980</v>
      </c>
      <c r="F176" s="195" t="s">
        <v>981</v>
      </c>
      <c r="G176" s="196" t="s">
        <v>965</v>
      </c>
      <c r="H176" s="197">
        <v>9</v>
      </c>
      <c r="I176" s="198"/>
      <c r="J176" s="199">
        <f t="shared" si="40"/>
        <v>0</v>
      </c>
      <c r="K176" s="195" t="s">
        <v>19</v>
      </c>
      <c r="L176" s="40"/>
      <c r="M176" s="200" t="s">
        <v>19</v>
      </c>
      <c r="N176" s="201" t="s">
        <v>41</v>
      </c>
      <c r="O176" s="65"/>
      <c r="P176" s="202">
        <f t="shared" si="41"/>
        <v>0</v>
      </c>
      <c r="Q176" s="202">
        <v>0</v>
      </c>
      <c r="R176" s="202">
        <f t="shared" si="42"/>
        <v>0</v>
      </c>
      <c r="S176" s="202">
        <v>0</v>
      </c>
      <c r="T176" s="203">
        <f t="shared" si="4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4" t="s">
        <v>151</v>
      </c>
      <c r="AT176" s="204" t="s">
        <v>135</v>
      </c>
      <c r="AU176" s="204" t="s">
        <v>78</v>
      </c>
      <c r="AY176" s="18" t="s">
        <v>132</v>
      </c>
      <c r="BE176" s="205">
        <f t="shared" si="44"/>
        <v>0</v>
      </c>
      <c r="BF176" s="205">
        <f t="shared" si="45"/>
        <v>0</v>
      </c>
      <c r="BG176" s="205">
        <f t="shared" si="46"/>
        <v>0</v>
      </c>
      <c r="BH176" s="205">
        <f t="shared" si="47"/>
        <v>0</v>
      </c>
      <c r="BI176" s="205">
        <f t="shared" si="48"/>
        <v>0</v>
      </c>
      <c r="BJ176" s="18" t="s">
        <v>78</v>
      </c>
      <c r="BK176" s="205">
        <f t="shared" si="49"/>
        <v>0</v>
      </c>
      <c r="BL176" s="18" t="s">
        <v>151</v>
      </c>
      <c r="BM176" s="204" t="s">
        <v>1088</v>
      </c>
    </row>
    <row r="177" spans="1:65" s="2" customFormat="1" ht="12">
      <c r="A177" s="35"/>
      <c r="B177" s="36"/>
      <c r="C177" s="193" t="s">
        <v>799</v>
      </c>
      <c r="D177" s="193" t="s">
        <v>135</v>
      </c>
      <c r="E177" s="194" t="s">
        <v>982</v>
      </c>
      <c r="F177" s="195" t="s">
        <v>983</v>
      </c>
      <c r="G177" s="196" t="s">
        <v>212</v>
      </c>
      <c r="H177" s="197">
        <v>280</v>
      </c>
      <c r="I177" s="198"/>
      <c r="J177" s="199">
        <f t="shared" si="40"/>
        <v>0</v>
      </c>
      <c r="K177" s="195" t="s">
        <v>19</v>
      </c>
      <c r="L177" s="40"/>
      <c r="M177" s="200" t="s">
        <v>19</v>
      </c>
      <c r="N177" s="201" t="s">
        <v>41</v>
      </c>
      <c r="O177" s="65"/>
      <c r="P177" s="202">
        <f t="shared" si="41"/>
        <v>0</v>
      </c>
      <c r="Q177" s="202">
        <v>0</v>
      </c>
      <c r="R177" s="202">
        <f t="shared" si="42"/>
        <v>0</v>
      </c>
      <c r="S177" s="202">
        <v>0</v>
      </c>
      <c r="T177" s="203">
        <f t="shared" si="4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4" t="s">
        <v>151</v>
      </c>
      <c r="AT177" s="204" t="s">
        <v>135</v>
      </c>
      <c r="AU177" s="204" t="s">
        <v>78</v>
      </c>
      <c r="AY177" s="18" t="s">
        <v>132</v>
      </c>
      <c r="BE177" s="205">
        <f t="shared" si="44"/>
        <v>0</v>
      </c>
      <c r="BF177" s="205">
        <f t="shared" si="45"/>
        <v>0</v>
      </c>
      <c r="BG177" s="205">
        <f t="shared" si="46"/>
        <v>0</v>
      </c>
      <c r="BH177" s="205">
        <f t="shared" si="47"/>
        <v>0</v>
      </c>
      <c r="BI177" s="205">
        <f t="shared" si="48"/>
        <v>0</v>
      </c>
      <c r="BJ177" s="18" t="s">
        <v>78</v>
      </c>
      <c r="BK177" s="205">
        <f t="shared" si="49"/>
        <v>0</v>
      </c>
      <c r="BL177" s="18" t="s">
        <v>151</v>
      </c>
      <c r="BM177" s="204" t="s">
        <v>1089</v>
      </c>
    </row>
    <row r="178" spans="1:65" s="2" customFormat="1" ht="12">
      <c r="A178" s="35"/>
      <c r="B178" s="36"/>
      <c r="C178" s="193" t="s">
        <v>803</v>
      </c>
      <c r="D178" s="193" t="s">
        <v>135</v>
      </c>
      <c r="E178" s="194" t="s">
        <v>984</v>
      </c>
      <c r="F178" s="195" t="s">
        <v>985</v>
      </c>
      <c r="G178" s="196" t="s">
        <v>191</v>
      </c>
      <c r="H178" s="197">
        <v>9</v>
      </c>
      <c r="I178" s="198"/>
      <c r="J178" s="199">
        <f t="shared" si="40"/>
        <v>0</v>
      </c>
      <c r="K178" s="195" t="s">
        <v>19</v>
      </c>
      <c r="L178" s="40"/>
      <c r="M178" s="200" t="s">
        <v>19</v>
      </c>
      <c r="N178" s="201" t="s">
        <v>41</v>
      </c>
      <c r="O178" s="65"/>
      <c r="P178" s="202">
        <f t="shared" si="41"/>
        <v>0</v>
      </c>
      <c r="Q178" s="202">
        <v>0</v>
      </c>
      <c r="R178" s="202">
        <f t="shared" si="42"/>
        <v>0</v>
      </c>
      <c r="S178" s="202">
        <v>0</v>
      </c>
      <c r="T178" s="203">
        <f t="shared" si="4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4" t="s">
        <v>151</v>
      </c>
      <c r="AT178" s="204" t="s">
        <v>135</v>
      </c>
      <c r="AU178" s="204" t="s">
        <v>78</v>
      </c>
      <c r="AY178" s="18" t="s">
        <v>132</v>
      </c>
      <c r="BE178" s="205">
        <f t="shared" si="44"/>
        <v>0</v>
      </c>
      <c r="BF178" s="205">
        <f t="shared" si="45"/>
        <v>0</v>
      </c>
      <c r="BG178" s="205">
        <f t="shared" si="46"/>
        <v>0</v>
      </c>
      <c r="BH178" s="205">
        <f t="shared" si="47"/>
        <v>0</v>
      </c>
      <c r="BI178" s="205">
        <f t="shared" si="48"/>
        <v>0</v>
      </c>
      <c r="BJ178" s="18" t="s">
        <v>78</v>
      </c>
      <c r="BK178" s="205">
        <f t="shared" si="49"/>
        <v>0</v>
      </c>
      <c r="BL178" s="18" t="s">
        <v>151</v>
      </c>
      <c r="BM178" s="204" t="s">
        <v>1090</v>
      </c>
    </row>
    <row r="179" spans="1:65" s="2" customFormat="1" ht="12">
      <c r="A179" s="35"/>
      <c r="B179" s="36"/>
      <c r="C179" s="193" t="s">
        <v>1039</v>
      </c>
      <c r="D179" s="193" t="s">
        <v>135</v>
      </c>
      <c r="E179" s="194" t="s">
        <v>986</v>
      </c>
      <c r="F179" s="195" t="s">
        <v>987</v>
      </c>
      <c r="G179" s="196" t="s">
        <v>191</v>
      </c>
      <c r="H179" s="197">
        <v>9</v>
      </c>
      <c r="I179" s="198"/>
      <c r="J179" s="199">
        <f t="shared" si="40"/>
        <v>0</v>
      </c>
      <c r="K179" s="195" t="s">
        <v>19</v>
      </c>
      <c r="L179" s="40"/>
      <c r="M179" s="200" t="s">
        <v>19</v>
      </c>
      <c r="N179" s="201" t="s">
        <v>41</v>
      </c>
      <c r="O179" s="65"/>
      <c r="P179" s="202">
        <f t="shared" si="41"/>
        <v>0</v>
      </c>
      <c r="Q179" s="202">
        <v>0</v>
      </c>
      <c r="R179" s="202">
        <f t="shared" si="42"/>
        <v>0</v>
      </c>
      <c r="S179" s="202">
        <v>0</v>
      </c>
      <c r="T179" s="203">
        <f t="shared" si="4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4" t="s">
        <v>151</v>
      </c>
      <c r="AT179" s="204" t="s">
        <v>135</v>
      </c>
      <c r="AU179" s="204" t="s">
        <v>78</v>
      </c>
      <c r="AY179" s="18" t="s">
        <v>132</v>
      </c>
      <c r="BE179" s="205">
        <f t="shared" si="44"/>
        <v>0</v>
      </c>
      <c r="BF179" s="205">
        <f t="shared" si="45"/>
        <v>0</v>
      </c>
      <c r="BG179" s="205">
        <f t="shared" si="46"/>
        <v>0</v>
      </c>
      <c r="BH179" s="205">
        <f t="shared" si="47"/>
        <v>0</v>
      </c>
      <c r="BI179" s="205">
        <f t="shared" si="48"/>
        <v>0</v>
      </c>
      <c r="BJ179" s="18" t="s">
        <v>78</v>
      </c>
      <c r="BK179" s="205">
        <f t="shared" si="49"/>
        <v>0</v>
      </c>
      <c r="BL179" s="18" t="s">
        <v>151</v>
      </c>
      <c r="BM179" s="204" t="s">
        <v>1091</v>
      </c>
    </row>
    <row r="180" spans="1:65" s="2" customFormat="1" ht="12">
      <c r="A180" s="35"/>
      <c r="B180" s="36"/>
      <c r="C180" s="193" t="s">
        <v>1092</v>
      </c>
      <c r="D180" s="193" t="s">
        <v>135</v>
      </c>
      <c r="E180" s="194" t="s">
        <v>988</v>
      </c>
      <c r="F180" s="195" t="s">
        <v>989</v>
      </c>
      <c r="G180" s="196" t="s">
        <v>191</v>
      </c>
      <c r="H180" s="197">
        <v>9</v>
      </c>
      <c r="I180" s="198"/>
      <c r="J180" s="199">
        <f t="shared" si="40"/>
        <v>0</v>
      </c>
      <c r="K180" s="195" t="s">
        <v>19</v>
      </c>
      <c r="L180" s="40"/>
      <c r="M180" s="200" t="s">
        <v>19</v>
      </c>
      <c r="N180" s="201" t="s">
        <v>41</v>
      </c>
      <c r="O180" s="65"/>
      <c r="P180" s="202">
        <f t="shared" si="41"/>
        <v>0</v>
      </c>
      <c r="Q180" s="202">
        <v>0</v>
      </c>
      <c r="R180" s="202">
        <f t="shared" si="42"/>
        <v>0</v>
      </c>
      <c r="S180" s="202">
        <v>0</v>
      </c>
      <c r="T180" s="203">
        <f t="shared" si="4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4" t="s">
        <v>151</v>
      </c>
      <c r="AT180" s="204" t="s">
        <v>135</v>
      </c>
      <c r="AU180" s="204" t="s">
        <v>78</v>
      </c>
      <c r="AY180" s="18" t="s">
        <v>132</v>
      </c>
      <c r="BE180" s="205">
        <f t="shared" si="44"/>
        <v>0</v>
      </c>
      <c r="BF180" s="205">
        <f t="shared" si="45"/>
        <v>0</v>
      </c>
      <c r="BG180" s="205">
        <f t="shared" si="46"/>
        <v>0</v>
      </c>
      <c r="BH180" s="205">
        <f t="shared" si="47"/>
        <v>0</v>
      </c>
      <c r="BI180" s="205">
        <f t="shared" si="48"/>
        <v>0</v>
      </c>
      <c r="BJ180" s="18" t="s">
        <v>78</v>
      </c>
      <c r="BK180" s="205">
        <f t="shared" si="49"/>
        <v>0</v>
      </c>
      <c r="BL180" s="18" t="s">
        <v>151</v>
      </c>
      <c r="BM180" s="204" t="s">
        <v>1093</v>
      </c>
    </row>
    <row r="181" spans="1:65" s="12" customFormat="1" ht="15">
      <c r="B181" s="177"/>
      <c r="C181" s="178"/>
      <c r="D181" s="179" t="s">
        <v>69</v>
      </c>
      <c r="E181" s="180" t="s">
        <v>1094</v>
      </c>
      <c r="F181" s="180" t="s">
        <v>1095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SUM(P182:P205)</f>
        <v>0</v>
      </c>
      <c r="Q181" s="185"/>
      <c r="R181" s="186">
        <f>SUM(R182:R205)</f>
        <v>0</v>
      </c>
      <c r="S181" s="185"/>
      <c r="T181" s="187">
        <f>SUM(T182:T205)</f>
        <v>0</v>
      </c>
      <c r="AR181" s="188" t="s">
        <v>78</v>
      </c>
      <c r="AT181" s="189" t="s">
        <v>69</v>
      </c>
      <c r="AU181" s="189" t="s">
        <v>70</v>
      </c>
      <c r="AY181" s="188" t="s">
        <v>132</v>
      </c>
      <c r="BK181" s="190">
        <f>SUM(BK182:BK205)</f>
        <v>0</v>
      </c>
    </row>
    <row r="182" spans="1:65" s="2" customFormat="1" ht="12">
      <c r="A182" s="35"/>
      <c r="B182" s="36"/>
      <c r="C182" s="193" t="s">
        <v>1040</v>
      </c>
      <c r="D182" s="193" t="s">
        <v>135</v>
      </c>
      <c r="E182" s="194" t="s">
        <v>992</v>
      </c>
      <c r="F182" s="195" t="s">
        <v>993</v>
      </c>
      <c r="G182" s="196" t="s">
        <v>994</v>
      </c>
      <c r="H182" s="197">
        <v>0.17</v>
      </c>
      <c r="I182" s="198"/>
      <c r="J182" s="199">
        <f t="shared" ref="J182:J205" si="50">ROUND(I182*H182,2)</f>
        <v>0</v>
      </c>
      <c r="K182" s="195" t="s">
        <v>19</v>
      </c>
      <c r="L182" s="40"/>
      <c r="M182" s="200" t="s">
        <v>19</v>
      </c>
      <c r="N182" s="201" t="s">
        <v>41</v>
      </c>
      <c r="O182" s="65"/>
      <c r="P182" s="202">
        <f t="shared" ref="P182:P205" si="51">O182*H182</f>
        <v>0</v>
      </c>
      <c r="Q182" s="202">
        <v>0</v>
      </c>
      <c r="R182" s="202">
        <f t="shared" ref="R182:R205" si="52">Q182*H182</f>
        <v>0</v>
      </c>
      <c r="S182" s="202">
        <v>0</v>
      </c>
      <c r="T182" s="203">
        <f t="shared" ref="T182:T205" si="53"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4" t="s">
        <v>151</v>
      </c>
      <c r="AT182" s="204" t="s">
        <v>135</v>
      </c>
      <c r="AU182" s="204" t="s">
        <v>78</v>
      </c>
      <c r="AY182" s="18" t="s">
        <v>132</v>
      </c>
      <c r="BE182" s="205">
        <f t="shared" ref="BE182:BE205" si="54">IF(N182="základní",J182,0)</f>
        <v>0</v>
      </c>
      <c r="BF182" s="205">
        <f t="shared" ref="BF182:BF205" si="55">IF(N182="snížená",J182,0)</f>
        <v>0</v>
      </c>
      <c r="BG182" s="205">
        <f t="shared" ref="BG182:BG205" si="56">IF(N182="zákl. přenesená",J182,0)</f>
        <v>0</v>
      </c>
      <c r="BH182" s="205">
        <f t="shared" ref="BH182:BH205" si="57">IF(N182="sníž. přenesená",J182,0)</f>
        <v>0</v>
      </c>
      <c r="BI182" s="205">
        <f t="shared" ref="BI182:BI205" si="58">IF(N182="nulová",J182,0)</f>
        <v>0</v>
      </c>
      <c r="BJ182" s="18" t="s">
        <v>78</v>
      </c>
      <c r="BK182" s="205">
        <f t="shared" ref="BK182:BK205" si="59">ROUND(I182*H182,2)</f>
        <v>0</v>
      </c>
      <c r="BL182" s="18" t="s">
        <v>151</v>
      </c>
      <c r="BM182" s="204" t="s">
        <v>1096</v>
      </c>
    </row>
    <row r="183" spans="1:65" s="2" customFormat="1" ht="12">
      <c r="A183" s="35"/>
      <c r="B183" s="36"/>
      <c r="C183" s="193" t="s">
        <v>1097</v>
      </c>
      <c r="D183" s="193" t="s">
        <v>135</v>
      </c>
      <c r="E183" s="194" t="s">
        <v>1098</v>
      </c>
      <c r="F183" s="195" t="s">
        <v>1099</v>
      </c>
      <c r="G183" s="196" t="s">
        <v>304</v>
      </c>
      <c r="H183" s="197">
        <v>30</v>
      </c>
      <c r="I183" s="198"/>
      <c r="J183" s="199">
        <f t="shared" si="50"/>
        <v>0</v>
      </c>
      <c r="K183" s="195" t="s">
        <v>19</v>
      </c>
      <c r="L183" s="40"/>
      <c r="M183" s="200" t="s">
        <v>19</v>
      </c>
      <c r="N183" s="201" t="s">
        <v>41</v>
      </c>
      <c r="O183" s="65"/>
      <c r="P183" s="202">
        <f t="shared" si="51"/>
        <v>0</v>
      </c>
      <c r="Q183" s="202">
        <v>0</v>
      </c>
      <c r="R183" s="202">
        <f t="shared" si="52"/>
        <v>0</v>
      </c>
      <c r="S183" s="202">
        <v>0</v>
      </c>
      <c r="T183" s="203">
        <f t="shared" si="5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4" t="s">
        <v>151</v>
      </c>
      <c r="AT183" s="204" t="s">
        <v>135</v>
      </c>
      <c r="AU183" s="204" t="s">
        <v>78</v>
      </c>
      <c r="AY183" s="18" t="s">
        <v>132</v>
      </c>
      <c r="BE183" s="205">
        <f t="shared" si="54"/>
        <v>0</v>
      </c>
      <c r="BF183" s="205">
        <f t="shared" si="55"/>
        <v>0</v>
      </c>
      <c r="BG183" s="205">
        <f t="shared" si="56"/>
        <v>0</v>
      </c>
      <c r="BH183" s="205">
        <f t="shared" si="57"/>
        <v>0</v>
      </c>
      <c r="BI183" s="205">
        <f t="shared" si="58"/>
        <v>0</v>
      </c>
      <c r="BJ183" s="18" t="s">
        <v>78</v>
      </c>
      <c r="BK183" s="205">
        <f t="shared" si="59"/>
        <v>0</v>
      </c>
      <c r="BL183" s="18" t="s">
        <v>151</v>
      </c>
      <c r="BM183" s="204" t="s">
        <v>1100</v>
      </c>
    </row>
    <row r="184" spans="1:65" s="2" customFormat="1" ht="12">
      <c r="A184" s="35"/>
      <c r="B184" s="36"/>
      <c r="C184" s="193" t="s">
        <v>1041</v>
      </c>
      <c r="D184" s="193" t="s">
        <v>135</v>
      </c>
      <c r="E184" s="194" t="s">
        <v>1101</v>
      </c>
      <c r="F184" s="195" t="s">
        <v>1102</v>
      </c>
      <c r="G184" s="196" t="s">
        <v>191</v>
      </c>
      <c r="H184" s="197">
        <v>15</v>
      </c>
      <c r="I184" s="198"/>
      <c r="J184" s="199">
        <f t="shared" si="50"/>
        <v>0</v>
      </c>
      <c r="K184" s="195" t="s">
        <v>19</v>
      </c>
      <c r="L184" s="40"/>
      <c r="M184" s="200" t="s">
        <v>19</v>
      </c>
      <c r="N184" s="201" t="s">
        <v>41</v>
      </c>
      <c r="O184" s="65"/>
      <c r="P184" s="202">
        <f t="shared" si="51"/>
        <v>0</v>
      </c>
      <c r="Q184" s="202">
        <v>0</v>
      </c>
      <c r="R184" s="202">
        <f t="shared" si="52"/>
        <v>0</v>
      </c>
      <c r="S184" s="202">
        <v>0</v>
      </c>
      <c r="T184" s="203">
        <f t="shared" si="5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4" t="s">
        <v>151</v>
      </c>
      <c r="AT184" s="204" t="s">
        <v>135</v>
      </c>
      <c r="AU184" s="204" t="s">
        <v>78</v>
      </c>
      <c r="AY184" s="18" t="s">
        <v>132</v>
      </c>
      <c r="BE184" s="205">
        <f t="shared" si="54"/>
        <v>0</v>
      </c>
      <c r="BF184" s="205">
        <f t="shared" si="55"/>
        <v>0</v>
      </c>
      <c r="BG184" s="205">
        <f t="shared" si="56"/>
        <v>0</v>
      </c>
      <c r="BH184" s="205">
        <f t="shared" si="57"/>
        <v>0</v>
      </c>
      <c r="BI184" s="205">
        <f t="shared" si="58"/>
        <v>0</v>
      </c>
      <c r="BJ184" s="18" t="s">
        <v>78</v>
      </c>
      <c r="BK184" s="205">
        <f t="shared" si="59"/>
        <v>0</v>
      </c>
      <c r="BL184" s="18" t="s">
        <v>151</v>
      </c>
      <c r="BM184" s="204" t="s">
        <v>1103</v>
      </c>
    </row>
    <row r="185" spans="1:65" s="2" customFormat="1" ht="12">
      <c r="A185" s="35"/>
      <c r="B185" s="36"/>
      <c r="C185" s="193" t="s">
        <v>1104</v>
      </c>
      <c r="D185" s="193" t="s">
        <v>135</v>
      </c>
      <c r="E185" s="194" t="s">
        <v>1105</v>
      </c>
      <c r="F185" s="195" t="s">
        <v>1106</v>
      </c>
      <c r="G185" s="196" t="s">
        <v>212</v>
      </c>
      <c r="H185" s="197">
        <v>60</v>
      </c>
      <c r="I185" s="198"/>
      <c r="J185" s="199">
        <f t="shared" si="50"/>
        <v>0</v>
      </c>
      <c r="K185" s="195" t="s">
        <v>19</v>
      </c>
      <c r="L185" s="40"/>
      <c r="M185" s="200" t="s">
        <v>19</v>
      </c>
      <c r="N185" s="201" t="s">
        <v>41</v>
      </c>
      <c r="O185" s="65"/>
      <c r="P185" s="202">
        <f t="shared" si="51"/>
        <v>0</v>
      </c>
      <c r="Q185" s="202">
        <v>0</v>
      </c>
      <c r="R185" s="202">
        <f t="shared" si="52"/>
        <v>0</v>
      </c>
      <c r="S185" s="202">
        <v>0</v>
      </c>
      <c r="T185" s="203">
        <f t="shared" si="5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4" t="s">
        <v>151</v>
      </c>
      <c r="AT185" s="204" t="s">
        <v>135</v>
      </c>
      <c r="AU185" s="204" t="s">
        <v>78</v>
      </c>
      <c r="AY185" s="18" t="s">
        <v>132</v>
      </c>
      <c r="BE185" s="205">
        <f t="shared" si="54"/>
        <v>0</v>
      </c>
      <c r="BF185" s="205">
        <f t="shared" si="55"/>
        <v>0</v>
      </c>
      <c r="BG185" s="205">
        <f t="shared" si="56"/>
        <v>0</v>
      </c>
      <c r="BH185" s="205">
        <f t="shared" si="57"/>
        <v>0</v>
      </c>
      <c r="BI185" s="205">
        <f t="shared" si="58"/>
        <v>0</v>
      </c>
      <c r="BJ185" s="18" t="s">
        <v>78</v>
      </c>
      <c r="BK185" s="205">
        <f t="shared" si="59"/>
        <v>0</v>
      </c>
      <c r="BL185" s="18" t="s">
        <v>151</v>
      </c>
      <c r="BM185" s="204" t="s">
        <v>1107</v>
      </c>
    </row>
    <row r="186" spans="1:65" s="2" customFormat="1" ht="12">
      <c r="A186" s="35"/>
      <c r="B186" s="36"/>
      <c r="C186" s="193" t="s">
        <v>1042</v>
      </c>
      <c r="D186" s="193" t="s">
        <v>135</v>
      </c>
      <c r="E186" s="194" t="s">
        <v>995</v>
      </c>
      <c r="F186" s="195" t="s">
        <v>996</v>
      </c>
      <c r="G186" s="196" t="s">
        <v>221</v>
      </c>
      <c r="H186" s="197">
        <v>9</v>
      </c>
      <c r="I186" s="198"/>
      <c r="J186" s="199">
        <f t="shared" si="50"/>
        <v>0</v>
      </c>
      <c r="K186" s="195" t="s">
        <v>19</v>
      </c>
      <c r="L186" s="40"/>
      <c r="M186" s="200" t="s">
        <v>19</v>
      </c>
      <c r="N186" s="201" t="s">
        <v>41</v>
      </c>
      <c r="O186" s="65"/>
      <c r="P186" s="202">
        <f t="shared" si="51"/>
        <v>0</v>
      </c>
      <c r="Q186" s="202">
        <v>0</v>
      </c>
      <c r="R186" s="202">
        <f t="shared" si="52"/>
        <v>0</v>
      </c>
      <c r="S186" s="202">
        <v>0</v>
      </c>
      <c r="T186" s="203">
        <f t="shared" si="5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4" t="s">
        <v>151</v>
      </c>
      <c r="AT186" s="204" t="s">
        <v>135</v>
      </c>
      <c r="AU186" s="204" t="s">
        <v>78</v>
      </c>
      <c r="AY186" s="18" t="s">
        <v>132</v>
      </c>
      <c r="BE186" s="205">
        <f t="shared" si="54"/>
        <v>0</v>
      </c>
      <c r="BF186" s="205">
        <f t="shared" si="55"/>
        <v>0</v>
      </c>
      <c r="BG186" s="205">
        <f t="shared" si="56"/>
        <v>0</v>
      </c>
      <c r="BH186" s="205">
        <f t="shared" si="57"/>
        <v>0</v>
      </c>
      <c r="BI186" s="205">
        <f t="shared" si="58"/>
        <v>0</v>
      </c>
      <c r="BJ186" s="18" t="s">
        <v>78</v>
      </c>
      <c r="BK186" s="205">
        <f t="shared" si="59"/>
        <v>0</v>
      </c>
      <c r="BL186" s="18" t="s">
        <v>151</v>
      </c>
      <c r="BM186" s="204" t="s">
        <v>1108</v>
      </c>
    </row>
    <row r="187" spans="1:65" s="2" customFormat="1" ht="12">
      <c r="A187" s="35"/>
      <c r="B187" s="36"/>
      <c r="C187" s="193" t="s">
        <v>1109</v>
      </c>
      <c r="D187" s="193" t="s">
        <v>135</v>
      </c>
      <c r="E187" s="194" t="s">
        <v>997</v>
      </c>
      <c r="F187" s="195" t="s">
        <v>998</v>
      </c>
      <c r="G187" s="196" t="s">
        <v>221</v>
      </c>
      <c r="H187" s="197">
        <v>4.5</v>
      </c>
      <c r="I187" s="198"/>
      <c r="J187" s="199">
        <f t="shared" si="50"/>
        <v>0</v>
      </c>
      <c r="K187" s="195" t="s">
        <v>19</v>
      </c>
      <c r="L187" s="40"/>
      <c r="M187" s="200" t="s">
        <v>19</v>
      </c>
      <c r="N187" s="201" t="s">
        <v>41</v>
      </c>
      <c r="O187" s="65"/>
      <c r="P187" s="202">
        <f t="shared" si="51"/>
        <v>0</v>
      </c>
      <c r="Q187" s="202">
        <v>0</v>
      </c>
      <c r="R187" s="202">
        <f t="shared" si="52"/>
        <v>0</v>
      </c>
      <c r="S187" s="202">
        <v>0</v>
      </c>
      <c r="T187" s="203">
        <f t="shared" si="5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4" t="s">
        <v>151</v>
      </c>
      <c r="AT187" s="204" t="s">
        <v>135</v>
      </c>
      <c r="AU187" s="204" t="s">
        <v>78</v>
      </c>
      <c r="AY187" s="18" t="s">
        <v>132</v>
      </c>
      <c r="BE187" s="205">
        <f t="shared" si="54"/>
        <v>0</v>
      </c>
      <c r="BF187" s="205">
        <f t="shared" si="55"/>
        <v>0</v>
      </c>
      <c r="BG187" s="205">
        <f t="shared" si="56"/>
        <v>0</v>
      </c>
      <c r="BH187" s="205">
        <f t="shared" si="57"/>
        <v>0</v>
      </c>
      <c r="BI187" s="205">
        <f t="shared" si="58"/>
        <v>0</v>
      </c>
      <c r="BJ187" s="18" t="s">
        <v>78</v>
      </c>
      <c r="BK187" s="205">
        <f t="shared" si="59"/>
        <v>0</v>
      </c>
      <c r="BL187" s="18" t="s">
        <v>151</v>
      </c>
      <c r="BM187" s="204" t="s">
        <v>1110</v>
      </c>
    </row>
    <row r="188" spans="1:65" s="2" customFormat="1" ht="12">
      <c r="A188" s="35"/>
      <c r="B188" s="36"/>
      <c r="C188" s="193" t="s">
        <v>1045</v>
      </c>
      <c r="D188" s="193" t="s">
        <v>135</v>
      </c>
      <c r="E188" s="194" t="s">
        <v>999</v>
      </c>
      <c r="F188" s="195" t="s">
        <v>1000</v>
      </c>
      <c r="G188" s="196" t="s">
        <v>965</v>
      </c>
      <c r="H188" s="197">
        <v>9</v>
      </c>
      <c r="I188" s="198"/>
      <c r="J188" s="199">
        <f t="shared" si="50"/>
        <v>0</v>
      </c>
      <c r="K188" s="195" t="s">
        <v>19</v>
      </c>
      <c r="L188" s="40"/>
      <c r="M188" s="200" t="s">
        <v>19</v>
      </c>
      <c r="N188" s="201" t="s">
        <v>41</v>
      </c>
      <c r="O188" s="65"/>
      <c r="P188" s="202">
        <f t="shared" si="51"/>
        <v>0</v>
      </c>
      <c r="Q188" s="202">
        <v>0</v>
      </c>
      <c r="R188" s="202">
        <f t="shared" si="52"/>
        <v>0</v>
      </c>
      <c r="S188" s="202">
        <v>0</v>
      </c>
      <c r="T188" s="203">
        <f t="shared" si="5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4" t="s">
        <v>151</v>
      </c>
      <c r="AT188" s="204" t="s">
        <v>135</v>
      </c>
      <c r="AU188" s="204" t="s">
        <v>78</v>
      </c>
      <c r="AY188" s="18" t="s">
        <v>132</v>
      </c>
      <c r="BE188" s="205">
        <f t="shared" si="54"/>
        <v>0</v>
      </c>
      <c r="BF188" s="205">
        <f t="shared" si="55"/>
        <v>0</v>
      </c>
      <c r="BG188" s="205">
        <f t="shared" si="56"/>
        <v>0</v>
      </c>
      <c r="BH188" s="205">
        <f t="shared" si="57"/>
        <v>0</v>
      </c>
      <c r="BI188" s="205">
        <f t="shared" si="58"/>
        <v>0</v>
      </c>
      <c r="BJ188" s="18" t="s">
        <v>78</v>
      </c>
      <c r="BK188" s="205">
        <f t="shared" si="59"/>
        <v>0</v>
      </c>
      <c r="BL188" s="18" t="s">
        <v>151</v>
      </c>
      <c r="BM188" s="204" t="s">
        <v>1111</v>
      </c>
    </row>
    <row r="189" spans="1:65" s="2" customFormat="1" ht="12">
      <c r="A189" s="35"/>
      <c r="B189" s="36"/>
      <c r="C189" s="193" t="s">
        <v>1112</v>
      </c>
      <c r="D189" s="193" t="s">
        <v>135</v>
      </c>
      <c r="E189" s="194" t="s">
        <v>1001</v>
      </c>
      <c r="F189" s="195" t="s">
        <v>1002</v>
      </c>
      <c r="G189" s="196" t="s">
        <v>212</v>
      </c>
      <c r="H189" s="197">
        <v>105</v>
      </c>
      <c r="I189" s="198"/>
      <c r="J189" s="199">
        <f t="shared" si="50"/>
        <v>0</v>
      </c>
      <c r="K189" s="195" t="s">
        <v>19</v>
      </c>
      <c r="L189" s="40"/>
      <c r="M189" s="200" t="s">
        <v>19</v>
      </c>
      <c r="N189" s="201" t="s">
        <v>41</v>
      </c>
      <c r="O189" s="65"/>
      <c r="P189" s="202">
        <f t="shared" si="51"/>
        <v>0</v>
      </c>
      <c r="Q189" s="202">
        <v>0</v>
      </c>
      <c r="R189" s="202">
        <f t="shared" si="52"/>
        <v>0</v>
      </c>
      <c r="S189" s="202">
        <v>0</v>
      </c>
      <c r="T189" s="203">
        <f t="shared" si="5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4" t="s">
        <v>151</v>
      </c>
      <c r="AT189" s="204" t="s">
        <v>135</v>
      </c>
      <c r="AU189" s="204" t="s">
        <v>78</v>
      </c>
      <c r="AY189" s="18" t="s">
        <v>132</v>
      </c>
      <c r="BE189" s="205">
        <f t="shared" si="54"/>
        <v>0</v>
      </c>
      <c r="BF189" s="205">
        <f t="shared" si="55"/>
        <v>0</v>
      </c>
      <c r="BG189" s="205">
        <f t="shared" si="56"/>
        <v>0</v>
      </c>
      <c r="BH189" s="205">
        <f t="shared" si="57"/>
        <v>0</v>
      </c>
      <c r="BI189" s="205">
        <f t="shared" si="58"/>
        <v>0</v>
      </c>
      <c r="BJ189" s="18" t="s">
        <v>78</v>
      </c>
      <c r="BK189" s="205">
        <f t="shared" si="59"/>
        <v>0</v>
      </c>
      <c r="BL189" s="18" t="s">
        <v>151</v>
      </c>
      <c r="BM189" s="204" t="s">
        <v>1113</v>
      </c>
    </row>
    <row r="190" spans="1:65" s="2" customFormat="1" ht="12">
      <c r="A190" s="35"/>
      <c r="B190" s="36"/>
      <c r="C190" s="193" t="s">
        <v>1114</v>
      </c>
      <c r="D190" s="193" t="s">
        <v>135</v>
      </c>
      <c r="E190" s="194" t="s">
        <v>1003</v>
      </c>
      <c r="F190" s="195" t="s">
        <v>1004</v>
      </c>
      <c r="G190" s="196" t="s">
        <v>212</v>
      </c>
      <c r="H190" s="197">
        <v>30</v>
      </c>
      <c r="I190" s="198"/>
      <c r="J190" s="199">
        <f t="shared" si="50"/>
        <v>0</v>
      </c>
      <c r="K190" s="195" t="s">
        <v>19</v>
      </c>
      <c r="L190" s="40"/>
      <c r="M190" s="200" t="s">
        <v>19</v>
      </c>
      <c r="N190" s="201" t="s">
        <v>41</v>
      </c>
      <c r="O190" s="65"/>
      <c r="P190" s="202">
        <f t="shared" si="51"/>
        <v>0</v>
      </c>
      <c r="Q190" s="202">
        <v>0</v>
      </c>
      <c r="R190" s="202">
        <f t="shared" si="52"/>
        <v>0</v>
      </c>
      <c r="S190" s="202">
        <v>0</v>
      </c>
      <c r="T190" s="203">
        <f t="shared" si="5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4" t="s">
        <v>151</v>
      </c>
      <c r="AT190" s="204" t="s">
        <v>135</v>
      </c>
      <c r="AU190" s="204" t="s">
        <v>78</v>
      </c>
      <c r="AY190" s="18" t="s">
        <v>132</v>
      </c>
      <c r="BE190" s="205">
        <f t="shared" si="54"/>
        <v>0</v>
      </c>
      <c r="BF190" s="205">
        <f t="shared" si="55"/>
        <v>0</v>
      </c>
      <c r="BG190" s="205">
        <f t="shared" si="56"/>
        <v>0</v>
      </c>
      <c r="BH190" s="205">
        <f t="shared" si="57"/>
        <v>0</v>
      </c>
      <c r="BI190" s="205">
        <f t="shared" si="58"/>
        <v>0</v>
      </c>
      <c r="BJ190" s="18" t="s">
        <v>78</v>
      </c>
      <c r="BK190" s="205">
        <f t="shared" si="59"/>
        <v>0</v>
      </c>
      <c r="BL190" s="18" t="s">
        <v>151</v>
      </c>
      <c r="BM190" s="204" t="s">
        <v>1115</v>
      </c>
    </row>
    <row r="191" spans="1:65" s="2" customFormat="1" ht="12">
      <c r="A191" s="35"/>
      <c r="B191" s="36"/>
      <c r="C191" s="193" t="s">
        <v>1116</v>
      </c>
      <c r="D191" s="193" t="s">
        <v>135</v>
      </c>
      <c r="E191" s="194" t="s">
        <v>1050</v>
      </c>
      <c r="F191" s="195" t="s">
        <v>1051</v>
      </c>
      <c r="G191" s="196" t="s">
        <v>212</v>
      </c>
      <c r="H191" s="197">
        <v>30</v>
      </c>
      <c r="I191" s="198"/>
      <c r="J191" s="199">
        <f t="shared" si="50"/>
        <v>0</v>
      </c>
      <c r="K191" s="195" t="s">
        <v>19</v>
      </c>
      <c r="L191" s="40"/>
      <c r="M191" s="200" t="s">
        <v>19</v>
      </c>
      <c r="N191" s="201" t="s">
        <v>41</v>
      </c>
      <c r="O191" s="65"/>
      <c r="P191" s="202">
        <f t="shared" si="51"/>
        <v>0</v>
      </c>
      <c r="Q191" s="202">
        <v>0</v>
      </c>
      <c r="R191" s="202">
        <f t="shared" si="52"/>
        <v>0</v>
      </c>
      <c r="S191" s="202">
        <v>0</v>
      </c>
      <c r="T191" s="203">
        <f t="shared" si="5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4" t="s">
        <v>151</v>
      </c>
      <c r="AT191" s="204" t="s">
        <v>135</v>
      </c>
      <c r="AU191" s="204" t="s">
        <v>78</v>
      </c>
      <c r="AY191" s="18" t="s">
        <v>132</v>
      </c>
      <c r="BE191" s="205">
        <f t="shared" si="54"/>
        <v>0</v>
      </c>
      <c r="BF191" s="205">
        <f t="shared" si="55"/>
        <v>0</v>
      </c>
      <c r="BG191" s="205">
        <f t="shared" si="56"/>
        <v>0</v>
      </c>
      <c r="BH191" s="205">
        <f t="shared" si="57"/>
        <v>0</v>
      </c>
      <c r="BI191" s="205">
        <f t="shared" si="58"/>
        <v>0</v>
      </c>
      <c r="BJ191" s="18" t="s">
        <v>78</v>
      </c>
      <c r="BK191" s="205">
        <f t="shared" si="59"/>
        <v>0</v>
      </c>
      <c r="BL191" s="18" t="s">
        <v>151</v>
      </c>
      <c r="BM191" s="204" t="s">
        <v>1117</v>
      </c>
    </row>
    <row r="192" spans="1:65" s="2" customFormat="1" ht="12">
      <c r="A192" s="35"/>
      <c r="B192" s="36"/>
      <c r="C192" s="193" t="s">
        <v>1118</v>
      </c>
      <c r="D192" s="193" t="s">
        <v>135</v>
      </c>
      <c r="E192" s="194" t="s">
        <v>1005</v>
      </c>
      <c r="F192" s="195" t="s">
        <v>1006</v>
      </c>
      <c r="G192" s="196" t="s">
        <v>221</v>
      </c>
      <c r="H192" s="197">
        <v>29</v>
      </c>
      <c r="I192" s="198"/>
      <c r="J192" s="199">
        <f t="shared" si="50"/>
        <v>0</v>
      </c>
      <c r="K192" s="195" t="s">
        <v>19</v>
      </c>
      <c r="L192" s="40"/>
      <c r="M192" s="200" t="s">
        <v>19</v>
      </c>
      <c r="N192" s="201" t="s">
        <v>41</v>
      </c>
      <c r="O192" s="65"/>
      <c r="P192" s="202">
        <f t="shared" si="51"/>
        <v>0</v>
      </c>
      <c r="Q192" s="202">
        <v>0</v>
      </c>
      <c r="R192" s="202">
        <f t="shared" si="52"/>
        <v>0</v>
      </c>
      <c r="S192" s="202">
        <v>0</v>
      </c>
      <c r="T192" s="203">
        <f t="shared" si="5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4" t="s">
        <v>151</v>
      </c>
      <c r="AT192" s="204" t="s">
        <v>135</v>
      </c>
      <c r="AU192" s="204" t="s">
        <v>78</v>
      </c>
      <c r="AY192" s="18" t="s">
        <v>132</v>
      </c>
      <c r="BE192" s="205">
        <f t="shared" si="54"/>
        <v>0</v>
      </c>
      <c r="BF192" s="205">
        <f t="shared" si="55"/>
        <v>0</v>
      </c>
      <c r="BG192" s="205">
        <f t="shared" si="56"/>
        <v>0</v>
      </c>
      <c r="BH192" s="205">
        <f t="shared" si="57"/>
        <v>0</v>
      </c>
      <c r="BI192" s="205">
        <f t="shared" si="58"/>
        <v>0</v>
      </c>
      <c r="BJ192" s="18" t="s">
        <v>78</v>
      </c>
      <c r="BK192" s="205">
        <f t="shared" si="59"/>
        <v>0</v>
      </c>
      <c r="BL192" s="18" t="s">
        <v>151</v>
      </c>
      <c r="BM192" s="204" t="s">
        <v>1119</v>
      </c>
    </row>
    <row r="193" spans="1:65" s="2" customFormat="1" ht="12">
      <c r="A193" s="35"/>
      <c r="B193" s="36"/>
      <c r="C193" s="193" t="s">
        <v>1120</v>
      </c>
      <c r="D193" s="193" t="s">
        <v>135</v>
      </c>
      <c r="E193" s="194" t="s">
        <v>1007</v>
      </c>
      <c r="F193" s="195" t="s">
        <v>1008</v>
      </c>
      <c r="G193" s="196" t="s">
        <v>212</v>
      </c>
      <c r="H193" s="197">
        <v>180</v>
      </c>
      <c r="I193" s="198"/>
      <c r="J193" s="199">
        <f t="shared" si="50"/>
        <v>0</v>
      </c>
      <c r="K193" s="195" t="s">
        <v>19</v>
      </c>
      <c r="L193" s="40"/>
      <c r="M193" s="200" t="s">
        <v>19</v>
      </c>
      <c r="N193" s="201" t="s">
        <v>41</v>
      </c>
      <c r="O193" s="65"/>
      <c r="P193" s="202">
        <f t="shared" si="51"/>
        <v>0</v>
      </c>
      <c r="Q193" s="202">
        <v>0</v>
      </c>
      <c r="R193" s="202">
        <f t="shared" si="52"/>
        <v>0</v>
      </c>
      <c r="S193" s="202">
        <v>0</v>
      </c>
      <c r="T193" s="203">
        <f t="shared" si="5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4" t="s">
        <v>151</v>
      </c>
      <c r="AT193" s="204" t="s">
        <v>135</v>
      </c>
      <c r="AU193" s="204" t="s">
        <v>78</v>
      </c>
      <c r="AY193" s="18" t="s">
        <v>132</v>
      </c>
      <c r="BE193" s="205">
        <f t="shared" si="54"/>
        <v>0</v>
      </c>
      <c r="BF193" s="205">
        <f t="shared" si="55"/>
        <v>0</v>
      </c>
      <c r="BG193" s="205">
        <f t="shared" si="56"/>
        <v>0</v>
      </c>
      <c r="BH193" s="205">
        <f t="shared" si="57"/>
        <v>0</v>
      </c>
      <c r="BI193" s="205">
        <f t="shared" si="58"/>
        <v>0</v>
      </c>
      <c r="BJ193" s="18" t="s">
        <v>78</v>
      </c>
      <c r="BK193" s="205">
        <f t="shared" si="59"/>
        <v>0</v>
      </c>
      <c r="BL193" s="18" t="s">
        <v>151</v>
      </c>
      <c r="BM193" s="204" t="s">
        <v>1121</v>
      </c>
    </row>
    <row r="194" spans="1:65" s="2" customFormat="1" ht="12">
      <c r="A194" s="35"/>
      <c r="B194" s="36"/>
      <c r="C194" s="193" t="s">
        <v>1122</v>
      </c>
      <c r="D194" s="193" t="s">
        <v>135</v>
      </c>
      <c r="E194" s="194" t="s">
        <v>1009</v>
      </c>
      <c r="F194" s="195" t="s">
        <v>1010</v>
      </c>
      <c r="G194" s="196" t="s">
        <v>212</v>
      </c>
      <c r="H194" s="197">
        <v>180</v>
      </c>
      <c r="I194" s="198"/>
      <c r="J194" s="199">
        <f t="shared" si="50"/>
        <v>0</v>
      </c>
      <c r="K194" s="195" t="s">
        <v>19</v>
      </c>
      <c r="L194" s="40"/>
      <c r="M194" s="200" t="s">
        <v>19</v>
      </c>
      <c r="N194" s="201" t="s">
        <v>41</v>
      </c>
      <c r="O194" s="65"/>
      <c r="P194" s="202">
        <f t="shared" si="51"/>
        <v>0</v>
      </c>
      <c r="Q194" s="202">
        <v>0</v>
      </c>
      <c r="R194" s="202">
        <f t="shared" si="52"/>
        <v>0</v>
      </c>
      <c r="S194" s="202">
        <v>0</v>
      </c>
      <c r="T194" s="203">
        <f t="shared" si="5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4" t="s">
        <v>151</v>
      </c>
      <c r="AT194" s="204" t="s">
        <v>135</v>
      </c>
      <c r="AU194" s="204" t="s">
        <v>78</v>
      </c>
      <c r="AY194" s="18" t="s">
        <v>132</v>
      </c>
      <c r="BE194" s="205">
        <f t="shared" si="54"/>
        <v>0</v>
      </c>
      <c r="BF194" s="205">
        <f t="shared" si="55"/>
        <v>0</v>
      </c>
      <c r="BG194" s="205">
        <f t="shared" si="56"/>
        <v>0</v>
      </c>
      <c r="BH194" s="205">
        <f t="shared" si="57"/>
        <v>0</v>
      </c>
      <c r="BI194" s="205">
        <f t="shared" si="58"/>
        <v>0</v>
      </c>
      <c r="BJ194" s="18" t="s">
        <v>78</v>
      </c>
      <c r="BK194" s="205">
        <f t="shared" si="59"/>
        <v>0</v>
      </c>
      <c r="BL194" s="18" t="s">
        <v>151</v>
      </c>
      <c r="BM194" s="204" t="s">
        <v>1123</v>
      </c>
    </row>
    <row r="195" spans="1:65" s="2" customFormat="1" ht="12">
      <c r="A195" s="35"/>
      <c r="B195" s="36"/>
      <c r="C195" s="193" t="s">
        <v>1124</v>
      </c>
      <c r="D195" s="193" t="s">
        <v>135</v>
      </c>
      <c r="E195" s="194" t="s">
        <v>1011</v>
      </c>
      <c r="F195" s="195" t="s">
        <v>1012</v>
      </c>
      <c r="G195" s="196" t="s">
        <v>212</v>
      </c>
      <c r="H195" s="197">
        <v>240</v>
      </c>
      <c r="I195" s="198"/>
      <c r="J195" s="199">
        <f t="shared" si="50"/>
        <v>0</v>
      </c>
      <c r="K195" s="195" t="s">
        <v>19</v>
      </c>
      <c r="L195" s="40"/>
      <c r="M195" s="200" t="s">
        <v>19</v>
      </c>
      <c r="N195" s="201" t="s">
        <v>41</v>
      </c>
      <c r="O195" s="65"/>
      <c r="P195" s="202">
        <f t="shared" si="51"/>
        <v>0</v>
      </c>
      <c r="Q195" s="202">
        <v>0</v>
      </c>
      <c r="R195" s="202">
        <f t="shared" si="52"/>
        <v>0</v>
      </c>
      <c r="S195" s="202">
        <v>0</v>
      </c>
      <c r="T195" s="203">
        <f t="shared" si="5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4" t="s">
        <v>151</v>
      </c>
      <c r="AT195" s="204" t="s">
        <v>135</v>
      </c>
      <c r="AU195" s="204" t="s">
        <v>78</v>
      </c>
      <c r="AY195" s="18" t="s">
        <v>132</v>
      </c>
      <c r="BE195" s="205">
        <f t="shared" si="54"/>
        <v>0</v>
      </c>
      <c r="BF195" s="205">
        <f t="shared" si="55"/>
        <v>0</v>
      </c>
      <c r="BG195" s="205">
        <f t="shared" si="56"/>
        <v>0</v>
      </c>
      <c r="BH195" s="205">
        <f t="shared" si="57"/>
        <v>0</v>
      </c>
      <c r="BI195" s="205">
        <f t="shared" si="58"/>
        <v>0</v>
      </c>
      <c r="BJ195" s="18" t="s">
        <v>78</v>
      </c>
      <c r="BK195" s="205">
        <f t="shared" si="59"/>
        <v>0</v>
      </c>
      <c r="BL195" s="18" t="s">
        <v>151</v>
      </c>
      <c r="BM195" s="204" t="s">
        <v>1125</v>
      </c>
    </row>
    <row r="196" spans="1:65" s="2" customFormat="1" ht="12">
      <c r="A196" s="35"/>
      <c r="B196" s="36"/>
      <c r="C196" s="193" t="s">
        <v>1046</v>
      </c>
      <c r="D196" s="193" t="s">
        <v>135</v>
      </c>
      <c r="E196" s="194" t="s">
        <v>1013</v>
      </c>
      <c r="F196" s="195" t="s">
        <v>1014</v>
      </c>
      <c r="G196" s="196" t="s">
        <v>212</v>
      </c>
      <c r="H196" s="197">
        <v>105</v>
      </c>
      <c r="I196" s="198"/>
      <c r="J196" s="199">
        <f t="shared" si="50"/>
        <v>0</v>
      </c>
      <c r="K196" s="195" t="s">
        <v>19</v>
      </c>
      <c r="L196" s="40"/>
      <c r="M196" s="200" t="s">
        <v>19</v>
      </c>
      <c r="N196" s="201" t="s">
        <v>41</v>
      </c>
      <c r="O196" s="65"/>
      <c r="P196" s="202">
        <f t="shared" si="51"/>
        <v>0</v>
      </c>
      <c r="Q196" s="202">
        <v>0</v>
      </c>
      <c r="R196" s="202">
        <f t="shared" si="52"/>
        <v>0</v>
      </c>
      <c r="S196" s="202">
        <v>0</v>
      </c>
      <c r="T196" s="203">
        <f t="shared" si="5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4" t="s">
        <v>151</v>
      </c>
      <c r="AT196" s="204" t="s">
        <v>135</v>
      </c>
      <c r="AU196" s="204" t="s">
        <v>78</v>
      </c>
      <c r="AY196" s="18" t="s">
        <v>132</v>
      </c>
      <c r="BE196" s="205">
        <f t="shared" si="54"/>
        <v>0</v>
      </c>
      <c r="BF196" s="205">
        <f t="shared" si="55"/>
        <v>0</v>
      </c>
      <c r="BG196" s="205">
        <f t="shared" si="56"/>
        <v>0</v>
      </c>
      <c r="BH196" s="205">
        <f t="shared" si="57"/>
        <v>0</v>
      </c>
      <c r="BI196" s="205">
        <f t="shared" si="58"/>
        <v>0</v>
      </c>
      <c r="BJ196" s="18" t="s">
        <v>78</v>
      </c>
      <c r="BK196" s="205">
        <f t="shared" si="59"/>
        <v>0</v>
      </c>
      <c r="BL196" s="18" t="s">
        <v>151</v>
      </c>
      <c r="BM196" s="204" t="s">
        <v>1126</v>
      </c>
    </row>
    <row r="197" spans="1:65" s="2" customFormat="1" ht="12">
      <c r="A197" s="35"/>
      <c r="B197" s="36"/>
      <c r="C197" s="193" t="s">
        <v>1127</v>
      </c>
      <c r="D197" s="193" t="s">
        <v>135</v>
      </c>
      <c r="E197" s="194" t="s">
        <v>1015</v>
      </c>
      <c r="F197" s="195" t="s">
        <v>1016</v>
      </c>
      <c r="G197" s="196" t="s">
        <v>212</v>
      </c>
      <c r="H197" s="197">
        <v>30</v>
      </c>
      <c r="I197" s="198"/>
      <c r="J197" s="199">
        <f t="shared" si="50"/>
        <v>0</v>
      </c>
      <c r="K197" s="195" t="s">
        <v>19</v>
      </c>
      <c r="L197" s="40"/>
      <c r="M197" s="200" t="s">
        <v>19</v>
      </c>
      <c r="N197" s="201" t="s">
        <v>41</v>
      </c>
      <c r="O197" s="65"/>
      <c r="P197" s="202">
        <f t="shared" si="51"/>
        <v>0</v>
      </c>
      <c r="Q197" s="202">
        <v>0</v>
      </c>
      <c r="R197" s="202">
        <f t="shared" si="52"/>
        <v>0</v>
      </c>
      <c r="S197" s="202">
        <v>0</v>
      </c>
      <c r="T197" s="203">
        <f t="shared" si="5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4" t="s">
        <v>151</v>
      </c>
      <c r="AT197" s="204" t="s">
        <v>135</v>
      </c>
      <c r="AU197" s="204" t="s">
        <v>78</v>
      </c>
      <c r="AY197" s="18" t="s">
        <v>132</v>
      </c>
      <c r="BE197" s="205">
        <f t="shared" si="54"/>
        <v>0</v>
      </c>
      <c r="BF197" s="205">
        <f t="shared" si="55"/>
        <v>0</v>
      </c>
      <c r="BG197" s="205">
        <f t="shared" si="56"/>
        <v>0</v>
      </c>
      <c r="BH197" s="205">
        <f t="shared" si="57"/>
        <v>0</v>
      </c>
      <c r="BI197" s="205">
        <f t="shared" si="58"/>
        <v>0</v>
      </c>
      <c r="BJ197" s="18" t="s">
        <v>78</v>
      </c>
      <c r="BK197" s="205">
        <f t="shared" si="59"/>
        <v>0</v>
      </c>
      <c r="BL197" s="18" t="s">
        <v>151</v>
      </c>
      <c r="BM197" s="204" t="s">
        <v>1128</v>
      </c>
    </row>
    <row r="198" spans="1:65" s="2" customFormat="1" ht="12">
      <c r="A198" s="35"/>
      <c r="B198" s="36"/>
      <c r="C198" s="193" t="s">
        <v>1047</v>
      </c>
      <c r="D198" s="193" t="s">
        <v>135</v>
      </c>
      <c r="E198" s="194" t="s">
        <v>1058</v>
      </c>
      <c r="F198" s="195" t="s">
        <v>1059</v>
      </c>
      <c r="G198" s="196" t="s">
        <v>212</v>
      </c>
      <c r="H198" s="197">
        <v>30</v>
      </c>
      <c r="I198" s="198"/>
      <c r="J198" s="199">
        <f t="shared" si="50"/>
        <v>0</v>
      </c>
      <c r="K198" s="195" t="s">
        <v>19</v>
      </c>
      <c r="L198" s="40"/>
      <c r="M198" s="200" t="s">
        <v>19</v>
      </c>
      <c r="N198" s="201" t="s">
        <v>41</v>
      </c>
      <c r="O198" s="65"/>
      <c r="P198" s="202">
        <f t="shared" si="51"/>
        <v>0</v>
      </c>
      <c r="Q198" s="202">
        <v>0</v>
      </c>
      <c r="R198" s="202">
        <f t="shared" si="52"/>
        <v>0</v>
      </c>
      <c r="S198" s="202">
        <v>0</v>
      </c>
      <c r="T198" s="203">
        <f t="shared" si="5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4" t="s">
        <v>151</v>
      </c>
      <c r="AT198" s="204" t="s">
        <v>135</v>
      </c>
      <c r="AU198" s="204" t="s">
        <v>78</v>
      </c>
      <c r="AY198" s="18" t="s">
        <v>132</v>
      </c>
      <c r="BE198" s="205">
        <f t="shared" si="54"/>
        <v>0</v>
      </c>
      <c r="BF198" s="205">
        <f t="shared" si="55"/>
        <v>0</v>
      </c>
      <c r="BG198" s="205">
        <f t="shared" si="56"/>
        <v>0</v>
      </c>
      <c r="BH198" s="205">
        <f t="shared" si="57"/>
        <v>0</v>
      </c>
      <c r="BI198" s="205">
        <f t="shared" si="58"/>
        <v>0</v>
      </c>
      <c r="BJ198" s="18" t="s">
        <v>78</v>
      </c>
      <c r="BK198" s="205">
        <f t="shared" si="59"/>
        <v>0</v>
      </c>
      <c r="BL198" s="18" t="s">
        <v>151</v>
      </c>
      <c r="BM198" s="204" t="s">
        <v>1129</v>
      </c>
    </row>
    <row r="199" spans="1:65" s="2" customFormat="1" ht="12">
      <c r="A199" s="35"/>
      <c r="B199" s="36"/>
      <c r="C199" s="193" t="s">
        <v>1130</v>
      </c>
      <c r="D199" s="193" t="s">
        <v>135</v>
      </c>
      <c r="E199" s="194" t="s">
        <v>1017</v>
      </c>
      <c r="F199" s="195" t="s">
        <v>1018</v>
      </c>
      <c r="G199" s="196" t="s">
        <v>221</v>
      </c>
      <c r="H199" s="197">
        <v>66</v>
      </c>
      <c r="I199" s="198"/>
      <c r="J199" s="199">
        <f t="shared" si="50"/>
        <v>0</v>
      </c>
      <c r="K199" s="195" t="s">
        <v>19</v>
      </c>
      <c r="L199" s="40"/>
      <c r="M199" s="200" t="s">
        <v>19</v>
      </c>
      <c r="N199" s="201" t="s">
        <v>41</v>
      </c>
      <c r="O199" s="65"/>
      <c r="P199" s="202">
        <f t="shared" si="51"/>
        <v>0</v>
      </c>
      <c r="Q199" s="202">
        <v>0</v>
      </c>
      <c r="R199" s="202">
        <f t="shared" si="52"/>
        <v>0</v>
      </c>
      <c r="S199" s="202">
        <v>0</v>
      </c>
      <c r="T199" s="203">
        <f t="shared" si="5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4" t="s">
        <v>151</v>
      </c>
      <c r="AT199" s="204" t="s">
        <v>135</v>
      </c>
      <c r="AU199" s="204" t="s">
        <v>78</v>
      </c>
      <c r="AY199" s="18" t="s">
        <v>132</v>
      </c>
      <c r="BE199" s="205">
        <f t="shared" si="54"/>
        <v>0</v>
      </c>
      <c r="BF199" s="205">
        <f t="shared" si="55"/>
        <v>0</v>
      </c>
      <c r="BG199" s="205">
        <f t="shared" si="56"/>
        <v>0</v>
      </c>
      <c r="BH199" s="205">
        <f t="shared" si="57"/>
        <v>0</v>
      </c>
      <c r="BI199" s="205">
        <f t="shared" si="58"/>
        <v>0</v>
      </c>
      <c r="BJ199" s="18" t="s">
        <v>78</v>
      </c>
      <c r="BK199" s="205">
        <f t="shared" si="59"/>
        <v>0</v>
      </c>
      <c r="BL199" s="18" t="s">
        <v>151</v>
      </c>
      <c r="BM199" s="204" t="s">
        <v>1131</v>
      </c>
    </row>
    <row r="200" spans="1:65" s="2" customFormat="1" ht="12">
      <c r="A200" s="35"/>
      <c r="B200" s="36"/>
      <c r="C200" s="193" t="s">
        <v>1048</v>
      </c>
      <c r="D200" s="193" t="s">
        <v>135</v>
      </c>
      <c r="E200" s="194" t="s">
        <v>1019</v>
      </c>
      <c r="F200" s="195" t="s">
        <v>1020</v>
      </c>
      <c r="G200" s="196" t="s">
        <v>221</v>
      </c>
      <c r="H200" s="197">
        <v>660</v>
      </c>
      <c r="I200" s="198"/>
      <c r="J200" s="199">
        <f t="shared" si="50"/>
        <v>0</v>
      </c>
      <c r="K200" s="195" t="s">
        <v>19</v>
      </c>
      <c r="L200" s="40"/>
      <c r="M200" s="200" t="s">
        <v>19</v>
      </c>
      <c r="N200" s="201" t="s">
        <v>41</v>
      </c>
      <c r="O200" s="65"/>
      <c r="P200" s="202">
        <f t="shared" si="51"/>
        <v>0</v>
      </c>
      <c r="Q200" s="202">
        <v>0</v>
      </c>
      <c r="R200" s="202">
        <f t="shared" si="52"/>
        <v>0</v>
      </c>
      <c r="S200" s="202">
        <v>0</v>
      </c>
      <c r="T200" s="203">
        <f t="shared" si="5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4" t="s">
        <v>151</v>
      </c>
      <c r="AT200" s="204" t="s">
        <v>135</v>
      </c>
      <c r="AU200" s="204" t="s">
        <v>78</v>
      </c>
      <c r="AY200" s="18" t="s">
        <v>132</v>
      </c>
      <c r="BE200" s="205">
        <f t="shared" si="54"/>
        <v>0</v>
      </c>
      <c r="BF200" s="205">
        <f t="shared" si="55"/>
        <v>0</v>
      </c>
      <c r="BG200" s="205">
        <f t="shared" si="56"/>
        <v>0</v>
      </c>
      <c r="BH200" s="205">
        <f t="shared" si="57"/>
        <v>0</v>
      </c>
      <c r="BI200" s="205">
        <f t="shared" si="58"/>
        <v>0</v>
      </c>
      <c r="BJ200" s="18" t="s">
        <v>78</v>
      </c>
      <c r="BK200" s="205">
        <f t="shared" si="59"/>
        <v>0</v>
      </c>
      <c r="BL200" s="18" t="s">
        <v>151</v>
      </c>
      <c r="BM200" s="204" t="s">
        <v>1132</v>
      </c>
    </row>
    <row r="201" spans="1:65" s="2" customFormat="1" ht="24">
      <c r="A201" s="35"/>
      <c r="B201" s="36"/>
      <c r="C201" s="193" t="s">
        <v>1133</v>
      </c>
      <c r="D201" s="193" t="s">
        <v>135</v>
      </c>
      <c r="E201" s="194" t="s">
        <v>1021</v>
      </c>
      <c r="F201" s="195" t="s">
        <v>1022</v>
      </c>
      <c r="G201" s="196" t="s">
        <v>518</v>
      </c>
      <c r="H201" s="197">
        <v>112</v>
      </c>
      <c r="I201" s="198"/>
      <c r="J201" s="199">
        <f t="shared" si="50"/>
        <v>0</v>
      </c>
      <c r="K201" s="195" t="s">
        <v>19</v>
      </c>
      <c r="L201" s="40"/>
      <c r="M201" s="200" t="s">
        <v>19</v>
      </c>
      <c r="N201" s="201" t="s">
        <v>41</v>
      </c>
      <c r="O201" s="65"/>
      <c r="P201" s="202">
        <f t="shared" si="51"/>
        <v>0</v>
      </c>
      <c r="Q201" s="202">
        <v>0</v>
      </c>
      <c r="R201" s="202">
        <f t="shared" si="52"/>
        <v>0</v>
      </c>
      <c r="S201" s="202">
        <v>0</v>
      </c>
      <c r="T201" s="203">
        <f t="shared" si="5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4" t="s">
        <v>151</v>
      </c>
      <c r="AT201" s="204" t="s">
        <v>135</v>
      </c>
      <c r="AU201" s="204" t="s">
        <v>78</v>
      </c>
      <c r="AY201" s="18" t="s">
        <v>132</v>
      </c>
      <c r="BE201" s="205">
        <f t="shared" si="54"/>
        <v>0</v>
      </c>
      <c r="BF201" s="205">
        <f t="shared" si="55"/>
        <v>0</v>
      </c>
      <c r="BG201" s="205">
        <f t="shared" si="56"/>
        <v>0</v>
      </c>
      <c r="BH201" s="205">
        <f t="shared" si="57"/>
        <v>0</v>
      </c>
      <c r="BI201" s="205">
        <f t="shared" si="58"/>
        <v>0</v>
      </c>
      <c r="BJ201" s="18" t="s">
        <v>78</v>
      </c>
      <c r="BK201" s="205">
        <f t="shared" si="59"/>
        <v>0</v>
      </c>
      <c r="BL201" s="18" t="s">
        <v>151</v>
      </c>
      <c r="BM201" s="204" t="s">
        <v>1134</v>
      </c>
    </row>
    <row r="202" spans="1:65" s="2" customFormat="1" ht="12">
      <c r="A202" s="35"/>
      <c r="B202" s="36"/>
      <c r="C202" s="193" t="s">
        <v>1049</v>
      </c>
      <c r="D202" s="193" t="s">
        <v>135</v>
      </c>
      <c r="E202" s="194" t="s">
        <v>1023</v>
      </c>
      <c r="F202" s="195" t="s">
        <v>1024</v>
      </c>
      <c r="G202" s="196" t="s">
        <v>191</v>
      </c>
      <c r="H202" s="197">
        <v>170</v>
      </c>
      <c r="I202" s="198"/>
      <c r="J202" s="199">
        <f t="shared" si="50"/>
        <v>0</v>
      </c>
      <c r="K202" s="195" t="s">
        <v>19</v>
      </c>
      <c r="L202" s="40"/>
      <c r="M202" s="200" t="s">
        <v>19</v>
      </c>
      <c r="N202" s="201" t="s">
        <v>41</v>
      </c>
      <c r="O202" s="65"/>
      <c r="P202" s="202">
        <f t="shared" si="51"/>
        <v>0</v>
      </c>
      <c r="Q202" s="202">
        <v>0</v>
      </c>
      <c r="R202" s="202">
        <f t="shared" si="52"/>
        <v>0</v>
      </c>
      <c r="S202" s="202">
        <v>0</v>
      </c>
      <c r="T202" s="203">
        <f t="shared" si="5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4" t="s">
        <v>151</v>
      </c>
      <c r="AT202" s="204" t="s">
        <v>135</v>
      </c>
      <c r="AU202" s="204" t="s">
        <v>78</v>
      </c>
      <c r="AY202" s="18" t="s">
        <v>132</v>
      </c>
      <c r="BE202" s="205">
        <f t="shared" si="54"/>
        <v>0</v>
      </c>
      <c r="BF202" s="205">
        <f t="shared" si="55"/>
        <v>0</v>
      </c>
      <c r="BG202" s="205">
        <f t="shared" si="56"/>
        <v>0</v>
      </c>
      <c r="BH202" s="205">
        <f t="shared" si="57"/>
        <v>0</v>
      </c>
      <c r="BI202" s="205">
        <f t="shared" si="58"/>
        <v>0</v>
      </c>
      <c r="BJ202" s="18" t="s">
        <v>78</v>
      </c>
      <c r="BK202" s="205">
        <f t="shared" si="59"/>
        <v>0</v>
      </c>
      <c r="BL202" s="18" t="s">
        <v>151</v>
      </c>
      <c r="BM202" s="204" t="s">
        <v>1135</v>
      </c>
    </row>
    <row r="203" spans="1:65" s="2" customFormat="1" ht="12">
      <c r="A203" s="35"/>
      <c r="B203" s="36"/>
      <c r="C203" s="193" t="s">
        <v>1136</v>
      </c>
      <c r="D203" s="193" t="s">
        <v>135</v>
      </c>
      <c r="E203" s="194" t="s">
        <v>1025</v>
      </c>
      <c r="F203" s="195" t="s">
        <v>1026</v>
      </c>
      <c r="G203" s="196" t="s">
        <v>191</v>
      </c>
      <c r="H203" s="197">
        <v>180</v>
      </c>
      <c r="I203" s="198"/>
      <c r="J203" s="199">
        <f t="shared" si="50"/>
        <v>0</v>
      </c>
      <c r="K203" s="195" t="s">
        <v>19</v>
      </c>
      <c r="L203" s="40"/>
      <c r="M203" s="200" t="s">
        <v>19</v>
      </c>
      <c r="N203" s="201" t="s">
        <v>41</v>
      </c>
      <c r="O203" s="65"/>
      <c r="P203" s="202">
        <f t="shared" si="51"/>
        <v>0</v>
      </c>
      <c r="Q203" s="202">
        <v>0</v>
      </c>
      <c r="R203" s="202">
        <f t="shared" si="52"/>
        <v>0</v>
      </c>
      <c r="S203" s="202">
        <v>0</v>
      </c>
      <c r="T203" s="203">
        <f t="shared" si="5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4" t="s">
        <v>151</v>
      </c>
      <c r="AT203" s="204" t="s">
        <v>135</v>
      </c>
      <c r="AU203" s="204" t="s">
        <v>78</v>
      </c>
      <c r="AY203" s="18" t="s">
        <v>132</v>
      </c>
      <c r="BE203" s="205">
        <f t="shared" si="54"/>
        <v>0</v>
      </c>
      <c r="BF203" s="205">
        <f t="shared" si="55"/>
        <v>0</v>
      </c>
      <c r="BG203" s="205">
        <f t="shared" si="56"/>
        <v>0</v>
      </c>
      <c r="BH203" s="205">
        <f t="shared" si="57"/>
        <v>0</v>
      </c>
      <c r="BI203" s="205">
        <f t="shared" si="58"/>
        <v>0</v>
      </c>
      <c r="BJ203" s="18" t="s">
        <v>78</v>
      </c>
      <c r="BK203" s="205">
        <f t="shared" si="59"/>
        <v>0</v>
      </c>
      <c r="BL203" s="18" t="s">
        <v>151</v>
      </c>
      <c r="BM203" s="204" t="s">
        <v>1137</v>
      </c>
    </row>
    <row r="204" spans="1:65" s="2" customFormat="1" ht="12">
      <c r="A204" s="35"/>
      <c r="B204" s="36"/>
      <c r="C204" s="193" t="s">
        <v>1052</v>
      </c>
      <c r="D204" s="193" t="s">
        <v>135</v>
      </c>
      <c r="E204" s="194" t="s">
        <v>1066</v>
      </c>
      <c r="F204" s="195" t="s">
        <v>1067</v>
      </c>
      <c r="G204" s="196" t="s">
        <v>191</v>
      </c>
      <c r="H204" s="197">
        <v>15</v>
      </c>
      <c r="I204" s="198"/>
      <c r="J204" s="199">
        <f t="shared" si="50"/>
        <v>0</v>
      </c>
      <c r="K204" s="195" t="s">
        <v>19</v>
      </c>
      <c r="L204" s="40"/>
      <c r="M204" s="200" t="s">
        <v>19</v>
      </c>
      <c r="N204" s="201" t="s">
        <v>41</v>
      </c>
      <c r="O204" s="65"/>
      <c r="P204" s="202">
        <f t="shared" si="51"/>
        <v>0</v>
      </c>
      <c r="Q204" s="202">
        <v>0</v>
      </c>
      <c r="R204" s="202">
        <f t="shared" si="52"/>
        <v>0</v>
      </c>
      <c r="S204" s="202">
        <v>0</v>
      </c>
      <c r="T204" s="203">
        <f t="shared" si="5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4" t="s">
        <v>151</v>
      </c>
      <c r="AT204" s="204" t="s">
        <v>135</v>
      </c>
      <c r="AU204" s="204" t="s">
        <v>78</v>
      </c>
      <c r="AY204" s="18" t="s">
        <v>132</v>
      </c>
      <c r="BE204" s="205">
        <f t="shared" si="54"/>
        <v>0</v>
      </c>
      <c r="BF204" s="205">
        <f t="shared" si="55"/>
        <v>0</v>
      </c>
      <c r="BG204" s="205">
        <f t="shared" si="56"/>
        <v>0</v>
      </c>
      <c r="BH204" s="205">
        <f t="shared" si="57"/>
        <v>0</v>
      </c>
      <c r="BI204" s="205">
        <f t="shared" si="58"/>
        <v>0</v>
      </c>
      <c r="BJ204" s="18" t="s">
        <v>78</v>
      </c>
      <c r="BK204" s="205">
        <f t="shared" si="59"/>
        <v>0</v>
      </c>
      <c r="BL204" s="18" t="s">
        <v>151</v>
      </c>
      <c r="BM204" s="204" t="s">
        <v>1138</v>
      </c>
    </row>
    <row r="205" spans="1:65" s="2" customFormat="1" ht="12">
      <c r="A205" s="35"/>
      <c r="B205" s="36"/>
      <c r="C205" s="193" t="s">
        <v>1139</v>
      </c>
      <c r="D205" s="193" t="s">
        <v>135</v>
      </c>
      <c r="E205" s="194" t="s">
        <v>1140</v>
      </c>
      <c r="F205" s="195" t="s">
        <v>1141</v>
      </c>
      <c r="G205" s="196" t="s">
        <v>191</v>
      </c>
      <c r="H205" s="197">
        <v>15</v>
      </c>
      <c r="I205" s="198"/>
      <c r="J205" s="199">
        <f t="shared" si="50"/>
        <v>0</v>
      </c>
      <c r="K205" s="195" t="s">
        <v>19</v>
      </c>
      <c r="L205" s="40"/>
      <c r="M205" s="200" t="s">
        <v>19</v>
      </c>
      <c r="N205" s="201" t="s">
        <v>41</v>
      </c>
      <c r="O205" s="65"/>
      <c r="P205" s="202">
        <f t="shared" si="51"/>
        <v>0</v>
      </c>
      <c r="Q205" s="202">
        <v>0</v>
      </c>
      <c r="R205" s="202">
        <f t="shared" si="52"/>
        <v>0</v>
      </c>
      <c r="S205" s="202">
        <v>0</v>
      </c>
      <c r="T205" s="203">
        <f t="shared" si="5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4" t="s">
        <v>151</v>
      </c>
      <c r="AT205" s="204" t="s">
        <v>135</v>
      </c>
      <c r="AU205" s="204" t="s">
        <v>78</v>
      </c>
      <c r="AY205" s="18" t="s">
        <v>132</v>
      </c>
      <c r="BE205" s="205">
        <f t="shared" si="54"/>
        <v>0</v>
      </c>
      <c r="BF205" s="205">
        <f t="shared" si="55"/>
        <v>0</v>
      </c>
      <c r="BG205" s="205">
        <f t="shared" si="56"/>
        <v>0</v>
      </c>
      <c r="BH205" s="205">
        <f t="shared" si="57"/>
        <v>0</v>
      </c>
      <c r="BI205" s="205">
        <f t="shared" si="58"/>
        <v>0</v>
      </c>
      <c r="BJ205" s="18" t="s">
        <v>78</v>
      </c>
      <c r="BK205" s="205">
        <f t="shared" si="59"/>
        <v>0</v>
      </c>
      <c r="BL205" s="18" t="s">
        <v>151</v>
      </c>
      <c r="BM205" s="204" t="s">
        <v>1142</v>
      </c>
    </row>
    <row r="206" spans="1:65" s="12" customFormat="1" ht="15">
      <c r="B206" s="177"/>
      <c r="C206" s="178"/>
      <c r="D206" s="179" t="s">
        <v>69</v>
      </c>
      <c r="E206" s="180" t="s">
        <v>1143</v>
      </c>
      <c r="F206" s="180" t="s">
        <v>1144</v>
      </c>
      <c r="G206" s="178"/>
      <c r="H206" s="178"/>
      <c r="I206" s="181"/>
      <c r="J206" s="182">
        <f>BK206</f>
        <v>0</v>
      </c>
      <c r="K206" s="178"/>
      <c r="L206" s="183"/>
      <c r="M206" s="184"/>
      <c r="N206" s="185"/>
      <c r="O206" s="185"/>
      <c r="P206" s="186">
        <f>SUM(P207:P269)</f>
        <v>0</v>
      </c>
      <c r="Q206" s="185"/>
      <c r="R206" s="186">
        <f>SUM(R207:R269)</f>
        <v>0</v>
      </c>
      <c r="S206" s="185"/>
      <c r="T206" s="187">
        <f>SUM(T207:T269)</f>
        <v>0</v>
      </c>
      <c r="AR206" s="188" t="s">
        <v>78</v>
      </c>
      <c r="AT206" s="189" t="s">
        <v>69</v>
      </c>
      <c r="AU206" s="189" t="s">
        <v>70</v>
      </c>
      <c r="AY206" s="188" t="s">
        <v>132</v>
      </c>
      <c r="BK206" s="190">
        <f>SUM(BK207:BK269)</f>
        <v>0</v>
      </c>
    </row>
    <row r="207" spans="1:65" s="2" customFormat="1" ht="12">
      <c r="A207" s="35"/>
      <c r="B207" s="36"/>
      <c r="C207" s="244" t="s">
        <v>1053</v>
      </c>
      <c r="D207" s="244" t="s">
        <v>304</v>
      </c>
      <c r="E207" s="245" t="s">
        <v>1145</v>
      </c>
      <c r="F207" s="246" t="s">
        <v>1146</v>
      </c>
      <c r="G207" s="247" t="s">
        <v>304</v>
      </c>
      <c r="H207" s="248">
        <v>39</v>
      </c>
      <c r="I207" s="249"/>
      <c r="J207" s="250">
        <f t="shared" ref="J207:J238" si="60">ROUND(I207*H207,2)</f>
        <v>0</v>
      </c>
      <c r="K207" s="246" t="s">
        <v>19</v>
      </c>
      <c r="L207" s="251"/>
      <c r="M207" s="252" t="s">
        <v>19</v>
      </c>
      <c r="N207" s="253" t="s">
        <v>41</v>
      </c>
      <c r="O207" s="65"/>
      <c r="P207" s="202">
        <f t="shared" ref="P207:P238" si="61">O207*H207</f>
        <v>0</v>
      </c>
      <c r="Q207" s="202">
        <v>0</v>
      </c>
      <c r="R207" s="202">
        <f t="shared" ref="R207:R238" si="62">Q207*H207</f>
        <v>0</v>
      </c>
      <c r="S207" s="202">
        <v>0</v>
      </c>
      <c r="T207" s="203">
        <f t="shared" ref="T207:T238" si="6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4" t="s">
        <v>169</v>
      </c>
      <c r="AT207" s="204" t="s">
        <v>304</v>
      </c>
      <c r="AU207" s="204" t="s">
        <v>78</v>
      </c>
      <c r="AY207" s="18" t="s">
        <v>132</v>
      </c>
      <c r="BE207" s="205">
        <f t="shared" ref="BE207:BE238" si="64">IF(N207="základní",J207,0)</f>
        <v>0</v>
      </c>
      <c r="BF207" s="205">
        <f t="shared" ref="BF207:BF238" si="65">IF(N207="snížená",J207,0)</f>
        <v>0</v>
      </c>
      <c r="BG207" s="205">
        <f t="shared" ref="BG207:BG238" si="66">IF(N207="zákl. přenesená",J207,0)</f>
        <v>0</v>
      </c>
      <c r="BH207" s="205">
        <f t="shared" ref="BH207:BH238" si="67">IF(N207="sníž. přenesená",J207,0)</f>
        <v>0</v>
      </c>
      <c r="BI207" s="205">
        <f t="shared" ref="BI207:BI238" si="68">IF(N207="nulová",J207,0)</f>
        <v>0</v>
      </c>
      <c r="BJ207" s="18" t="s">
        <v>78</v>
      </c>
      <c r="BK207" s="205">
        <f t="shared" ref="BK207:BK238" si="69">ROUND(I207*H207,2)</f>
        <v>0</v>
      </c>
      <c r="BL207" s="18" t="s">
        <v>151</v>
      </c>
      <c r="BM207" s="204" t="s">
        <v>1147</v>
      </c>
    </row>
    <row r="208" spans="1:65" s="2" customFormat="1" ht="12">
      <c r="A208" s="35"/>
      <c r="B208" s="36"/>
      <c r="C208" s="244" t="s">
        <v>1148</v>
      </c>
      <c r="D208" s="244" t="s">
        <v>304</v>
      </c>
      <c r="E208" s="245" t="s">
        <v>1145</v>
      </c>
      <c r="F208" s="246" t="s">
        <v>1146</v>
      </c>
      <c r="G208" s="247" t="s">
        <v>304</v>
      </c>
      <c r="H208" s="248">
        <v>144</v>
      </c>
      <c r="I208" s="249"/>
      <c r="J208" s="250">
        <f t="shared" si="60"/>
        <v>0</v>
      </c>
      <c r="K208" s="246" t="s">
        <v>19</v>
      </c>
      <c r="L208" s="251"/>
      <c r="M208" s="252" t="s">
        <v>19</v>
      </c>
      <c r="N208" s="253" t="s">
        <v>41</v>
      </c>
      <c r="O208" s="65"/>
      <c r="P208" s="202">
        <f t="shared" si="61"/>
        <v>0</v>
      </c>
      <c r="Q208" s="202">
        <v>0</v>
      </c>
      <c r="R208" s="202">
        <f t="shared" si="62"/>
        <v>0</v>
      </c>
      <c r="S208" s="202">
        <v>0</v>
      </c>
      <c r="T208" s="203">
        <f t="shared" si="6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4" t="s">
        <v>169</v>
      </c>
      <c r="AT208" s="204" t="s">
        <v>304</v>
      </c>
      <c r="AU208" s="204" t="s">
        <v>78</v>
      </c>
      <c r="AY208" s="18" t="s">
        <v>132</v>
      </c>
      <c r="BE208" s="205">
        <f t="shared" si="64"/>
        <v>0</v>
      </c>
      <c r="BF208" s="205">
        <f t="shared" si="65"/>
        <v>0</v>
      </c>
      <c r="BG208" s="205">
        <f t="shared" si="66"/>
        <v>0</v>
      </c>
      <c r="BH208" s="205">
        <f t="shared" si="67"/>
        <v>0</v>
      </c>
      <c r="BI208" s="205">
        <f t="shared" si="68"/>
        <v>0</v>
      </c>
      <c r="BJ208" s="18" t="s">
        <v>78</v>
      </c>
      <c r="BK208" s="205">
        <f t="shared" si="69"/>
        <v>0</v>
      </c>
      <c r="BL208" s="18" t="s">
        <v>151</v>
      </c>
      <c r="BM208" s="204" t="s">
        <v>1149</v>
      </c>
    </row>
    <row r="209" spans="1:65" s="2" customFormat="1" ht="12">
      <c r="A209" s="35"/>
      <c r="B209" s="36"/>
      <c r="C209" s="244" t="s">
        <v>1054</v>
      </c>
      <c r="D209" s="244" t="s">
        <v>304</v>
      </c>
      <c r="E209" s="245" t="s">
        <v>1145</v>
      </c>
      <c r="F209" s="246" t="s">
        <v>1146</v>
      </c>
      <c r="G209" s="247" t="s">
        <v>304</v>
      </c>
      <c r="H209" s="248">
        <v>280</v>
      </c>
      <c r="I209" s="249"/>
      <c r="J209" s="250">
        <f t="shared" si="60"/>
        <v>0</v>
      </c>
      <c r="K209" s="246" t="s">
        <v>19</v>
      </c>
      <c r="L209" s="251"/>
      <c r="M209" s="252" t="s">
        <v>19</v>
      </c>
      <c r="N209" s="253" t="s">
        <v>41</v>
      </c>
      <c r="O209" s="65"/>
      <c r="P209" s="202">
        <f t="shared" si="61"/>
        <v>0</v>
      </c>
      <c r="Q209" s="202">
        <v>0</v>
      </c>
      <c r="R209" s="202">
        <f t="shared" si="62"/>
        <v>0</v>
      </c>
      <c r="S209" s="202">
        <v>0</v>
      </c>
      <c r="T209" s="203">
        <f t="shared" si="6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4" t="s">
        <v>169</v>
      </c>
      <c r="AT209" s="204" t="s">
        <v>304</v>
      </c>
      <c r="AU209" s="204" t="s">
        <v>78</v>
      </c>
      <c r="AY209" s="18" t="s">
        <v>132</v>
      </c>
      <c r="BE209" s="205">
        <f t="shared" si="64"/>
        <v>0</v>
      </c>
      <c r="BF209" s="205">
        <f t="shared" si="65"/>
        <v>0</v>
      </c>
      <c r="BG209" s="205">
        <f t="shared" si="66"/>
        <v>0</v>
      </c>
      <c r="BH209" s="205">
        <f t="shared" si="67"/>
        <v>0</v>
      </c>
      <c r="BI209" s="205">
        <f t="shared" si="68"/>
        <v>0</v>
      </c>
      <c r="BJ209" s="18" t="s">
        <v>78</v>
      </c>
      <c r="BK209" s="205">
        <f t="shared" si="69"/>
        <v>0</v>
      </c>
      <c r="BL209" s="18" t="s">
        <v>151</v>
      </c>
      <c r="BM209" s="204" t="s">
        <v>1150</v>
      </c>
    </row>
    <row r="210" spans="1:65" s="2" customFormat="1" ht="12">
      <c r="A210" s="35"/>
      <c r="B210" s="36"/>
      <c r="C210" s="244" t="s">
        <v>1151</v>
      </c>
      <c r="D210" s="244" t="s">
        <v>304</v>
      </c>
      <c r="E210" s="245" t="s">
        <v>1152</v>
      </c>
      <c r="F210" s="246" t="s">
        <v>1153</v>
      </c>
      <c r="G210" s="247" t="s">
        <v>1154</v>
      </c>
      <c r="H210" s="248">
        <v>1</v>
      </c>
      <c r="I210" s="249"/>
      <c r="J210" s="250">
        <f t="shared" si="60"/>
        <v>0</v>
      </c>
      <c r="K210" s="246" t="s">
        <v>19</v>
      </c>
      <c r="L210" s="251"/>
      <c r="M210" s="252" t="s">
        <v>19</v>
      </c>
      <c r="N210" s="253" t="s">
        <v>41</v>
      </c>
      <c r="O210" s="65"/>
      <c r="P210" s="202">
        <f t="shared" si="61"/>
        <v>0</v>
      </c>
      <c r="Q210" s="202">
        <v>0</v>
      </c>
      <c r="R210" s="202">
        <f t="shared" si="62"/>
        <v>0</v>
      </c>
      <c r="S210" s="202">
        <v>0</v>
      </c>
      <c r="T210" s="203">
        <f t="shared" si="6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4" t="s">
        <v>169</v>
      </c>
      <c r="AT210" s="204" t="s">
        <v>304</v>
      </c>
      <c r="AU210" s="204" t="s">
        <v>78</v>
      </c>
      <c r="AY210" s="18" t="s">
        <v>132</v>
      </c>
      <c r="BE210" s="205">
        <f t="shared" si="64"/>
        <v>0</v>
      </c>
      <c r="BF210" s="205">
        <f t="shared" si="65"/>
        <v>0</v>
      </c>
      <c r="BG210" s="205">
        <f t="shared" si="66"/>
        <v>0</v>
      </c>
      <c r="BH210" s="205">
        <f t="shared" si="67"/>
        <v>0</v>
      </c>
      <c r="BI210" s="205">
        <f t="shared" si="68"/>
        <v>0</v>
      </c>
      <c r="BJ210" s="18" t="s">
        <v>78</v>
      </c>
      <c r="BK210" s="205">
        <f t="shared" si="69"/>
        <v>0</v>
      </c>
      <c r="BL210" s="18" t="s">
        <v>151</v>
      </c>
      <c r="BM210" s="204" t="s">
        <v>1155</v>
      </c>
    </row>
    <row r="211" spans="1:65" s="2" customFormat="1" ht="12">
      <c r="A211" s="35"/>
      <c r="B211" s="36"/>
      <c r="C211" s="244" t="s">
        <v>1055</v>
      </c>
      <c r="D211" s="244" t="s">
        <v>304</v>
      </c>
      <c r="E211" s="245" t="s">
        <v>1152</v>
      </c>
      <c r="F211" s="246" t="s">
        <v>1153</v>
      </c>
      <c r="G211" s="247" t="s">
        <v>1154</v>
      </c>
      <c r="H211" s="248">
        <v>4</v>
      </c>
      <c r="I211" s="249"/>
      <c r="J211" s="250">
        <f t="shared" si="60"/>
        <v>0</v>
      </c>
      <c r="K211" s="246" t="s">
        <v>19</v>
      </c>
      <c r="L211" s="251"/>
      <c r="M211" s="252" t="s">
        <v>19</v>
      </c>
      <c r="N211" s="253" t="s">
        <v>41</v>
      </c>
      <c r="O211" s="65"/>
      <c r="P211" s="202">
        <f t="shared" si="61"/>
        <v>0</v>
      </c>
      <c r="Q211" s="202">
        <v>0</v>
      </c>
      <c r="R211" s="202">
        <f t="shared" si="62"/>
        <v>0</v>
      </c>
      <c r="S211" s="202">
        <v>0</v>
      </c>
      <c r="T211" s="203">
        <f t="shared" si="6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4" t="s">
        <v>169</v>
      </c>
      <c r="AT211" s="204" t="s">
        <v>304</v>
      </c>
      <c r="AU211" s="204" t="s">
        <v>78</v>
      </c>
      <c r="AY211" s="18" t="s">
        <v>132</v>
      </c>
      <c r="BE211" s="205">
        <f t="shared" si="64"/>
        <v>0</v>
      </c>
      <c r="BF211" s="205">
        <f t="shared" si="65"/>
        <v>0</v>
      </c>
      <c r="BG211" s="205">
        <f t="shared" si="66"/>
        <v>0</v>
      </c>
      <c r="BH211" s="205">
        <f t="shared" si="67"/>
        <v>0</v>
      </c>
      <c r="BI211" s="205">
        <f t="shared" si="68"/>
        <v>0</v>
      </c>
      <c r="BJ211" s="18" t="s">
        <v>78</v>
      </c>
      <c r="BK211" s="205">
        <f t="shared" si="69"/>
        <v>0</v>
      </c>
      <c r="BL211" s="18" t="s">
        <v>151</v>
      </c>
      <c r="BM211" s="204" t="s">
        <v>1156</v>
      </c>
    </row>
    <row r="212" spans="1:65" s="2" customFormat="1" ht="12">
      <c r="A212" s="35"/>
      <c r="B212" s="36"/>
      <c r="C212" s="244" t="s">
        <v>1157</v>
      </c>
      <c r="D212" s="244" t="s">
        <v>304</v>
      </c>
      <c r="E212" s="245" t="s">
        <v>1152</v>
      </c>
      <c r="F212" s="246" t="s">
        <v>1153</v>
      </c>
      <c r="G212" s="247" t="s">
        <v>1154</v>
      </c>
      <c r="H212" s="248">
        <v>9</v>
      </c>
      <c r="I212" s="249"/>
      <c r="J212" s="250">
        <f t="shared" si="60"/>
        <v>0</v>
      </c>
      <c r="K212" s="246" t="s">
        <v>19</v>
      </c>
      <c r="L212" s="251"/>
      <c r="M212" s="252" t="s">
        <v>19</v>
      </c>
      <c r="N212" s="253" t="s">
        <v>41</v>
      </c>
      <c r="O212" s="65"/>
      <c r="P212" s="202">
        <f t="shared" si="61"/>
        <v>0</v>
      </c>
      <c r="Q212" s="202">
        <v>0</v>
      </c>
      <c r="R212" s="202">
        <f t="shared" si="62"/>
        <v>0</v>
      </c>
      <c r="S212" s="202">
        <v>0</v>
      </c>
      <c r="T212" s="203">
        <f t="shared" si="6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4" t="s">
        <v>169</v>
      </c>
      <c r="AT212" s="204" t="s">
        <v>304</v>
      </c>
      <c r="AU212" s="204" t="s">
        <v>78</v>
      </c>
      <c r="AY212" s="18" t="s">
        <v>132</v>
      </c>
      <c r="BE212" s="205">
        <f t="shared" si="64"/>
        <v>0</v>
      </c>
      <c r="BF212" s="205">
        <f t="shared" si="65"/>
        <v>0</v>
      </c>
      <c r="BG212" s="205">
        <f t="shared" si="66"/>
        <v>0</v>
      </c>
      <c r="BH212" s="205">
        <f t="shared" si="67"/>
        <v>0</v>
      </c>
      <c r="BI212" s="205">
        <f t="shared" si="68"/>
        <v>0</v>
      </c>
      <c r="BJ212" s="18" t="s">
        <v>78</v>
      </c>
      <c r="BK212" s="205">
        <f t="shared" si="69"/>
        <v>0</v>
      </c>
      <c r="BL212" s="18" t="s">
        <v>151</v>
      </c>
      <c r="BM212" s="204" t="s">
        <v>1158</v>
      </c>
    </row>
    <row r="213" spans="1:65" s="2" customFormat="1" ht="12">
      <c r="A213" s="35"/>
      <c r="B213" s="36"/>
      <c r="C213" s="244" t="s">
        <v>1056</v>
      </c>
      <c r="D213" s="244" t="s">
        <v>304</v>
      </c>
      <c r="E213" s="245" t="s">
        <v>1159</v>
      </c>
      <c r="F213" s="246" t="s">
        <v>1160</v>
      </c>
      <c r="G213" s="247" t="s">
        <v>1154</v>
      </c>
      <c r="H213" s="248">
        <v>1</v>
      </c>
      <c r="I213" s="249"/>
      <c r="J213" s="250">
        <f t="shared" si="60"/>
        <v>0</v>
      </c>
      <c r="K213" s="246" t="s">
        <v>19</v>
      </c>
      <c r="L213" s="251"/>
      <c r="M213" s="252" t="s">
        <v>19</v>
      </c>
      <c r="N213" s="253" t="s">
        <v>41</v>
      </c>
      <c r="O213" s="65"/>
      <c r="P213" s="202">
        <f t="shared" si="61"/>
        <v>0</v>
      </c>
      <c r="Q213" s="202">
        <v>0</v>
      </c>
      <c r="R213" s="202">
        <f t="shared" si="62"/>
        <v>0</v>
      </c>
      <c r="S213" s="202">
        <v>0</v>
      </c>
      <c r="T213" s="203">
        <f t="shared" si="6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4" t="s">
        <v>169</v>
      </c>
      <c r="AT213" s="204" t="s">
        <v>304</v>
      </c>
      <c r="AU213" s="204" t="s">
        <v>78</v>
      </c>
      <c r="AY213" s="18" t="s">
        <v>132</v>
      </c>
      <c r="BE213" s="205">
        <f t="shared" si="64"/>
        <v>0</v>
      </c>
      <c r="BF213" s="205">
        <f t="shared" si="65"/>
        <v>0</v>
      </c>
      <c r="BG213" s="205">
        <f t="shared" si="66"/>
        <v>0</v>
      </c>
      <c r="BH213" s="205">
        <f t="shared" si="67"/>
        <v>0</v>
      </c>
      <c r="BI213" s="205">
        <f t="shared" si="68"/>
        <v>0</v>
      </c>
      <c r="BJ213" s="18" t="s">
        <v>78</v>
      </c>
      <c r="BK213" s="205">
        <f t="shared" si="69"/>
        <v>0</v>
      </c>
      <c r="BL213" s="18" t="s">
        <v>151</v>
      </c>
      <c r="BM213" s="204" t="s">
        <v>1161</v>
      </c>
    </row>
    <row r="214" spans="1:65" s="2" customFormat="1" ht="12">
      <c r="A214" s="35"/>
      <c r="B214" s="36"/>
      <c r="C214" s="244" t="s">
        <v>1162</v>
      </c>
      <c r="D214" s="244" t="s">
        <v>304</v>
      </c>
      <c r="E214" s="245" t="s">
        <v>1159</v>
      </c>
      <c r="F214" s="246" t="s">
        <v>1160</v>
      </c>
      <c r="G214" s="247" t="s">
        <v>1154</v>
      </c>
      <c r="H214" s="248">
        <v>4</v>
      </c>
      <c r="I214" s="249"/>
      <c r="J214" s="250">
        <f t="shared" si="60"/>
        <v>0</v>
      </c>
      <c r="K214" s="246" t="s">
        <v>19</v>
      </c>
      <c r="L214" s="251"/>
      <c r="M214" s="252" t="s">
        <v>19</v>
      </c>
      <c r="N214" s="253" t="s">
        <v>41</v>
      </c>
      <c r="O214" s="65"/>
      <c r="P214" s="202">
        <f t="shared" si="61"/>
        <v>0</v>
      </c>
      <c r="Q214" s="202">
        <v>0</v>
      </c>
      <c r="R214" s="202">
        <f t="shared" si="62"/>
        <v>0</v>
      </c>
      <c r="S214" s="202">
        <v>0</v>
      </c>
      <c r="T214" s="203">
        <f t="shared" si="6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4" t="s">
        <v>169</v>
      </c>
      <c r="AT214" s="204" t="s">
        <v>304</v>
      </c>
      <c r="AU214" s="204" t="s">
        <v>78</v>
      </c>
      <c r="AY214" s="18" t="s">
        <v>132</v>
      </c>
      <c r="BE214" s="205">
        <f t="shared" si="64"/>
        <v>0</v>
      </c>
      <c r="BF214" s="205">
        <f t="shared" si="65"/>
        <v>0</v>
      </c>
      <c r="BG214" s="205">
        <f t="shared" si="66"/>
        <v>0</v>
      </c>
      <c r="BH214" s="205">
        <f t="shared" si="67"/>
        <v>0</v>
      </c>
      <c r="BI214" s="205">
        <f t="shared" si="68"/>
        <v>0</v>
      </c>
      <c r="BJ214" s="18" t="s">
        <v>78</v>
      </c>
      <c r="BK214" s="205">
        <f t="shared" si="69"/>
        <v>0</v>
      </c>
      <c r="BL214" s="18" t="s">
        <v>151</v>
      </c>
      <c r="BM214" s="204" t="s">
        <v>1163</v>
      </c>
    </row>
    <row r="215" spans="1:65" s="2" customFormat="1" ht="12">
      <c r="A215" s="35"/>
      <c r="B215" s="36"/>
      <c r="C215" s="244" t="s">
        <v>1057</v>
      </c>
      <c r="D215" s="244" t="s">
        <v>304</v>
      </c>
      <c r="E215" s="245" t="s">
        <v>1159</v>
      </c>
      <c r="F215" s="246" t="s">
        <v>1160</v>
      </c>
      <c r="G215" s="247" t="s">
        <v>1154</v>
      </c>
      <c r="H215" s="248">
        <v>9</v>
      </c>
      <c r="I215" s="249"/>
      <c r="J215" s="250">
        <f t="shared" si="60"/>
        <v>0</v>
      </c>
      <c r="K215" s="246" t="s">
        <v>19</v>
      </c>
      <c r="L215" s="251"/>
      <c r="M215" s="252" t="s">
        <v>19</v>
      </c>
      <c r="N215" s="253" t="s">
        <v>41</v>
      </c>
      <c r="O215" s="65"/>
      <c r="P215" s="202">
        <f t="shared" si="61"/>
        <v>0</v>
      </c>
      <c r="Q215" s="202">
        <v>0</v>
      </c>
      <c r="R215" s="202">
        <f t="shared" si="62"/>
        <v>0</v>
      </c>
      <c r="S215" s="202">
        <v>0</v>
      </c>
      <c r="T215" s="203">
        <f t="shared" si="6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4" t="s">
        <v>169</v>
      </c>
      <c r="AT215" s="204" t="s">
        <v>304</v>
      </c>
      <c r="AU215" s="204" t="s">
        <v>78</v>
      </c>
      <c r="AY215" s="18" t="s">
        <v>132</v>
      </c>
      <c r="BE215" s="205">
        <f t="shared" si="64"/>
        <v>0</v>
      </c>
      <c r="BF215" s="205">
        <f t="shared" si="65"/>
        <v>0</v>
      </c>
      <c r="BG215" s="205">
        <f t="shared" si="66"/>
        <v>0</v>
      </c>
      <c r="BH215" s="205">
        <f t="shared" si="67"/>
        <v>0</v>
      </c>
      <c r="BI215" s="205">
        <f t="shared" si="68"/>
        <v>0</v>
      </c>
      <c r="BJ215" s="18" t="s">
        <v>78</v>
      </c>
      <c r="BK215" s="205">
        <f t="shared" si="69"/>
        <v>0</v>
      </c>
      <c r="BL215" s="18" t="s">
        <v>151</v>
      </c>
      <c r="BM215" s="204" t="s">
        <v>1164</v>
      </c>
    </row>
    <row r="216" spans="1:65" s="2" customFormat="1" ht="12">
      <c r="A216" s="35"/>
      <c r="B216" s="36"/>
      <c r="C216" s="244" t="s">
        <v>1165</v>
      </c>
      <c r="D216" s="244" t="s">
        <v>304</v>
      </c>
      <c r="E216" s="245" t="s">
        <v>1166</v>
      </c>
      <c r="F216" s="246" t="s">
        <v>1167</v>
      </c>
      <c r="G216" s="247" t="s">
        <v>1154</v>
      </c>
      <c r="H216" s="248">
        <v>1</v>
      </c>
      <c r="I216" s="249"/>
      <c r="J216" s="250">
        <f t="shared" si="60"/>
        <v>0</v>
      </c>
      <c r="K216" s="246" t="s">
        <v>19</v>
      </c>
      <c r="L216" s="251"/>
      <c r="M216" s="252" t="s">
        <v>19</v>
      </c>
      <c r="N216" s="253" t="s">
        <v>41</v>
      </c>
      <c r="O216" s="65"/>
      <c r="P216" s="202">
        <f t="shared" si="61"/>
        <v>0</v>
      </c>
      <c r="Q216" s="202">
        <v>0</v>
      </c>
      <c r="R216" s="202">
        <f t="shared" si="62"/>
        <v>0</v>
      </c>
      <c r="S216" s="202">
        <v>0</v>
      </c>
      <c r="T216" s="203">
        <f t="shared" si="6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4" t="s">
        <v>169</v>
      </c>
      <c r="AT216" s="204" t="s">
        <v>304</v>
      </c>
      <c r="AU216" s="204" t="s">
        <v>78</v>
      </c>
      <c r="AY216" s="18" t="s">
        <v>132</v>
      </c>
      <c r="BE216" s="205">
        <f t="shared" si="64"/>
        <v>0</v>
      </c>
      <c r="BF216" s="205">
        <f t="shared" si="65"/>
        <v>0</v>
      </c>
      <c r="BG216" s="205">
        <f t="shared" si="66"/>
        <v>0</v>
      </c>
      <c r="BH216" s="205">
        <f t="shared" si="67"/>
        <v>0</v>
      </c>
      <c r="BI216" s="205">
        <f t="shared" si="68"/>
        <v>0</v>
      </c>
      <c r="BJ216" s="18" t="s">
        <v>78</v>
      </c>
      <c r="BK216" s="205">
        <f t="shared" si="69"/>
        <v>0</v>
      </c>
      <c r="BL216" s="18" t="s">
        <v>151</v>
      </c>
      <c r="BM216" s="204" t="s">
        <v>1168</v>
      </c>
    </row>
    <row r="217" spans="1:65" s="2" customFormat="1" ht="12">
      <c r="A217" s="35"/>
      <c r="B217" s="36"/>
      <c r="C217" s="244" t="s">
        <v>1060</v>
      </c>
      <c r="D217" s="244" t="s">
        <v>304</v>
      </c>
      <c r="E217" s="245" t="s">
        <v>1166</v>
      </c>
      <c r="F217" s="246" t="s">
        <v>1167</v>
      </c>
      <c r="G217" s="247" t="s">
        <v>1154</v>
      </c>
      <c r="H217" s="248">
        <v>4</v>
      </c>
      <c r="I217" s="249"/>
      <c r="J217" s="250">
        <f t="shared" si="60"/>
        <v>0</v>
      </c>
      <c r="K217" s="246" t="s">
        <v>19</v>
      </c>
      <c r="L217" s="251"/>
      <c r="M217" s="252" t="s">
        <v>19</v>
      </c>
      <c r="N217" s="253" t="s">
        <v>41</v>
      </c>
      <c r="O217" s="65"/>
      <c r="P217" s="202">
        <f t="shared" si="61"/>
        <v>0</v>
      </c>
      <c r="Q217" s="202">
        <v>0</v>
      </c>
      <c r="R217" s="202">
        <f t="shared" si="62"/>
        <v>0</v>
      </c>
      <c r="S217" s="202">
        <v>0</v>
      </c>
      <c r="T217" s="203">
        <f t="shared" si="6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4" t="s">
        <v>169</v>
      </c>
      <c r="AT217" s="204" t="s">
        <v>304</v>
      </c>
      <c r="AU217" s="204" t="s">
        <v>78</v>
      </c>
      <c r="AY217" s="18" t="s">
        <v>132</v>
      </c>
      <c r="BE217" s="205">
        <f t="shared" si="64"/>
        <v>0</v>
      </c>
      <c r="BF217" s="205">
        <f t="shared" si="65"/>
        <v>0</v>
      </c>
      <c r="BG217" s="205">
        <f t="shared" si="66"/>
        <v>0</v>
      </c>
      <c r="BH217" s="205">
        <f t="shared" si="67"/>
        <v>0</v>
      </c>
      <c r="BI217" s="205">
        <f t="shared" si="68"/>
        <v>0</v>
      </c>
      <c r="BJ217" s="18" t="s">
        <v>78</v>
      </c>
      <c r="BK217" s="205">
        <f t="shared" si="69"/>
        <v>0</v>
      </c>
      <c r="BL217" s="18" t="s">
        <v>151</v>
      </c>
      <c r="BM217" s="204" t="s">
        <v>1169</v>
      </c>
    </row>
    <row r="218" spans="1:65" s="2" customFormat="1" ht="12">
      <c r="A218" s="35"/>
      <c r="B218" s="36"/>
      <c r="C218" s="244" t="s">
        <v>1170</v>
      </c>
      <c r="D218" s="244" t="s">
        <v>304</v>
      </c>
      <c r="E218" s="245" t="s">
        <v>1166</v>
      </c>
      <c r="F218" s="246" t="s">
        <v>1167</v>
      </c>
      <c r="G218" s="247" t="s">
        <v>1154</v>
      </c>
      <c r="H218" s="248">
        <v>9</v>
      </c>
      <c r="I218" s="249"/>
      <c r="J218" s="250">
        <f t="shared" si="60"/>
        <v>0</v>
      </c>
      <c r="K218" s="246" t="s">
        <v>19</v>
      </c>
      <c r="L218" s="251"/>
      <c r="M218" s="252" t="s">
        <v>19</v>
      </c>
      <c r="N218" s="253" t="s">
        <v>41</v>
      </c>
      <c r="O218" s="65"/>
      <c r="P218" s="202">
        <f t="shared" si="61"/>
        <v>0</v>
      </c>
      <c r="Q218" s="202">
        <v>0</v>
      </c>
      <c r="R218" s="202">
        <f t="shared" si="62"/>
        <v>0</v>
      </c>
      <c r="S218" s="202">
        <v>0</v>
      </c>
      <c r="T218" s="203">
        <f t="shared" si="6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4" t="s">
        <v>169</v>
      </c>
      <c r="AT218" s="204" t="s">
        <v>304</v>
      </c>
      <c r="AU218" s="204" t="s">
        <v>78</v>
      </c>
      <c r="AY218" s="18" t="s">
        <v>132</v>
      </c>
      <c r="BE218" s="205">
        <f t="shared" si="64"/>
        <v>0</v>
      </c>
      <c r="BF218" s="205">
        <f t="shared" si="65"/>
        <v>0</v>
      </c>
      <c r="BG218" s="205">
        <f t="shared" si="66"/>
        <v>0</v>
      </c>
      <c r="BH218" s="205">
        <f t="shared" si="67"/>
        <v>0</v>
      </c>
      <c r="BI218" s="205">
        <f t="shared" si="68"/>
        <v>0</v>
      </c>
      <c r="BJ218" s="18" t="s">
        <v>78</v>
      </c>
      <c r="BK218" s="205">
        <f t="shared" si="69"/>
        <v>0</v>
      </c>
      <c r="BL218" s="18" t="s">
        <v>151</v>
      </c>
      <c r="BM218" s="204" t="s">
        <v>1171</v>
      </c>
    </row>
    <row r="219" spans="1:65" s="2" customFormat="1" ht="12">
      <c r="A219" s="35"/>
      <c r="B219" s="36"/>
      <c r="C219" s="244" t="s">
        <v>1061</v>
      </c>
      <c r="D219" s="244" t="s">
        <v>304</v>
      </c>
      <c r="E219" s="245" t="s">
        <v>1172</v>
      </c>
      <c r="F219" s="246" t="s">
        <v>1173</v>
      </c>
      <c r="G219" s="247" t="s">
        <v>1174</v>
      </c>
      <c r="H219" s="248">
        <v>3</v>
      </c>
      <c r="I219" s="249"/>
      <c r="J219" s="250">
        <f t="shared" si="60"/>
        <v>0</v>
      </c>
      <c r="K219" s="246" t="s">
        <v>19</v>
      </c>
      <c r="L219" s="251"/>
      <c r="M219" s="252" t="s">
        <v>19</v>
      </c>
      <c r="N219" s="253" t="s">
        <v>41</v>
      </c>
      <c r="O219" s="65"/>
      <c r="P219" s="202">
        <f t="shared" si="61"/>
        <v>0</v>
      </c>
      <c r="Q219" s="202">
        <v>0</v>
      </c>
      <c r="R219" s="202">
        <f t="shared" si="62"/>
        <v>0</v>
      </c>
      <c r="S219" s="202">
        <v>0</v>
      </c>
      <c r="T219" s="203">
        <f t="shared" si="6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4" t="s">
        <v>169</v>
      </c>
      <c r="AT219" s="204" t="s">
        <v>304</v>
      </c>
      <c r="AU219" s="204" t="s">
        <v>78</v>
      </c>
      <c r="AY219" s="18" t="s">
        <v>132</v>
      </c>
      <c r="BE219" s="205">
        <f t="shared" si="64"/>
        <v>0</v>
      </c>
      <c r="BF219" s="205">
        <f t="shared" si="65"/>
        <v>0</v>
      </c>
      <c r="BG219" s="205">
        <f t="shared" si="66"/>
        <v>0</v>
      </c>
      <c r="BH219" s="205">
        <f t="shared" si="67"/>
        <v>0</v>
      </c>
      <c r="BI219" s="205">
        <f t="shared" si="68"/>
        <v>0</v>
      </c>
      <c r="BJ219" s="18" t="s">
        <v>78</v>
      </c>
      <c r="BK219" s="205">
        <f t="shared" si="69"/>
        <v>0</v>
      </c>
      <c r="BL219" s="18" t="s">
        <v>151</v>
      </c>
      <c r="BM219" s="204" t="s">
        <v>1175</v>
      </c>
    </row>
    <row r="220" spans="1:65" s="2" customFormat="1" ht="12">
      <c r="A220" s="35"/>
      <c r="B220" s="36"/>
      <c r="C220" s="244" t="s">
        <v>1176</v>
      </c>
      <c r="D220" s="244" t="s">
        <v>304</v>
      </c>
      <c r="E220" s="245" t="s">
        <v>1172</v>
      </c>
      <c r="F220" s="246" t="s">
        <v>1173</v>
      </c>
      <c r="G220" s="247" t="s">
        <v>1174</v>
      </c>
      <c r="H220" s="248">
        <v>10</v>
      </c>
      <c r="I220" s="249"/>
      <c r="J220" s="250">
        <f t="shared" si="60"/>
        <v>0</v>
      </c>
      <c r="K220" s="246" t="s">
        <v>19</v>
      </c>
      <c r="L220" s="251"/>
      <c r="M220" s="252" t="s">
        <v>19</v>
      </c>
      <c r="N220" s="253" t="s">
        <v>41</v>
      </c>
      <c r="O220" s="65"/>
      <c r="P220" s="202">
        <f t="shared" si="61"/>
        <v>0</v>
      </c>
      <c r="Q220" s="202">
        <v>0</v>
      </c>
      <c r="R220" s="202">
        <f t="shared" si="62"/>
        <v>0</v>
      </c>
      <c r="S220" s="202">
        <v>0</v>
      </c>
      <c r="T220" s="203">
        <f t="shared" si="6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4" t="s">
        <v>169</v>
      </c>
      <c r="AT220" s="204" t="s">
        <v>304</v>
      </c>
      <c r="AU220" s="204" t="s">
        <v>78</v>
      </c>
      <c r="AY220" s="18" t="s">
        <v>132</v>
      </c>
      <c r="BE220" s="205">
        <f t="shared" si="64"/>
        <v>0</v>
      </c>
      <c r="BF220" s="205">
        <f t="shared" si="65"/>
        <v>0</v>
      </c>
      <c r="BG220" s="205">
        <f t="shared" si="66"/>
        <v>0</v>
      </c>
      <c r="BH220" s="205">
        <f t="shared" si="67"/>
        <v>0</v>
      </c>
      <c r="BI220" s="205">
        <f t="shared" si="68"/>
        <v>0</v>
      </c>
      <c r="BJ220" s="18" t="s">
        <v>78</v>
      </c>
      <c r="BK220" s="205">
        <f t="shared" si="69"/>
        <v>0</v>
      </c>
      <c r="BL220" s="18" t="s">
        <v>151</v>
      </c>
      <c r="BM220" s="204" t="s">
        <v>1177</v>
      </c>
    </row>
    <row r="221" spans="1:65" s="2" customFormat="1" ht="12">
      <c r="A221" s="35"/>
      <c r="B221" s="36"/>
      <c r="C221" s="244" t="s">
        <v>1062</v>
      </c>
      <c r="D221" s="244" t="s">
        <v>304</v>
      </c>
      <c r="E221" s="245" t="s">
        <v>1172</v>
      </c>
      <c r="F221" s="246" t="s">
        <v>1173</v>
      </c>
      <c r="G221" s="247" t="s">
        <v>1174</v>
      </c>
      <c r="H221" s="248">
        <v>22.5</v>
      </c>
      <c r="I221" s="249"/>
      <c r="J221" s="250">
        <f t="shared" si="60"/>
        <v>0</v>
      </c>
      <c r="K221" s="246" t="s">
        <v>19</v>
      </c>
      <c r="L221" s="251"/>
      <c r="M221" s="252" t="s">
        <v>19</v>
      </c>
      <c r="N221" s="253" t="s">
        <v>41</v>
      </c>
      <c r="O221" s="65"/>
      <c r="P221" s="202">
        <f t="shared" si="61"/>
        <v>0</v>
      </c>
      <c r="Q221" s="202">
        <v>0</v>
      </c>
      <c r="R221" s="202">
        <f t="shared" si="62"/>
        <v>0</v>
      </c>
      <c r="S221" s="202">
        <v>0</v>
      </c>
      <c r="T221" s="203">
        <f t="shared" si="6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4" t="s">
        <v>169</v>
      </c>
      <c r="AT221" s="204" t="s">
        <v>304</v>
      </c>
      <c r="AU221" s="204" t="s">
        <v>78</v>
      </c>
      <c r="AY221" s="18" t="s">
        <v>132</v>
      </c>
      <c r="BE221" s="205">
        <f t="shared" si="64"/>
        <v>0</v>
      </c>
      <c r="BF221" s="205">
        <f t="shared" si="65"/>
        <v>0</v>
      </c>
      <c r="BG221" s="205">
        <f t="shared" si="66"/>
        <v>0</v>
      </c>
      <c r="BH221" s="205">
        <f t="shared" si="67"/>
        <v>0</v>
      </c>
      <c r="BI221" s="205">
        <f t="shared" si="68"/>
        <v>0</v>
      </c>
      <c r="BJ221" s="18" t="s">
        <v>78</v>
      </c>
      <c r="BK221" s="205">
        <f t="shared" si="69"/>
        <v>0</v>
      </c>
      <c r="BL221" s="18" t="s">
        <v>151</v>
      </c>
      <c r="BM221" s="204" t="s">
        <v>1178</v>
      </c>
    </row>
    <row r="222" spans="1:65" s="2" customFormat="1" ht="12">
      <c r="A222" s="35"/>
      <c r="B222" s="36"/>
      <c r="C222" s="244" t="s">
        <v>1179</v>
      </c>
      <c r="D222" s="244" t="s">
        <v>304</v>
      </c>
      <c r="E222" s="245" t="s">
        <v>1180</v>
      </c>
      <c r="F222" s="246" t="s">
        <v>1181</v>
      </c>
      <c r="G222" s="247" t="s">
        <v>221</v>
      </c>
      <c r="H222" s="248">
        <v>1.3</v>
      </c>
      <c r="I222" s="249"/>
      <c r="J222" s="250">
        <f t="shared" si="60"/>
        <v>0</v>
      </c>
      <c r="K222" s="246" t="s">
        <v>19</v>
      </c>
      <c r="L222" s="251"/>
      <c r="M222" s="252" t="s">
        <v>19</v>
      </c>
      <c r="N222" s="253" t="s">
        <v>41</v>
      </c>
      <c r="O222" s="65"/>
      <c r="P222" s="202">
        <f t="shared" si="61"/>
        <v>0</v>
      </c>
      <c r="Q222" s="202">
        <v>0</v>
      </c>
      <c r="R222" s="202">
        <f t="shared" si="62"/>
        <v>0</v>
      </c>
      <c r="S222" s="202">
        <v>0</v>
      </c>
      <c r="T222" s="203">
        <f t="shared" si="6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4" t="s">
        <v>169</v>
      </c>
      <c r="AT222" s="204" t="s">
        <v>304</v>
      </c>
      <c r="AU222" s="204" t="s">
        <v>78</v>
      </c>
      <c r="AY222" s="18" t="s">
        <v>132</v>
      </c>
      <c r="BE222" s="205">
        <f t="shared" si="64"/>
        <v>0</v>
      </c>
      <c r="BF222" s="205">
        <f t="shared" si="65"/>
        <v>0</v>
      </c>
      <c r="BG222" s="205">
        <f t="shared" si="66"/>
        <v>0</v>
      </c>
      <c r="BH222" s="205">
        <f t="shared" si="67"/>
        <v>0</v>
      </c>
      <c r="BI222" s="205">
        <f t="shared" si="68"/>
        <v>0</v>
      </c>
      <c r="BJ222" s="18" t="s">
        <v>78</v>
      </c>
      <c r="BK222" s="205">
        <f t="shared" si="69"/>
        <v>0</v>
      </c>
      <c r="BL222" s="18" t="s">
        <v>151</v>
      </c>
      <c r="BM222" s="204" t="s">
        <v>1182</v>
      </c>
    </row>
    <row r="223" spans="1:65" s="2" customFormat="1" ht="12">
      <c r="A223" s="35"/>
      <c r="B223" s="36"/>
      <c r="C223" s="244" t="s">
        <v>1063</v>
      </c>
      <c r="D223" s="244" t="s">
        <v>304</v>
      </c>
      <c r="E223" s="245" t="s">
        <v>1180</v>
      </c>
      <c r="F223" s="246" t="s">
        <v>1181</v>
      </c>
      <c r="G223" s="247" t="s">
        <v>221</v>
      </c>
      <c r="H223" s="248">
        <v>4.5</v>
      </c>
      <c r="I223" s="249"/>
      <c r="J223" s="250">
        <f t="shared" si="60"/>
        <v>0</v>
      </c>
      <c r="K223" s="246" t="s">
        <v>19</v>
      </c>
      <c r="L223" s="251"/>
      <c r="M223" s="252" t="s">
        <v>19</v>
      </c>
      <c r="N223" s="253" t="s">
        <v>41</v>
      </c>
      <c r="O223" s="65"/>
      <c r="P223" s="202">
        <f t="shared" si="61"/>
        <v>0</v>
      </c>
      <c r="Q223" s="202">
        <v>0</v>
      </c>
      <c r="R223" s="202">
        <f t="shared" si="62"/>
        <v>0</v>
      </c>
      <c r="S223" s="202">
        <v>0</v>
      </c>
      <c r="T223" s="203">
        <f t="shared" si="6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4" t="s">
        <v>169</v>
      </c>
      <c r="AT223" s="204" t="s">
        <v>304</v>
      </c>
      <c r="AU223" s="204" t="s">
        <v>78</v>
      </c>
      <c r="AY223" s="18" t="s">
        <v>132</v>
      </c>
      <c r="BE223" s="205">
        <f t="shared" si="64"/>
        <v>0</v>
      </c>
      <c r="BF223" s="205">
        <f t="shared" si="65"/>
        <v>0</v>
      </c>
      <c r="BG223" s="205">
        <f t="shared" si="66"/>
        <v>0</v>
      </c>
      <c r="BH223" s="205">
        <f t="shared" si="67"/>
        <v>0</v>
      </c>
      <c r="BI223" s="205">
        <f t="shared" si="68"/>
        <v>0</v>
      </c>
      <c r="BJ223" s="18" t="s">
        <v>78</v>
      </c>
      <c r="BK223" s="205">
        <f t="shared" si="69"/>
        <v>0</v>
      </c>
      <c r="BL223" s="18" t="s">
        <v>151</v>
      </c>
      <c r="BM223" s="204" t="s">
        <v>1183</v>
      </c>
    </row>
    <row r="224" spans="1:65" s="2" customFormat="1" ht="12">
      <c r="A224" s="35"/>
      <c r="B224" s="36"/>
      <c r="C224" s="244" t="s">
        <v>1184</v>
      </c>
      <c r="D224" s="244" t="s">
        <v>304</v>
      </c>
      <c r="E224" s="245" t="s">
        <v>1180</v>
      </c>
      <c r="F224" s="246" t="s">
        <v>1181</v>
      </c>
      <c r="G224" s="247" t="s">
        <v>221</v>
      </c>
      <c r="H224" s="248">
        <v>0.5</v>
      </c>
      <c r="I224" s="249"/>
      <c r="J224" s="250">
        <f t="shared" si="60"/>
        <v>0</v>
      </c>
      <c r="K224" s="246" t="s">
        <v>19</v>
      </c>
      <c r="L224" s="251"/>
      <c r="M224" s="252" t="s">
        <v>19</v>
      </c>
      <c r="N224" s="253" t="s">
        <v>41</v>
      </c>
      <c r="O224" s="65"/>
      <c r="P224" s="202">
        <f t="shared" si="61"/>
        <v>0</v>
      </c>
      <c r="Q224" s="202">
        <v>0</v>
      </c>
      <c r="R224" s="202">
        <f t="shared" si="62"/>
        <v>0</v>
      </c>
      <c r="S224" s="202">
        <v>0</v>
      </c>
      <c r="T224" s="203">
        <f t="shared" si="6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4" t="s">
        <v>169</v>
      </c>
      <c r="AT224" s="204" t="s">
        <v>304</v>
      </c>
      <c r="AU224" s="204" t="s">
        <v>78</v>
      </c>
      <c r="AY224" s="18" t="s">
        <v>132</v>
      </c>
      <c r="BE224" s="205">
        <f t="shared" si="64"/>
        <v>0</v>
      </c>
      <c r="BF224" s="205">
        <f t="shared" si="65"/>
        <v>0</v>
      </c>
      <c r="BG224" s="205">
        <f t="shared" si="66"/>
        <v>0</v>
      </c>
      <c r="BH224" s="205">
        <f t="shared" si="67"/>
        <v>0</v>
      </c>
      <c r="BI224" s="205">
        <f t="shared" si="68"/>
        <v>0</v>
      </c>
      <c r="BJ224" s="18" t="s">
        <v>78</v>
      </c>
      <c r="BK224" s="205">
        <f t="shared" si="69"/>
        <v>0</v>
      </c>
      <c r="BL224" s="18" t="s">
        <v>151</v>
      </c>
      <c r="BM224" s="204" t="s">
        <v>1185</v>
      </c>
    </row>
    <row r="225" spans="1:65" s="2" customFormat="1" ht="12">
      <c r="A225" s="35"/>
      <c r="B225" s="36"/>
      <c r="C225" s="244" t="s">
        <v>1064</v>
      </c>
      <c r="D225" s="244" t="s">
        <v>304</v>
      </c>
      <c r="E225" s="245" t="s">
        <v>1180</v>
      </c>
      <c r="F225" s="246" t="s">
        <v>1181</v>
      </c>
      <c r="G225" s="247" t="s">
        <v>221</v>
      </c>
      <c r="H225" s="248">
        <v>2</v>
      </c>
      <c r="I225" s="249"/>
      <c r="J225" s="250">
        <f t="shared" si="60"/>
        <v>0</v>
      </c>
      <c r="K225" s="246" t="s">
        <v>19</v>
      </c>
      <c r="L225" s="251"/>
      <c r="M225" s="252" t="s">
        <v>19</v>
      </c>
      <c r="N225" s="253" t="s">
        <v>41</v>
      </c>
      <c r="O225" s="65"/>
      <c r="P225" s="202">
        <f t="shared" si="61"/>
        <v>0</v>
      </c>
      <c r="Q225" s="202">
        <v>0</v>
      </c>
      <c r="R225" s="202">
        <f t="shared" si="62"/>
        <v>0</v>
      </c>
      <c r="S225" s="202">
        <v>0</v>
      </c>
      <c r="T225" s="203">
        <f t="shared" si="6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4" t="s">
        <v>169</v>
      </c>
      <c r="AT225" s="204" t="s">
        <v>304</v>
      </c>
      <c r="AU225" s="204" t="s">
        <v>78</v>
      </c>
      <c r="AY225" s="18" t="s">
        <v>132</v>
      </c>
      <c r="BE225" s="205">
        <f t="shared" si="64"/>
        <v>0</v>
      </c>
      <c r="BF225" s="205">
        <f t="shared" si="65"/>
        <v>0</v>
      </c>
      <c r="BG225" s="205">
        <f t="shared" si="66"/>
        <v>0</v>
      </c>
      <c r="BH225" s="205">
        <f t="shared" si="67"/>
        <v>0</v>
      </c>
      <c r="BI225" s="205">
        <f t="shared" si="68"/>
        <v>0</v>
      </c>
      <c r="BJ225" s="18" t="s">
        <v>78</v>
      </c>
      <c r="BK225" s="205">
        <f t="shared" si="69"/>
        <v>0</v>
      </c>
      <c r="BL225" s="18" t="s">
        <v>151</v>
      </c>
      <c r="BM225" s="204" t="s">
        <v>1186</v>
      </c>
    </row>
    <row r="226" spans="1:65" s="2" customFormat="1" ht="12">
      <c r="A226" s="35"/>
      <c r="B226" s="36"/>
      <c r="C226" s="244" t="s">
        <v>1187</v>
      </c>
      <c r="D226" s="244" t="s">
        <v>304</v>
      </c>
      <c r="E226" s="245" t="s">
        <v>1180</v>
      </c>
      <c r="F226" s="246" t="s">
        <v>1181</v>
      </c>
      <c r="G226" s="247" t="s">
        <v>221</v>
      </c>
      <c r="H226" s="248">
        <v>4.5</v>
      </c>
      <c r="I226" s="249"/>
      <c r="J226" s="250">
        <f t="shared" si="60"/>
        <v>0</v>
      </c>
      <c r="K226" s="246" t="s">
        <v>19</v>
      </c>
      <c r="L226" s="251"/>
      <c r="M226" s="252" t="s">
        <v>19</v>
      </c>
      <c r="N226" s="253" t="s">
        <v>41</v>
      </c>
      <c r="O226" s="65"/>
      <c r="P226" s="202">
        <f t="shared" si="61"/>
        <v>0</v>
      </c>
      <c r="Q226" s="202">
        <v>0</v>
      </c>
      <c r="R226" s="202">
        <f t="shared" si="62"/>
        <v>0</v>
      </c>
      <c r="S226" s="202">
        <v>0</v>
      </c>
      <c r="T226" s="203">
        <f t="shared" si="6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4" t="s">
        <v>169</v>
      </c>
      <c r="AT226" s="204" t="s">
        <v>304</v>
      </c>
      <c r="AU226" s="204" t="s">
        <v>78</v>
      </c>
      <c r="AY226" s="18" t="s">
        <v>132</v>
      </c>
      <c r="BE226" s="205">
        <f t="shared" si="64"/>
        <v>0</v>
      </c>
      <c r="BF226" s="205">
        <f t="shared" si="65"/>
        <v>0</v>
      </c>
      <c r="BG226" s="205">
        <f t="shared" si="66"/>
        <v>0</v>
      </c>
      <c r="BH226" s="205">
        <f t="shared" si="67"/>
        <v>0</v>
      </c>
      <c r="BI226" s="205">
        <f t="shared" si="68"/>
        <v>0</v>
      </c>
      <c r="BJ226" s="18" t="s">
        <v>78</v>
      </c>
      <c r="BK226" s="205">
        <f t="shared" si="69"/>
        <v>0</v>
      </c>
      <c r="BL226" s="18" t="s">
        <v>151</v>
      </c>
      <c r="BM226" s="204" t="s">
        <v>1188</v>
      </c>
    </row>
    <row r="227" spans="1:65" s="2" customFormat="1" ht="12">
      <c r="A227" s="35"/>
      <c r="B227" s="36"/>
      <c r="C227" s="244" t="s">
        <v>1065</v>
      </c>
      <c r="D227" s="244" t="s">
        <v>304</v>
      </c>
      <c r="E227" s="245" t="s">
        <v>1189</v>
      </c>
      <c r="F227" s="246" t="s">
        <v>1190</v>
      </c>
      <c r="G227" s="247" t="s">
        <v>1154</v>
      </c>
      <c r="H227" s="248">
        <v>1</v>
      </c>
      <c r="I227" s="249"/>
      <c r="J227" s="250">
        <f t="shared" si="60"/>
        <v>0</v>
      </c>
      <c r="K227" s="246" t="s">
        <v>19</v>
      </c>
      <c r="L227" s="251"/>
      <c r="M227" s="252" t="s">
        <v>19</v>
      </c>
      <c r="N227" s="253" t="s">
        <v>41</v>
      </c>
      <c r="O227" s="65"/>
      <c r="P227" s="202">
        <f t="shared" si="61"/>
        <v>0</v>
      </c>
      <c r="Q227" s="202">
        <v>0</v>
      </c>
      <c r="R227" s="202">
        <f t="shared" si="62"/>
        <v>0</v>
      </c>
      <c r="S227" s="202">
        <v>0</v>
      </c>
      <c r="T227" s="203">
        <f t="shared" si="6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4" t="s">
        <v>169</v>
      </c>
      <c r="AT227" s="204" t="s">
        <v>304</v>
      </c>
      <c r="AU227" s="204" t="s">
        <v>78</v>
      </c>
      <c r="AY227" s="18" t="s">
        <v>132</v>
      </c>
      <c r="BE227" s="205">
        <f t="shared" si="64"/>
        <v>0</v>
      </c>
      <c r="BF227" s="205">
        <f t="shared" si="65"/>
        <v>0</v>
      </c>
      <c r="BG227" s="205">
        <f t="shared" si="66"/>
        <v>0</v>
      </c>
      <c r="BH227" s="205">
        <f t="shared" si="67"/>
        <v>0</v>
      </c>
      <c r="BI227" s="205">
        <f t="shared" si="68"/>
        <v>0</v>
      </c>
      <c r="BJ227" s="18" t="s">
        <v>78</v>
      </c>
      <c r="BK227" s="205">
        <f t="shared" si="69"/>
        <v>0</v>
      </c>
      <c r="BL227" s="18" t="s">
        <v>151</v>
      </c>
      <c r="BM227" s="204" t="s">
        <v>1191</v>
      </c>
    </row>
    <row r="228" spans="1:65" s="2" customFormat="1" ht="12">
      <c r="A228" s="35"/>
      <c r="B228" s="36"/>
      <c r="C228" s="244" t="s">
        <v>1192</v>
      </c>
      <c r="D228" s="244" t="s">
        <v>304</v>
      </c>
      <c r="E228" s="245" t="s">
        <v>1189</v>
      </c>
      <c r="F228" s="246" t="s">
        <v>1190</v>
      </c>
      <c r="G228" s="247" t="s">
        <v>1154</v>
      </c>
      <c r="H228" s="248">
        <v>4</v>
      </c>
      <c r="I228" s="249"/>
      <c r="J228" s="250">
        <f t="shared" si="60"/>
        <v>0</v>
      </c>
      <c r="K228" s="246" t="s">
        <v>19</v>
      </c>
      <c r="L228" s="251"/>
      <c r="M228" s="252" t="s">
        <v>19</v>
      </c>
      <c r="N228" s="253" t="s">
        <v>41</v>
      </c>
      <c r="O228" s="65"/>
      <c r="P228" s="202">
        <f t="shared" si="61"/>
        <v>0</v>
      </c>
      <c r="Q228" s="202">
        <v>0</v>
      </c>
      <c r="R228" s="202">
        <f t="shared" si="62"/>
        <v>0</v>
      </c>
      <c r="S228" s="202">
        <v>0</v>
      </c>
      <c r="T228" s="203">
        <f t="shared" si="6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4" t="s">
        <v>169</v>
      </c>
      <c r="AT228" s="204" t="s">
        <v>304</v>
      </c>
      <c r="AU228" s="204" t="s">
        <v>78</v>
      </c>
      <c r="AY228" s="18" t="s">
        <v>132</v>
      </c>
      <c r="BE228" s="205">
        <f t="shared" si="64"/>
        <v>0</v>
      </c>
      <c r="BF228" s="205">
        <f t="shared" si="65"/>
        <v>0</v>
      </c>
      <c r="BG228" s="205">
        <f t="shared" si="66"/>
        <v>0</v>
      </c>
      <c r="BH228" s="205">
        <f t="shared" si="67"/>
        <v>0</v>
      </c>
      <c r="BI228" s="205">
        <f t="shared" si="68"/>
        <v>0</v>
      </c>
      <c r="BJ228" s="18" t="s">
        <v>78</v>
      </c>
      <c r="BK228" s="205">
        <f t="shared" si="69"/>
        <v>0</v>
      </c>
      <c r="BL228" s="18" t="s">
        <v>151</v>
      </c>
      <c r="BM228" s="204" t="s">
        <v>1193</v>
      </c>
    </row>
    <row r="229" spans="1:65" s="2" customFormat="1" ht="12">
      <c r="A229" s="35"/>
      <c r="B229" s="36"/>
      <c r="C229" s="244" t="s">
        <v>1194</v>
      </c>
      <c r="D229" s="244" t="s">
        <v>304</v>
      </c>
      <c r="E229" s="245" t="s">
        <v>1189</v>
      </c>
      <c r="F229" s="246" t="s">
        <v>1190</v>
      </c>
      <c r="G229" s="247" t="s">
        <v>1154</v>
      </c>
      <c r="H229" s="248">
        <v>9</v>
      </c>
      <c r="I229" s="249"/>
      <c r="J229" s="250">
        <f t="shared" si="60"/>
        <v>0</v>
      </c>
      <c r="K229" s="246" t="s">
        <v>19</v>
      </c>
      <c r="L229" s="251"/>
      <c r="M229" s="252" t="s">
        <v>19</v>
      </c>
      <c r="N229" s="253" t="s">
        <v>41</v>
      </c>
      <c r="O229" s="65"/>
      <c r="P229" s="202">
        <f t="shared" si="61"/>
        <v>0</v>
      </c>
      <c r="Q229" s="202">
        <v>0</v>
      </c>
      <c r="R229" s="202">
        <f t="shared" si="62"/>
        <v>0</v>
      </c>
      <c r="S229" s="202">
        <v>0</v>
      </c>
      <c r="T229" s="203">
        <f t="shared" si="6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4" t="s">
        <v>169</v>
      </c>
      <c r="AT229" s="204" t="s">
        <v>304</v>
      </c>
      <c r="AU229" s="204" t="s">
        <v>78</v>
      </c>
      <c r="AY229" s="18" t="s">
        <v>132</v>
      </c>
      <c r="BE229" s="205">
        <f t="shared" si="64"/>
        <v>0</v>
      </c>
      <c r="BF229" s="205">
        <f t="shared" si="65"/>
        <v>0</v>
      </c>
      <c r="BG229" s="205">
        <f t="shared" si="66"/>
        <v>0</v>
      </c>
      <c r="BH229" s="205">
        <f t="shared" si="67"/>
        <v>0</v>
      </c>
      <c r="BI229" s="205">
        <f t="shared" si="68"/>
        <v>0</v>
      </c>
      <c r="BJ229" s="18" t="s">
        <v>78</v>
      </c>
      <c r="BK229" s="205">
        <f t="shared" si="69"/>
        <v>0</v>
      </c>
      <c r="BL229" s="18" t="s">
        <v>151</v>
      </c>
      <c r="BM229" s="204" t="s">
        <v>1195</v>
      </c>
    </row>
    <row r="230" spans="1:65" s="2" customFormat="1" ht="12">
      <c r="A230" s="35"/>
      <c r="B230" s="36"/>
      <c r="C230" s="244" t="s">
        <v>1196</v>
      </c>
      <c r="D230" s="244" t="s">
        <v>304</v>
      </c>
      <c r="E230" s="245" t="s">
        <v>1197</v>
      </c>
      <c r="F230" s="246" t="s">
        <v>1198</v>
      </c>
      <c r="G230" s="247" t="s">
        <v>518</v>
      </c>
      <c r="H230" s="248">
        <v>0.8</v>
      </c>
      <c r="I230" s="249"/>
      <c r="J230" s="250">
        <f t="shared" si="60"/>
        <v>0</v>
      </c>
      <c r="K230" s="246" t="s">
        <v>19</v>
      </c>
      <c r="L230" s="251"/>
      <c r="M230" s="252" t="s">
        <v>19</v>
      </c>
      <c r="N230" s="253" t="s">
        <v>41</v>
      </c>
      <c r="O230" s="65"/>
      <c r="P230" s="202">
        <f t="shared" si="61"/>
        <v>0</v>
      </c>
      <c r="Q230" s="202">
        <v>0</v>
      </c>
      <c r="R230" s="202">
        <f t="shared" si="62"/>
        <v>0</v>
      </c>
      <c r="S230" s="202">
        <v>0</v>
      </c>
      <c r="T230" s="203">
        <f t="shared" si="6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4" t="s">
        <v>169</v>
      </c>
      <c r="AT230" s="204" t="s">
        <v>304</v>
      </c>
      <c r="AU230" s="204" t="s">
        <v>78</v>
      </c>
      <c r="AY230" s="18" t="s">
        <v>132</v>
      </c>
      <c r="BE230" s="205">
        <f t="shared" si="64"/>
        <v>0</v>
      </c>
      <c r="BF230" s="205">
        <f t="shared" si="65"/>
        <v>0</v>
      </c>
      <c r="BG230" s="205">
        <f t="shared" si="66"/>
        <v>0</v>
      </c>
      <c r="BH230" s="205">
        <f t="shared" si="67"/>
        <v>0</v>
      </c>
      <c r="BI230" s="205">
        <f t="shared" si="68"/>
        <v>0</v>
      </c>
      <c r="BJ230" s="18" t="s">
        <v>78</v>
      </c>
      <c r="BK230" s="205">
        <f t="shared" si="69"/>
        <v>0</v>
      </c>
      <c r="BL230" s="18" t="s">
        <v>151</v>
      </c>
      <c r="BM230" s="204" t="s">
        <v>1199</v>
      </c>
    </row>
    <row r="231" spans="1:65" s="2" customFormat="1" ht="12">
      <c r="A231" s="35"/>
      <c r="B231" s="36"/>
      <c r="C231" s="244" t="s">
        <v>1080</v>
      </c>
      <c r="D231" s="244" t="s">
        <v>304</v>
      </c>
      <c r="E231" s="245" t="s">
        <v>1197</v>
      </c>
      <c r="F231" s="246" t="s">
        <v>1198</v>
      </c>
      <c r="G231" s="247" t="s">
        <v>518</v>
      </c>
      <c r="H231" s="248">
        <v>18</v>
      </c>
      <c r="I231" s="249"/>
      <c r="J231" s="250">
        <f t="shared" si="60"/>
        <v>0</v>
      </c>
      <c r="K231" s="246" t="s">
        <v>19</v>
      </c>
      <c r="L231" s="251"/>
      <c r="M231" s="252" t="s">
        <v>19</v>
      </c>
      <c r="N231" s="253" t="s">
        <v>41</v>
      </c>
      <c r="O231" s="65"/>
      <c r="P231" s="202">
        <f t="shared" si="61"/>
        <v>0</v>
      </c>
      <c r="Q231" s="202">
        <v>0</v>
      </c>
      <c r="R231" s="202">
        <f t="shared" si="62"/>
        <v>0</v>
      </c>
      <c r="S231" s="202">
        <v>0</v>
      </c>
      <c r="T231" s="203">
        <f t="shared" si="6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4" t="s">
        <v>169</v>
      </c>
      <c r="AT231" s="204" t="s">
        <v>304</v>
      </c>
      <c r="AU231" s="204" t="s">
        <v>78</v>
      </c>
      <c r="AY231" s="18" t="s">
        <v>132</v>
      </c>
      <c r="BE231" s="205">
        <f t="shared" si="64"/>
        <v>0</v>
      </c>
      <c r="BF231" s="205">
        <f t="shared" si="65"/>
        <v>0</v>
      </c>
      <c r="BG231" s="205">
        <f t="shared" si="66"/>
        <v>0</v>
      </c>
      <c r="BH231" s="205">
        <f t="shared" si="67"/>
        <v>0</v>
      </c>
      <c r="BI231" s="205">
        <f t="shared" si="68"/>
        <v>0</v>
      </c>
      <c r="BJ231" s="18" t="s">
        <v>78</v>
      </c>
      <c r="BK231" s="205">
        <f t="shared" si="69"/>
        <v>0</v>
      </c>
      <c r="BL231" s="18" t="s">
        <v>151</v>
      </c>
      <c r="BM231" s="204" t="s">
        <v>1200</v>
      </c>
    </row>
    <row r="232" spans="1:65" s="2" customFormat="1" ht="12">
      <c r="A232" s="35"/>
      <c r="B232" s="36"/>
      <c r="C232" s="244" t="s">
        <v>1201</v>
      </c>
      <c r="D232" s="244" t="s">
        <v>304</v>
      </c>
      <c r="E232" s="245" t="s">
        <v>1197</v>
      </c>
      <c r="F232" s="246" t="s">
        <v>1198</v>
      </c>
      <c r="G232" s="247" t="s">
        <v>518</v>
      </c>
      <c r="H232" s="248">
        <v>59.99</v>
      </c>
      <c r="I232" s="249"/>
      <c r="J232" s="250">
        <f t="shared" si="60"/>
        <v>0</v>
      </c>
      <c r="K232" s="246" t="s">
        <v>19</v>
      </c>
      <c r="L232" s="251"/>
      <c r="M232" s="252" t="s">
        <v>19</v>
      </c>
      <c r="N232" s="253" t="s">
        <v>41</v>
      </c>
      <c r="O232" s="65"/>
      <c r="P232" s="202">
        <f t="shared" si="61"/>
        <v>0</v>
      </c>
      <c r="Q232" s="202">
        <v>0</v>
      </c>
      <c r="R232" s="202">
        <f t="shared" si="62"/>
        <v>0</v>
      </c>
      <c r="S232" s="202">
        <v>0</v>
      </c>
      <c r="T232" s="203">
        <f t="shared" si="6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4" t="s">
        <v>169</v>
      </c>
      <c r="AT232" s="204" t="s">
        <v>304</v>
      </c>
      <c r="AU232" s="204" t="s">
        <v>78</v>
      </c>
      <c r="AY232" s="18" t="s">
        <v>132</v>
      </c>
      <c r="BE232" s="205">
        <f t="shared" si="64"/>
        <v>0</v>
      </c>
      <c r="BF232" s="205">
        <f t="shared" si="65"/>
        <v>0</v>
      </c>
      <c r="BG232" s="205">
        <f t="shared" si="66"/>
        <v>0</v>
      </c>
      <c r="BH232" s="205">
        <f t="shared" si="67"/>
        <v>0</v>
      </c>
      <c r="BI232" s="205">
        <f t="shared" si="68"/>
        <v>0</v>
      </c>
      <c r="BJ232" s="18" t="s">
        <v>78</v>
      </c>
      <c r="BK232" s="205">
        <f t="shared" si="69"/>
        <v>0</v>
      </c>
      <c r="BL232" s="18" t="s">
        <v>151</v>
      </c>
      <c r="BM232" s="204" t="s">
        <v>1202</v>
      </c>
    </row>
    <row r="233" spans="1:65" s="2" customFormat="1" ht="12">
      <c r="A233" s="35"/>
      <c r="B233" s="36"/>
      <c r="C233" s="244" t="s">
        <v>1081</v>
      </c>
      <c r="D233" s="244" t="s">
        <v>304</v>
      </c>
      <c r="E233" s="245" t="s">
        <v>1203</v>
      </c>
      <c r="F233" s="246" t="s">
        <v>1204</v>
      </c>
      <c r="G233" s="247" t="s">
        <v>1205</v>
      </c>
      <c r="H233" s="248">
        <v>2</v>
      </c>
      <c r="I233" s="249"/>
      <c r="J233" s="250">
        <f t="shared" si="60"/>
        <v>0</v>
      </c>
      <c r="K233" s="246" t="s">
        <v>19</v>
      </c>
      <c r="L233" s="251"/>
      <c r="M233" s="252" t="s">
        <v>19</v>
      </c>
      <c r="N233" s="253" t="s">
        <v>41</v>
      </c>
      <c r="O233" s="65"/>
      <c r="P233" s="202">
        <f t="shared" si="61"/>
        <v>0</v>
      </c>
      <c r="Q233" s="202">
        <v>0</v>
      </c>
      <c r="R233" s="202">
        <f t="shared" si="62"/>
        <v>0</v>
      </c>
      <c r="S233" s="202">
        <v>0</v>
      </c>
      <c r="T233" s="203">
        <f t="shared" si="6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4" t="s">
        <v>169</v>
      </c>
      <c r="AT233" s="204" t="s">
        <v>304</v>
      </c>
      <c r="AU233" s="204" t="s">
        <v>78</v>
      </c>
      <c r="AY233" s="18" t="s">
        <v>132</v>
      </c>
      <c r="BE233" s="205">
        <f t="shared" si="64"/>
        <v>0</v>
      </c>
      <c r="BF233" s="205">
        <f t="shared" si="65"/>
        <v>0</v>
      </c>
      <c r="BG233" s="205">
        <f t="shared" si="66"/>
        <v>0</v>
      </c>
      <c r="BH233" s="205">
        <f t="shared" si="67"/>
        <v>0</v>
      </c>
      <c r="BI233" s="205">
        <f t="shared" si="68"/>
        <v>0</v>
      </c>
      <c r="BJ233" s="18" t="s">
        <v>78</v>
      </c>
      <c r="BK233" s="205">
        <f t="shared" si="69"/>
        <v>0</v>
      </c>
      <c r="BL233" s="18" t="s">
        <v>151</v>
      </c>
      <c r="BM233" s="204" t="s">
        <v>1206</v>
      </c>
    </row>
    <row r="234" spans="1:65" s="2" customFormat="1" ht="12">
      <c r="A234" s="35"/>
      <c r="B234" s="36"/>
      <c r="C234" s="244" t="s">
        <v>1207</v>
      </c>
      <c r="D234" s="244" t="s">
        <v>304</v>
      </c>
      <c r="E234" s="245" t="s">
        <v>1203</v>
      </c>
      <c r="F234" s="246" t="s">
        <v>1204</v>
      </c>
      <c r="G234" s="247" t="s">
        <v>1205</v>
      </c>
      <c r="H234" s="248">
        <v>4</v>
      </c>
      <c r="I234" s="249"/>
      <c r="J234" s="250">
        <f t="shared" si="60"/>
        <v>0</v>
      </c>
      <c r="K234" s="246" t="s">
        <v>19</v>
      </c>
      <c r="L234" s="251"/>
      <c r="M234" s="252" t="s">
        <v>19</v>
      </c>
      <c r="N234" s="253" t="s">
        <v>41</v>
      </c>
      <c r="O234" s="65"/>
      <c r="P234" s="202">
        <f t="shared" si="61"/>
        <v>0</v>
      </c>
      <c r="Q234" s="202">
        <v>0</v>
      </c>
      <c r="R234" s="202">
        <f t="shared" si="62"/>
        <v>0</v>
      </c>
      <c r="S234" s="202">
        <v>0</v>
      </c>
      <c r="T234" s="203">
        <f t="shared" si="6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4" t="s">
        <v>169</v>
      </c>
      <c r="AT234" s="204" t="s">
        <v>304</v>
      </c>
      <c r="AU234" s="204" t="s">
        <v>78</v>
      </c>
      <c r="AY234" s="18" t="s">
        <v>132</v>
      </c>
      <c r="BE234" s="205">
        <f t="shared" si="64"/>
        <v>0</v>
      </c>
      <c r="BF234" s="205">
        <f t="shared" si="65"/>
        <v>0</v>
      </c>
      <c r="BG234" s="205">
        <f t="shared" si="66"/>
        <v>0</v>
      </c>
      <c r="BH234" s="205">
        <f t="shared" si="67"/>
        <v>0</v>
      </c>
      <c r="BI234" s="205">
        <f t="shared" si="68"/>
        <v>0</v>
      </c>
      <c r="BJ234" s="18" t="s">
        <v>78</v>
      </c>
      <c r="BK234" s="205">
        <f t="shared" si="69"/>
        <v>0</v>
      </c>
      <c r="BL234" s="18" t="s">
        <v>151</v>
      </c>
      <c r="BM234" s="204" t="s">
        <v>1208</v>
      </c>
    </row>
    <row r="235" spans="1:65" s="2" customFormat="1" ht="12">
      <c r="A235" s="35"/>
      <c r="B235" s="36"/>
      <c r="C235" s="244" t="s">
        <v>1082</v>
      </c>
      <c r="D235" s="244" t="s">
        <v>304</v>
      </c>
      <c r="E235" s="245" t="s">
        <v>1203</v>
      </c>
      <c r="F235" s="246" t="s">
        <v>1204</v>
      </c>
      <c r="G235" s="247" t="s">
        <v>1205</v>
      </c>
      <c r="H235" s="248">
        <v>9</v>
      </c>
      <c r="I235" s="249"/>
      <c r="J235" s="250">
        <f t="shared" si="60"/>
        <v>0</v>
      </c>
      <c r="K235" s="246" t="s">
        <v>19</v>
      </c>
      <c r="L235" s="251"/>
      <c r="M235" s="252" t="s">
        <v>19</v>
      </c>
      <c r="N235" s="253" t="s">
        <v>41</v>
      </c>
      <c r="O235" s="65"/>
      <c r="P235" s="202">
        <f t="shared" si="61"/>
        <v>0</v>
      </c>
      <c r="Q235" s="202">
        <v>0</v>
      </c>
      <c r="R235" s="202">
        <f t="shared" si="62"/>
        <v>0</v>
      </c>
      <c r="S235" s="202">
        <v>0</v>
      </c>
      <c r="T235" s="203">
        <f t="shared" si="6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4" t="s">
        <v>169</v>
      </c>
      <c r="AT235" s="204" t="s">
        <v>304</v>
      </c>
      <c r="AU235" s="204" t="s">
        <v>78</v>
      </c>
      <c r="AY235" s="18" t="s">
        <v>132</v>
      </c>
      <c r="BE235" s="205">
        <f t="shared" si="64"/>
        <v>0</v>
      </c>
      <c r="BF235" s="205">
        <f t="shared" si="65"/>
        <v>0</v>
      </c>
      <c r="BG235" s="205">
        <f t="shared" si="66"/>
        <v>0</v>
      </c>
      <c r="BH235" s="205">
        <f t="shared" si="67"/>
        <v>0</v>
      </c>
      <c r="BI235" s="205">
        <f t="shared" si="68"/>
        <v>0</v>
      </c>
      <c r="BJ235" s="18" t="s">
        <v>78</v>
      </c>
      <c r="BK235" s="205">
        <f t="shared" si="69"/>
        <v>0</v>
      </c>
      <c r="BL235" s="18" t="s">
        <v>151</v>
      </c>
      <c r="BM235" s="204" t="s">
        <v>1209</v>
      </c>
    </row>
    <row r="236" spans="1:65" s="2" customFormat="1" ht="12">
      <c r="A236" s="35"/>
      <c r="B236" s="36"/>
      <c r="C236" s="244" t="s">
        <v>1210</v>
      </c>
      <c r="D236" s="244" t="s">
        <v>304</v>
      </c>
      <c r="E236" s="245" t="s">
        <v>1211</v>
      </c>
      <c r="F236" s="246" t="s">
        <v>1212</v>
      </c>
      <c r="G236" s="247" t="s">
        <v>1174</v>
      </c>
      <c r="H236" s="248">
        <v>33</v>
      </c>
      <c r="I236" s="249"/>
      <c r="J236" s="250">
        <f t="shared" si="60"/>
        <v>0</v>
      </c>
      <c r="K236" s="246" t="s">
        <v>19</v>
      </c>
      <c r="L236" s="251"/>
      <c r="M236" s="252" t="s">
        <v>19</v>
      </c>
      <c r="N236" s="253" t="s">
        <v>41</v>
      </c>
      <c r="O236" s="65"/>
      <c r="P236" s="202">
        <f t="shared" si="61"/>
        <v>0</v>
      </c>
      <c r="Q236" s="202">
        <v>0</v>
      </c>
      <c r="R236" s="202">
        <f t="shared" si="62"/>
        <v>0</v>
      </c>
      <c r="S236" s="202">
        <v>0</v>
      </c>
      <c r="T236" s="203">
        <f t="shared" si="6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4" t="s">
        <v>169</v>
      </c>
      <c r="AT236" s="204" t="s">
        <v>304</v>
      </c>
      <c r="AU236" s="204" t="s">
        <v>78</v>
      </c>
      <c r="AY236" s="18" t="s">
        <v>132</v>
      </c>
      <c r="BE236" s="205">
        <f t="shared" si="64"/>
        <v>0</v>
      </c>
      <c r="BF236" s="205">
        <f t="shared" si="65"/>
        <v>0</v>
      </c>
      <c r="BG236" s="205">
        <f t="shared" si="66"/>
        <v>0</v>
      </c>
      <c r="BH236" s="205">
        <f t="shared" si="67"/>
        <v>0</v>
      </c>
      <c r="BI236" s="205">
        <f t="shared" si="68"/>
        <v>0</v>
      </c>
      <c r="BJ236" s="18" t="s">
        <v>78</v>
      </c>
      <c r="BK236" s="205">
        <f t="shared" si="69"/>
        <v>0</v>
      </c>
      <c r="BL236" s="18" t="s">
        <v>151</v>
      </c>
      <c r="BM236" s="204" t="s">
        <v>1213</v>
      </c>
    </row>
    <row r="237" spans="1:65" s="2" customFormat="1" ht="12">
      <c r="A237" s="35"/>
      <c r="B237" s="36"/>
      <c r="C237" s="244" t="s">
        <v>1083</v>
      </c>
      <c r="D237" s="244" t="s">
        <v>304</v>
      </c>
      <c r="E237" s="245" t="s">
        <v>1211</v>
      </c>
      <c r="F237" s="246" t="s">
        <v>1212</v>
      </c>
      <c r="G237" s="247" t="s">
        <v>1174</v>
      </c>
      <c r="H237" s="248">
        <v>125</v>
      </c>
      <c r="I237" s="249"/>
      <c r="J237" s="250">
        <f t="shared" si="60"/>
        <v>0</v>
      </c>
      <c r="K237" s="246" t="s">
        <v>19</v>
      </c>
      <c r="L237" s="251"/>
      <c r="M237" s="252" t="s">
        <v>19</v>
      </c>
      <c r="N237" s="253" t="s">
        <v>41</v>
      </c>
      <c r="O237" s="65"/>
      <c r="P237" s="202">
        <f t="shared" si="61"/>
        <v>0</v>
      </c>
      <c r="Q237" s="202">
        <v>0</v>
      </c>
      <c r="R237" s="202">
        <f t="shared" si="62"/>
        <v>0</v>
      </c>
      <c r="S237" s="202">
        <v>0</v>
      </c>
      <c r="T237" s="203">
        <f t="shared" si="6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4" t="s">
        <v>169</v>
      </c>
      <c r="AT237" s="204" t="s">
        <v>304</v>
      </c>
      <c r="AU237" s="204" t="s">
        <v>78</v>
      </c>
      <c r="AY237" s="18" t="s">
        <v>132</v>
      </c>
      <c r="BE237" s="205">
        <f t="shared" si="64"/>
        <v>0</v>
      </c>
      <c r="BF237" s="205">
        <f t="shared" si="65"/>
        <v>0</v>
      </c>
      <c r="BG237" s="205">
        <f t="shared" si="66"/>
        <v>0</v>
      </c>
      <c r="BH237" s="205">
        <f t="shared" si="67"/>
        <v>0</v>
      </c>
      <c r="BI237" s="205">
        <f t="shared" si="68"/>
        <v>0</v>
      </c>
      <c r="BJ237" s="18" t="s">
        <v>78</v>
      </c>
      <c r="BK237" s="205">
        <f t="shared" si="69"/>
        <v>0</v>
      </c>
      <c r="BL237" s="18" t="s">
        <v>151</v>
      </c>
      <c r="BM237" s="204" t="s">
        <v>1214</v>
      </c>
    </row>
    <row r="238" spans="1:65" s="2" customFormat="1" ht="12">
      <c r="A238" s="35"/>
      <c r="B238" s="36"/>
      <c r="C238" s="244" t="s">
        <v>1215</v>
      </c>
      <c r="D238" s="244" t="s">
        <v>304</v>
      </c>
      <c r="E238" s="245" t="s">
        <v>1211</v>
      </c>
      <c r="F238" s="246" t="s">
        <v>1212</v>
      </c>
      <c r="G238" s="247" t="s">
        <v>1174</v>
      </c>
      <c r="H238" s="248">
        <v>205</v>
      </c>
      <c r="I238" s="249"/>
      <c r="J238" s="250">
        <f t="shared" si="60"/>
        <v>0</v>
      </c>
      <c r="K238" s="246" t="s">
        <v>19</v>
      </c>
      <c r="L238" s="251"/>
      <c r="M238" s="252" t="s">
        <v>19</v>
      </c>
      <c r="N238" s="253" t="s">
        <v>41</v>
      </c>
      <c r="O238" s="65"/>
      <c r="P238" s="202">
        <f t="shared" si="61"/>
        <v>0</v>
      </c>
      <c r="Q238" s="202">
        <v>0</v>
      </c>
      <c r="R238" s="202">
        <f t="shared" si="62"/>
        <v>0</v>
      </c>
      <c r="S238" s="202">
        <v>0</v>
      </c>
      <c r="T238" s="203">
        <f t="shared" si="6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4" t="s">
        <v>169</v>
      </c>
      <c r="AT238" s="204" t="s">
        <v>304</v>
      </c>
      <c r="AU238" s="204" t="s">
        <v>78</v>
      </c>
      <c r="AY238" s="18" t="s">
        <v>132</v>
      </c>
      <c r="BE238" s="205">
        <f t="shared" si="64"/>
        <v>0</v>
      </c>
      <c r="BF238" s="205">
        <f t="shared" si="65"/>
        <v>0</v>
      </c>
      <c r="BG238" s="205">
        <f t="shared" si="66"/>
        <v>0</v>
      </c>
      <c r="BH238" s="205">
        <f t="shared" si="67"/>
        <v>0</v>
      </c>
      <c r="BI238" s="205">
        <f t="shared" si="68"/>
        <v>0</v>
      </c>
      <c r="BJ238" s="18" t="s">
        <v>78</v>
      </c>
      <c r="BK238" s="205">
        <f t="shared" si="69"/>
        <v>0</v>
      </c>
      <c r="BL238" s="18" t="s">
        <v>151</v>
      </c>
      <c r="BM238" s="204" t="s">
        <v>1216</v>
      </c>
    </row>
    <row r="239" spans="1:65" s="2" customFormat="1" ht="12">
      <c r="A239" s="35"/>
      <c r="B239" s="36"/>
      <c r="C239" s="244" t="s">
        <v>1084</v>
      </c>
      <c r="D239" s="244" t="s">
        <v>304</v>
      </c>
      <c r="E239" s="245" t="s">
        <v>1217</v>
      </c>
      <c r="F239" s="246" t="s">
        <v>1218</v>
      </c>
      <c r="G239" s="247" t="s">
        <v>1205</v>
      </c>
      <c r="H239" s="248">
        <v>9</v>
      </c>
      <c r="I239" s="249"/>
      <c r="J239" s="250">
        <f t="shared" ref="J239:J269" si="70">ROUND(I239*H239,2)</f>
        <v>0</v>
      </c>
      <c r="K239" s="246" t="s">
        <v>19</v>
      </c>
      <c r="L239" s="251"/>
      <c r="M239" s="252" t="s">
        <v>19</v>
      </c>
      <c r="N239" s="253" t="s">
        <v>41</v>
      </c>
      <c r="O239" s="65"/>
      <c r="P239" s="202">
        <f t="shared" ref="P239:P269" si="71">O239*H239</f>
        <v>0</v>
      </c>
      <c r="Q239" s="202">
        <v>0</v>
      </c>
      <c r="R239" s="202">
        <f t="shared" ref="R239:R269" si="72">Q239*H239</f>
        <v>0</v>
      </c>
      <c r="S239" s="202">
        <v>0</v>
      </c>
      <c r="T239" s="203">
        <f t="shared" ref="T239:T269" si="73"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4" t="s">
        <v>169</v>
      </c>
      <c r="AT239" s="204" t="s">
        <v>304</v>
      </c>
      <c r="AU239" s="204" t="s">
        <v>78</v>
      </c>
      <c r="AY239" s="18" t="s">
        <v>132</v>
      </c>
      <c r="BE239" s="205">
        <f t="shared" ref="BE239:BE269" si="74">IF(N239="základní",J239,0)</f>
        <v>0</v>
      </c>
      <c r="BF239" s="205">
        <f t="shared" ref="BF239:BF269" si="75">IF(N239="snížená",J239,0)</f>
        <v>0</v>
      </c>
      <c r="BG239" s="205">
        <f t="shared" ref="BG239:BG269" si="76">IF(N239="zákl. přenesená",J239,0)</f>
        <v>0</v>
      </c>
      <c r="BH239" s="205">
        <f t="shared" ref="BH239:BH269" si="77">IF(N239="sníž. přenesená",J239,0)</f>
        <v>0</v>
      </c>
      <c r="BI239" s="205">
        <f t="shared" ref="BI239:BI269" si="78">IF(N239="nulová",J239,0)</f>
        <v>0</v>
      </c>
      <c r="BJ239" s="18" t="s">
        <v>78</v>
      </c>
      <c r="BK239" s="205">
        <f t="shared" ref="BK239:BK269" si="79">ROUND(I239*H239,2)</f>
        <v>0</v>
      </c>
      <c r="BL239" s="18" t="s">
        <v>151</v>
      </c>
      <c r="BM239" s="204" t="s">
        <v>1219</v>
      </c>
    </row>
    <row r="240" spans="1:65" s="2" customFormat="1" ht="12">
      <c r="A240" s="35"/>
      <c r="B240" s="36"/>
      <c r="C240" s="244" t="s">
        <v>1220</v>
      </c>
      <c r="D240" s="244" t="s">
        <v>304</v>
      </c>
      <c r="E240" s="245" t="s">
        <v>1217</v>
      </c>
      <c r="F240" s="246" t="s">
        <v>1218</v>
      </c>
      <c r="G240" s="247" t="s">
        <v>1205</v>
      </c>
      <c r="H240" s="248">
        <v>4</v>
      </c>
      <c r="I240" s="249"/>
      <c r="J240" s="250">
        <f t="shared" si="70"/>
        <v>0</v>
      </c>
      <c r="K240" s="246" t="s">
        <v>19</v>
      </c>
      <c r="L240" s="251"/>
      <c r="M240" s="252" t="s">
        <v>19</v>
      </c>
      <c r="N240" s="253" t="s">
        <v>41</v>
      </c>
      <c r="O240" s="65"/>
      <c r="P240" s="202">
        <f t="shared" si="71"/>
        <v>0</v>
      </c>
      <c r="Q240" s="202">
        <v>0</v>
      </c>
      <c r="R240" s="202">
        <f t="shared" si="72"/>
        <v>0</v>
      </c>
      <c r="S240" s="202">
        <v>0</v>
      </c>
      <c r="T240" s="203">
        <f t="shared" si="7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4" t="s">
        <v>169</v>
      </c>
      <c r="AT240" s="204" t="s">
        <v>304</v>
      </c>
      <c r="AU240" s="204" t="s">
        <v>78</v>
      </c>
      <c r="AY240" s="18" t="s">
        <v>132</v>
      </c>
      <c r="BE240" s="205">
        <f t="shared" si="74"/>
        <v>0</v>
      </c>
      <c r="BF240" s="205">
        <f t="shared" si="75"/>
        <v>0</v>
      </c>
      <c r="BG240" s="205">
        <f t="shared" si="76"/>
        <v>0</v>
      </c>
      <c r="BH240" s="205">
        <f t="shared" si="77"/>
        <v>0</v>
      </c>
      <c r="BI240" s="205">
        <f t="shared" si="78"/>
        <v>0</v>
      </c>
      <c r="BJ240" s="18" t="s">
        <v>78</v>
      </c>
      <c r="BK240" s="205">
        <f t="shared" si="79"/>
        <v>0</v>
      </c>
      <c r="BL240" s="18" t="s">
        <v>151</v>
      </c>
      <c r="BM240" s="204" t="s">
        <v>1221</v>
      </c>
    </row>
    <row r="241" spans="1:65" s="2" customFormat="1" ht="12">
      <c r="A241" s="35"/>
      <c r="B241" s="36"/>
      <c r="C241" s="244" t="s">
        <v>1085</v>
      </c>
      <c r="D241" s="244" t="s">
        <v>304</v>
      </c>
      <c r="E241" s="245" t="s">
        <v>1217</v>
      </c>
      <c r="F241" s="246" t="s">
        <v>1218</v>
      </c>
      <c r="G241" s="247" t="s">
        <v>1205</v>
      </c>
      <c r="H241" s="248">
        <v>1</v>
      </c>
      <c r="I241" s="249"/>
      <c r="J241" s="250">
        <f t="shared" si="70"/>
        <v>0</v>
      </c>
      <c r="K241" s="246" t="s">
        <v>19</v>
      </c>
      <c r="L241" s="251"/>
      <c r="M241" s="252" t="s">
        <v>19</v>
      </c>
      <c r="N241" s="253" t="s">
        <v>41</v>
      </c>
      <c r="O241" s="65"/>
      <c r="P241" s="202">
        <f t="shared" si="71"/>
        <v>0</v>
      </c>
      <c r="Q241" s="202">
        <v>0</v>
      </c>
      <c r="R241" s="202">
        <f t="shared" si="72"/>
        <v>0</v>
      </c>
      <c r="S241" s="202">
        <v>0</v>
      </c>
      <c r="T241" s="203">
        <f t="shared" si="7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4" t="s">
        <v>169</v>
      </c>
      <c r="AT241" s="204" t="s">
        <v>304</v>
      </c>
      <c r="AU241" s="204" t="s">
        <v>78</v>
      </c>
      <c r="AY241" s="18" t="s">
        <v>132</v>
      </c>
      <c r="BE241" s="205">
        <f t="shared" si="74"/>
        <v>0</v>
      </c>
      <c r="BF241" s="205">
        <f t="shared" si="75"/>
        <v>0</v>
      </c>
      <c r="BG241" s="205">
        <f t="shared" si="76"/>
        <v>0</v>
      </c>
      <c r="BH241" s="205">
        <f t="shared" si="77"/>
        <v>0</v>
      </c>
      <c r="BI241" s="205">
        <f t="shared" si="78"/>
        <v>0</v>
      </c>
      <c r="BJ241" s="18" t="s">
        <v>78</v>
      </c>
      <c r="BK241" s="205">
        <f t="shared" si="79"/>
        <v>0</v>
      </c>
      <c r="BL241" s="18" t="s">
        <v>151</v>
      </c>
      <c r="BM241" s="204" t="s">
        <v>1222</v>
      </c>
    </row>
    <row r="242" spans="1:65" s="2" customFormat="1" ht="12">
      <c r="A242" s="35"/>
      <c r="B242" s="36"/>
      <c r="C242" s="244" t="s">
        <v>1223</v>
      </c>
      <c r="D242" s="244" t="s">
        <v>304</v>
      </c>
      <c r="E242" s="245" t="s">
        <v>1224</v>
      </c>
      <c r="F242" s="246" t="s">
        <v>1225</v>
      </c>
      <c r="G242" s="247" t="s">
        <v>304</v>
      </c>
      <c r="H242" s="248">
        <v>34</v>
      </c>
      <c r="I242" s="249"/>
      <c r="J242" s="250">
        <f t="shared" si="70"/>
        <v>0</v>
      </c>
      <c r="K242" s="246" t="s">
        <v>19</v>
      </c>
      <c r="L242" s="251"/>
      <c r="M242" s="252" t="s">
        <v>19</v>
      </c>
      <c r="N242" s="253" t="s">
        <v>41</v>
      </c>
      <c r="O242" s="65"/>
      <c r="P242" s="202">
        <f t="shared" si="71"/>
        <v>0</v>
      </c>
      <c r="Q242" s="202">
        <v>0</v>
      </c>
      <c r="R242" s="202">
        <f t="shared" si="72"/>
        <v>0</v>
      </c>
      <c r="S242" s="202">
        <v>0</v>
      </c>
      <c r="T242" s="203">
        <f t="shared" si="7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4" t="s">
        <v>169</v>
      </c>
      <c r="AT242" s="204" t="s">
        <v>304</v>
      </c>
      <c r="AU242" s="204" t="s">
        <v>78</v>
      </c>
      <c r="AY242" s="18" t="s">
        <v>132</v>
      </c>
      <c r="BE242" s="205">
        <f t="shared" si="74"/>
        <v>0</v>
      </c>
      <c r="BF242" s="205">
        <f t="shared" si="75"/>
        <v>0</v>
      </c>
      <c r="BG242" s="205">
        <f t="shared" si="76"/>
        <v>0</v>
      </c>
      <c r="BH242" s="205">
        <f t="shared" si="77"/>
        <v>0</v>
      </c>
      <c r="BI242" s="205">
        <f t="shared" si="78"/>
        <v>0</v>
      </c>
      <c r="BJ242" s="18" t="s">
        <v>78</v>
      </c>
      <c r="BK242" s="205">
        <f t="shared" si="79"/>
        <v>0</v>
      </c>
      <c r="BL242" s="18" t="s">
        <v>151</v>
      </c>
      <c r="BM242" s="204" t="s">
        <v>1226</v>
      </c>
    </row>
    <row r="243" spans="1:65" s="2" customFormat="1" ht="12">
      <c r="A243" s="35"/>
      <c r="B243" s="36"/>
      <c r="C243" s="244" t="s">
        <v>1086</v>
      </c>
      <c r="D243" s="244" t="s">
        <v>304</v>
      </c>
      <c r="E243" s="245" t="s">
        <v>1227</v>
      </c>
      <c r="F243" s="246" t="s">
        <v>1228</v>
      </c>
      <c r="G243" s="247" t="s">
        <v>304</v>
      </c>
      <c r="H243" s="248">
        <v>138</v>
      </c>
      <c r="I243" s="249"/>
      <c r="J243" s="250">
        <f t="shared" si="70"/>
        <v>0</v>
      </c>
      <c r="K243" s="246" t="s">
        <v>19</v>
      </c>
      <c r="L243" s="251"/>
      <c r="M243" s="252" t="s">
        <v>19</v>
      </c>
      <c r="N243" s="253" t="s">
        <v>41</v>
      </c>
      <c r="O243" s="65"/>
      <c r="P243" s="202">
        <f t="shared" si="71"/>
        <v>0</v>
      </c>
      <c r="Q243" s="202">
        <v>0</v>
      </c>
      <c r="R243" s="202">
        <f t="shared" si="72"/>
        <v>0</v>
      </c>
      <c r="S243" s="202">
        <v>0</v>
      </c>
      <c r="T243" s="203">
        <f t="shared" si="7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4" t="s">
        <v>169</v>
      </c>
      <c r="AT243" s="204" t="s">
        <v>304</v>
      </c>
      <c r="AU243" s="204" t="s">
        <v>78</v>
      </c>
      <c r="AY243" s="18" t="s">
        <v>132</v>
      </c>
      <c r="BE243" s="205">
        <f t="shared" si="74"/>
        <v>0</v>
      </c>
      <c r="BF243" s="205">
        <f t="shared" si="75"/>
        <v>0</v>
      </c>
      <c r="BG243" s="205">
        <f t="shared" si="76"/>
        <v>0</v>
      </c>
      <c r="BH243" s="205">
        <f t="shared" si="77"/>
        <v>0</v>
      </c>
      <c r="BI243" s="205">
        <f t="shared" si="78"/>
        <v>0</v>
      </c>
      <c r="BJ243" s="18" t="s">
        <v>78</v>
      </c>
      <c r="BK243" s="205">
        <f t="shared" si="79"/>
        <v>0</v>
      </c>
      <c r="BL243" s="18" t="s">
        <v>151</v>
      </c>
      <c r="BM243" s="204" t="s">
        <v>1229</v>
      </c>
    </row>
    <row r="244" spans="1:65" s="2" customFormat="1" ht="12">
      <c r="A244" s="35"/>
      <c r="B244" s="36"/>
      <c r="C244" s="244" t="s">
        <v>1230</v>
      </c>
      <c r="D244" s="244" t="s">
        <v>304</v>
      </c>
      <c r="E244" s="245" t="s">
        <v>1227</v>
      </c>
      <c r="F244" s="246" t="s">
        <v>1228</v>
      </c>
      <c r="G244" s="247" t="s">
        <v>304</v>
      </c>
      <c r="H244" s="248">
        <v>240</v>
      </c>
      <c r="I244" s="249"/>
      <c r="J244" s="250">
        <f t="shared" si="70"/>
        <v>0</v>
      </c>
      <c r="K244" s="246" t="s">
        <v>19</v>
      </c>
      <c r="L244" s="251"/>
      <c r="M244" s="252" t="s">
        <v>19</v>
      </c>
      <c r="N244" s="253" t="s">
        <v>41</v>
      </c>
      <c r="O244" s="65"/>
      <c r="P244" s="202">
        <f t="shared" si="71"/>
        <v>0</v>
      </c>
      <c r="Q244" s="202">
        <v>0</v>
      </c>
      <c r="R244" s="202">
        <f t="shared" si="72"/>
        <v>0</v>
      </c>
      <c r="S244" s="202">
        <v>0</v>
      </c>
      <c r="T244" s="203">
        <f t="shared" si="7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4" t="s">
        <v>169</v>
      </c>
      <c r="AT244" s="204" t="s">
        <v>304</v>
      </c>
      <c r="AU244" s="204" t="s">
        <v>78</v>
      </c>
      <c r="AY244" s="18" t="s">
        <v>132</v>
      </c>
      <c r="BE244" s="205">
        <f t="shared" si="74"/>
        <v>0</v>
      </c>
      <c r="BF244" s="205">
        <f t="shared" si="75"/>
        <v>0</v>
      </c>
      <c r="BG244" s="205">
        <f t="shared" si="76"/>
        <v>0</v>
      </c>
      <c r="BH244" s="205">
        <f t="shared" si="77"/>
        <v>0</v>
      </c>
      <c r="BI244" s="205">
        <f t="shared" si="78"/>
        <v>0</v>
      </c>
      <c r="BJ244" s="18" t="s">
        <v>78</v>
      </c>
      <c r="BK244" s="205">
        <f t="shared" si="79"/>
        <v>0</v>
      </c>
      <c r="BL244" s="18" t="s">
        <v>151</v>
      </c>
      <c r="BM244" s="204" t="s">
        <v>1231</v>
      </c>
    </row>
    <row r="245" spans="1:65" s="2" customFormat="1" ht="12">
      <c r="A245" s="35"/>
      <c r="B245" s="36"/>
      <c r="C245" s="244" t="s">
        <v>1087</v>
      </c>
      <c r="D245" s="244" t="s">
        <v>304</v>
      </c>
      <c r="E245" s="245" t="s">
        <v>1232</v>
      </c>
      <c r="F245" s="246" t="s">
        <v>1233</v>
      </c>
      <c r="G245" s="247" t="s">
        <v>221</v>
      </c>
      <c r="H245" s="248">
        <v>1.82</v>
      </c>
      <c r="I245" s="249"/>
      <c r="J245" s="250">
        <f t="shared" si="70"/>
        <v>0</v>
      </c>
      <c r="K245" s="246" t="s">
        <v>19</v>
      </c>
      <c r="L245" s="251"/>
      <c r="M245" s="252" t="s">
        <v>19</v>
      </c>
      <c r="N245" s="253" t="s">
        <v>41</v>
      </c>
      <c r="O245" s="65"/>
      <c r="P245" s="202">
        <f t="shared" si="71"/>
        <v>0</v>
      </c>
      <c r="Q245" s="202">
        <v>0</v>
      </c>
      <c r="R245" s="202">
        <f t="shared" si="72"/>
        <v>0</v>
      </c>
      <c r="S245" s="202">
        <v>0</v>
      </c>
      <c r="T245" s="203">
        <f t="shared" si="7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4" t="s">
        <v>169</v>
      </c>
      <c r="AT245" s="204" t="s">
        <v>304</v>
      </c>
      <c r="AU245" s="204" t="s">
        <v>78</v>
      </c>
      <c r="AY245" s="18" t="s">
        <v>132</v>
      </c>
      <c r="BE245" s="205">
        <f t="shared" si="74"/>
        <v>0</v>
      </c>
      <c r="BF245" s="205">
        <f t="shared" si="75"/>
        <v>0</v>
      </c>
      <c r="BG245" s="205">
        <f t="shared" si="76"/>
        <v>0</v>
      </c>
      <c r="BH245" s="205">
        <f t="shared" si="77"/>
        <v>0</v>
      </c>
      <c r="BI245" s="205">
        <f t="shared" si="78"/>
        <v>0</v>
      </c>
      <c r="BJ245" s="18" t="s">
        <v>78</v>
      </c>
      <c r="BK245" s="205">
        <f t="shared" si="79"/>
        <v>0</v>
      </c>
      <c r="BL245" s="18" t="s">
        <v>151</v>
      </c>
      <c r="BM245" s="204" t="s">
        <v>1234</v>
      </c>
    </row>
    <row r="246" spans="1:65" s="2" customFormat="1" ht="12">
      <c r="A246" s="35"/>
      <c r="B246" s="36"/>
      <c r="C246" s="244" t="s">
        <v>1235</v>
      </c>
      <c r="D246" s="244" t="s">
        <v>304</v>
      </c>
      <c r="E246" s="245" t="s">
        <v>1232</v>
      </c>
      <c r="F246" s="246" t="s">
        <v>1233</v>
      </c>
      <c r="G246" s="247" t="s">
        <v>221</v>
      </c>
      <c r="H246" s="248">
        <v>7.8</v>
      </c>
      <c r="I246" s="249"/>
      <c r="J246" s="250">
        <f t="shared" si="70"/>
        <v>0</v>
      </c>
      <c r="K246" s="246" t="s">
        <v>19</v>
      </c>
      <c r="L246" s="251"/>
      <c r="M246" s="252" t="s">
        <v>19</v>
      </c>
      <c r="N246" s="253" t="s">
        <v>41</v>
      </c>
      <c r="O246" s="65"/>
      <c r="P246" s="202">
        <f t="shared" si="71"/>
        <v>0</v>
      </c>
      <c r="Q246" s="202">
        <v>0</v>
      </c>
      <c r="R246" s="202">
        <f t="shared" si="72"/>
        <v>0</v>
      </c>
      <c r="S246" s="202">
        <v>0</v>
      </c>
      <c r="T246" s="203">
        <f t="shared" si="7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4" t="s">
        <v>169</v>
      </c>
      <c r="AT246" s="204" t="s">
        <v>304</v>
      </c>
      <c r="AU246" s="204" t="s">
        <v>78</v>
      </c>
      <c r="AY246" s="18" t="s">
        <v>132</v>
      </c>
      <c r="BE246" s="205">
        <f t="shared" si="74"/>
        <v>0</v>
      </c>
      <c r="BF246" s="205">
        <f t="shared" si="75"/>
        <v>0</v>
      </c>
      <c r="BG246" s="205">
        <f t="shared" si="76"/>
        <v>0</v>
      </c>
      <c r="BH246" s="205">
        <f t="shared" si="77"/>
        <v>0</v>
      </c>
      <c r="BI246" s="205">
        <f t="shared" si="78"/>
        <v>0</v>
      </c>
      <c r="BJ246" s="18" t="s">
        <v>78</v>
      </c>
      <c r="BK246" s="205">
        <f t="shared" si="79"/>
        <v>0</v>
      </c>
      <c r="BL246" s="18" t="s">
        <v>151</v>
      </c>
      <c r="BM246" s="204" t="s">
        <v>1236</v>
      </c>
    </row>
    <row r="247" spans="1:65" s="2" customFormat="1" ht="12">
      <c r="A247" s="35"/>
      <c r="B247" s="36"/>
      <c r="C247" s="244" t="s">
        <v>1088</v>
      </c>
      <c r="D247" s="244" t="s">
        <v>304</v>
      </c>
      <c r="E247" s="245" t="s">
        <v>1232</v>
      </c>
      <c r="F247" s="246" t="s">
        <v>1233</v>
      </c>
      <c r="G247" s="247" t="s">
        <v>221</v>
      </c>
      <c r="H247" s="248">
        <v>11.7</v>
      </c>
      <c r="I247" s="249"/>
      <c r="J247" s="250">
        <f t="shared" si="70"/>
        <v>0</v>
      </c>
      <c r="K247" s="246" t="s">
        <v>19</v>
      </c>
      <c r="L247" s="251"/>
      <c r="M247" s="252" t="s">
        <v>19</v>
      </c>
      <c r="N247" s="253" t="s">
        <v>41</v>
      </c>
      <c r="O247" s="65"/>
      <c r="P247" s="202">
        <f t="shared" si="71"/>
        <v>0</v>
      </c>
      <c r="Q247" s="202">
        <v>0</v>
      </c>
      <c r="R247" s="202">
        <f t="shared" si="72"/>
        <v>0</v>
      </c>
      <c r="S247" s="202">
        <v>0</v>
      </c>
      <c r="T247" s="203">
        <f t="shared" si="7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4" t="s">
        <v>169</v>
      </c>
      <c r="AT247" s="204" t="s">
        <v>304</v>
      </c>
      <c r="AU247" s="204" t="s">
        <v>78</v>
      </c>
      <c r="AY247" s="18" t="s">
        <v>132</v>
      </c>
      <c r="BE247" s="205">
        <f t="shared" si="74"/>
        <v>0</v>
      </c>
      <c r="BF247" s="205">
        <f t="shared" si="75"/>
        <v>0</v>
      </c>
      <c r="BG247" s="205">
        <f t="shared" si="76"/>
        <v>0</v>
      </c>
      <c r="BH247" s="205">
        <f t="shared" si="77"/>
        <v>0</v>
      </c>
      <c r="BI247" s="205">
        <f t="shared" si="78"/>
        <v>0</v>
      </c>
      <c r="BJ247" s="18" t="s">
        <v>78</v>
      </c>
      <c r="BK247" s="205">
        <f t="shared" si="79"/>
        <v>0</v>
      </c>
      <c r="BL247" s="18" t="s">
        <v>151</v>
      </c>
      <c r="BM247" s="204" t="s">
        <v>1237</v>
      </c>
    </row>
    <row r="248" spans="1:65" s="2" customFormat="1" ht="12">
      <c r="A248" s="35"/>
      <c r="B248" s="36"/>
      <c r="C248" s="244" t="s">
        <v>1238</v>
      </c>
      <c r="D248" s="244" t="s">
        <v>304</v>
      </c>
      <c r="E248" s="245" t="s">
        <v>1239</v>
      </c>
      <c r="F248" s="246" t="s">
        <v>1240</v>
      </c>
      <c r="G248" s="247" t="s">
        <v>212</v>
      </c>
      <c r="H248" s="248">
        <v>28</v>
      </c>
      <c r="I248" s="249"/>
      <c r="J248" s="250">
        <f t="shared" si="70"/>
        <v>0</v>
      </c>
      <c r="K248" s="246" t="s">
        <v>19</v>
      </c>
      <c r="L248" s="251"/>
      <c r="M248" s="252" t="s">
        <v>19</v>
      </c>
      <c r="N248" s="253" t="s">
        <v>41</v>
      </c>
      <c r="O248" s="65"/>
      <c r="P248" s="202">
        <f t="shared" si="71"/>
        <v>0</v>
      </c>
      <c r="Q248" s="202">
        <v>0</v>
      </c>
      <c r="R248" s="202">
        <f t="shared" si="72"/>
        <v>0</v>
      </c>
      <c r="S248" s="202">
        <v>0</v>
      </c>
      <c r="T248" s="203">
        <f t="shared" si="7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4" t="s">
        <v>169</v>
      </c>
      <c r="AT248" s="204" t="s">
        <v>304</v>
      </c>
      <c r="AU248" s="204" t="s">
        <v>78</v>
      </c>
      <c r="AY248" s="18" t="s">
        <v>132</v>
      </c>
      <c r="BE248" s="205">
        <f t="shared" si="74"/>
        <v>0</v>
      </c>
      <c r="BF248" s="205">
        <f t="shared" si="75"/>
        <v>0</v>
      </c>
      <c r="BG248" s="205">
        <f t="shared" si="76"/>
        <v>0</v>
      </c>
      <c r="BH248" s="205">
        <f t="shared" si="77"/>
        <v>0</v>
      </c>
      <c r="BI248" s="205">
        <f t="shared" si="78"/>
        <v>0</v>
      </c>
      <c r="BJ248" s="18" t="s">
        <v>78</v>
      </c>
      <c r="BK248" s="205">
        <f t="shared" si="79"/>
        <v>0</v>
      </c>
      <c r="BL248" s="18" t="s">
        <v>151</v>
      </c>
      <c r="BM248" s="204" t="s">
        <v>1241</v>
      </c>
    </row>
    <row r="249" spans="1:65" s="2" customFormat="1" ht="12">
      <c r="A249" s="35"/>
      <c r="B249" s="36"/>
      <c r="C249" s="244" t="s">
        <v>1089</v>
      </c>
      <c r="D249" s="244" t="s">
        <v>304</v>
      </c>
      <c r="E249" s="245" t="s">
        <v>1239</v>
      </c>
      <c r="F249" s="246" t="s">
        <v>1240</v>
      </c>
      <c r="G249" s="247" t="s">
        <v>212</v>
      </c>
      <c r="H249" s="248">
        <v>130</v>
      </c>
      <c r="I249" s="249"/>
      <c r="J249" s="250">
        <f t="shared" si="70"/>
        <v>0</v>
      </c>
      <c r="K249" s="246" t="s">
        <v>19</v>
      </c>
      <c r="L249" s="251"/>
      <c r="M249" s="252" t="s">
        <v>19</v>
      </c>
      <c r="N249" s="253" t="s">
        <v>41</v>
      </c>
      <c r="O249" s="65"/>
      <c r="P249" s="202">
        <f t="shared" si="71"/>
        <v>0</v>
      </c>
      <c r="Q249" s="202">
        <v>0</v>
      </c>
      <c r="R249" s="202">
        <f t="shared" si="72"/>
        <v>0</v>
      </c>
      <c r="S249" s="202">
        <v>0</v>
      </c>
      <c r="T249" s="203">
        <f t="shared" si="7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4" t="s">
        <v>169</v>
      </c>
      <c r="AT249" s="204" t="s">
        <v>304</v>
      </c>
      <c r="AU249" s="204" t="s">
        <v>78</v>
      </c>
      <c r="AY249" s="18" t="s">
        <v>132</v>
      </c>
      <c r="BE249" s="205">
        <f t="shared" si="74"/>
        <v>0</v>
      </c>
      <c r="BF249" s="205">
        <f t="shared" si="75"/>
        <v>0</v>
      </c>
      <c r="BG249" s="205">
        <f t="shared" si="76"/>
        <v>0</v>
      </c>
      <c r="BH249" s="205">
        <f t="shared" si="77"/>
        <v>0</v>
      </c>
      <c r="BI249" s="205">
        <f t="shared" si="78"/>
        <v>0</v>
      </c>
      <c r="BJ249" s="18" t="s">
        <v>78</v>
      </c>
      <c r="BK249" s="205">
        <f t="shared" si="79"/>
        <v>0</v>
      </c>
      <c r="BL249" s="18" t="s">
        <v>151</v>
      </c>
      <c r="BM249" s="204" t="s">
        <v>1242</v>
      </c>
    </row>
    <row r="250" spans="1:65" s="2" customFormat="1" ht="12">
      <c r="A250" s="35"/>
      <c r="B250" s="36"/>
      <c r="C250" s="244" t="s">
        <v>1243</v>
      </c>
      <c r="D250" s="244" t="s">
        <v>304</v>
      </c>
      <c r="E250" s="245" t="s">
        <v>1239</v>
      </c>
      <c r="F250" s="246" t="s">
        <v>1240</v>
      </c>
      <c r="G250" s="247" t="s">
        <v>212</v>
      </c>
      <c r="H250" s="248">
        <v>180</v>
      </c>
      <c r="I250" s="249"/>
      <c r="J250" s="250">
        <f t="shared" si="70"/>
        <v>0</v>
      </c>
      <c r="K250" s="246" t="s">
        <v>19</v>
      </c>
      <c r="L250" s="251"/>
      <c r="M250" s="252" t="s">
        <v>19</v>
      </c>
      <c r="N250" s="253" t="s">
        <v>41</v>
      </c>
      <c r="O250" s="65"/>
      <c r="P250" s="202">
        <f t="shared" si="71"/>
        <v>0</v>
      </c>
      <c r="Q250" s="202">
        <v>0</v>
      </c>
      <c r="R250" s="202">
        <f t="shared" si="72"/>
        <v>0</v>
      </c>
      <c r="S250" s="202">
        <v>0</v>
      </c>
      <c r="T250" s="203">
        <f t="shared" si="7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4" t="s">
        <v>169</v>
      </c>
      <c r="AT250" s="204" t="s">
        <v>304</v>
      </c>
      <c r="AU250" s="204" t="s">
        <v>78</v>
      </c>
      <c r="AY250" s="18" t="s">
        <v>132</v>
      </c>
      <c r="BE250" s="205">
        <f t="shared" si="74"/>
        <v>0</v>
      </c>
      <c r="BF250" s="205">
        <f t="shared" si="75"/>
        <v>0</v>
      </c>
      <c r="BG250" s="205">
        <f t="shared" si="76"/>
        <v>0</v>
      </c>
      <c r="BH250" s="205">
        <f t="shared" si="77"/>
        <v>0</v>
      </c>
      <c r="BI250" s="205">
        <f t="shared" si="78"/>
        <v>0</v>
      </c>
      <c r="BJ250" s="18" t="s">
        <v>78</v>
      </c>
      <c r="BK250" s="205">
        <f t="shared" si="79"/>
        <v>0</v>
      </c>
      <c r="BL250" s="18" t="s">
        <v>151</v>
      </c>
      <c r="BM250" s="204" t="s">
        <v>1244</v>
      </c>
    </row>
    <row r="251" spans="1:65" s="2" customFormat="1" ht="12">
      <c r="A251" s="35"/>
      <c r="B251" s="36"/>
      <c r="C251" s="244" t="s">
        <v>1090</v>
      </c>
      <c r="D251" s="244" t="s">
        <v>304</v>
      </c>
      <c r="E251" s="245" t="s">
        <v>1245</v>
      </c>
      <c r="F251" s="246" t="s">
        <v>1246</v>
      </c>
      <c r="G251" s="247" t="s">
        <v>307</v>
      </c>
      <c r="H251" s="248">
        <v>0.25</v>
      </c>
      <c r="I251" s="249"/>
      <c r="J251" s="250">
        <f t="shared" si="70"/>
        <v>0</v>
      </c>
      <c r="K251" s="246" t="s">
        <v>19</v>
      </c>
      <c r="L251" s="251"/>
      <c r="M251" s="252" t="s">
        <v>19</v>
      </c>
      <c r="N251" s="253" t="s">
        <v>41</v>
      </c>
      <c r="O251" s="65"/>
      <c r="P251" s="202">
        <f t="shared" si="71"/>
        <v>0</v>
      </c>
      <c r="Q251" s="202">
        <v>0</v>
      </c>
      <c r="R251" s="202">
        <f t="shared" si="72"/>
        <v>0</v>
      </c>
      <c r="S251" s="202">
        <v>0</v>
      </c>
      <c r="T251" s="203">
        <f t="shared" si="7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4" t="s">
        <v>169</v>
      </c>
      <c r="AT251" s="204" t="s">
        <v>304</v>
      </c>
      <c r="AU251" s="204" t="s">
        <v>78</v>
      </c>
      <c r="AY251" s="18" t="s">
        <v>132</v>
      </c>
      <c r="BE251" s="205">
        <f t="shared" si="74"/>
        <v>0</v>
      </c>
      <c r="BF251" s="205">
        <f t="shared" si="75"/>
        <v>0</v>
      </c>
      <c r="BG251" s="205">
        <f t="shared" si="76"/>
        <v>0</v>
      </c>
      <c r="BH251" s="205">
        <f t="shared" si="77"/>
        <v>0</v>
      </c>
      <c r="BI251" s="205">
        <f t="shared" si="78"/>
        <v>0</v>
      </c>
      <c r="BJ251" s="18" t="s">
        <v>78</v>
      </c>
      <c r="BK251" s="205">
        <f t="shared" si="79"/>
        <v>0</v>
      </c>
      <c r="BL251" s="18" t="s">
        <v>151</v>
      </c>
      <c r="BM251" s="204" t="s">
        <v>1247</v>
      </c>
    </row>
    <row r="252" spans="1:65" s="2" customFormat="1" ht="12">
      <c r="A252" s="35"/>
      <c r="B252" s="36"/>
      <c r="C252" s="244" t="s">
        <v>1248</v>
      </c>
      <c r="D252" s="244" t="s">
        <v>304</v>
      </c>
      <c r="E252" s="245" t="s">
        <v>1245</v>
      </c>
      <c r="F252" s="246" t="s">
        <v>1246</v>
      </c>
      <c r="G252" s="247" t="s">
        <v>307</v>
      </c>
      <c r="H252" s="248">
        <v>0.3</v>
      </c>
      <c r="I252" s="249"/>
      <c r="J252" s="250">
        <f t="shared" si="70"/>
        <v>0</v>
      </c>
      <c r="K252" s="246" t="s">
        <v>19</v>
      </c>
      <c r="L252" s="251"/>
      <c r="M252" s="252" t="s">
        <v>19</v>
      </c>
      <c r="N252" s="253" t="s">
        <v>41</v>
      </c>
      <c r="O252" s="65"/>
      <c r="P252" s="202">
        <f t="shared" si="71"/>
        <v>0</v>
      </c>
      <c r="Q252" s="202">
        <v>0</v>
      </c>
      <c r="R252" s="202">
        <f t="shared" si="72"/>
        <v>0</v>
      </c>
      <c r="S252" s="202">
        <v>0</v>
      </c>
      <c r="T252" s="203">
        <f t="shared" si="7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4" t="s">
        <v>169</v>
      </c>
      <c r="AT252" s="204" t="s">
        <v>304</v>
      </c>
      <c r="AU252" s="204" t="s">
        <v>78</v>
      </c>
      <c r="AY252" s="18" t="s">
        <v>132</v>
      </c>
      <c r="BE252" s="205">
        <f t="shared" si="74"/>
        <v>0</v>
      </c>
      <c r="BF252" s="205">
        <f t="shared" si="75"/>
        <v>0</v>
      </c>
      <c r="BG252" s="205">
        <f t="shared" si="76"/>
        <v>0</v>
      </c>
      <c r="BH252" s="205">
        <f t="shared" si="77"/>
        <v>0</v>
      </c>
      <c r="BI252" s="205">
        <f t="shared" si="78"/>
        <v>0</v>
      </c>
      <c r="BJ252" s="18" t="s">
        <v>78</v>
      </c>
      <c r="BK252" s="205">
        <f t="shared" si="79"/>
        <v>0</v>
      </c>
      <c r="BL252" s="18" t="s">
        <v>151</v>
      </c>
      <c r="BM252" s="204" t="s">
        <v>1249</v>
      </c>
    </row>
    <row r="253" spans="1:65" s="2" customFormat="1" ht="12">
      <c r="A253" s="35"/>
      <c r="B253" s="36"/>
      <c r="C253" s="244" t="s">
        <v>1091</v>
      </c>
      <c r="D253" s="244" t="s">
        <v>304</v>
      </c>
      <c r="E253" s="245" t="s">
        <v>1245</v>
      </c>
      <c r="F253" s="246" t="s">
        <v>1246</v>
      </c>
      <c r="G253" s="247" t="s">
        <v>307</v>
      </c>
      <c r="H253" s="248">
        <v>1.2</v>
      </c>
      <c r="I253" s="249"/>
      <c r="J253" s="250">
        <f t="shared" si="70"/>
        <v>0</v>
      </c>
      <c r="K253" s="246" t="s">
        <v>19</v>
      </c>
      <c r="L253" s="251"/>
      <c r="M253" s="252" t="s">
        <v>19</v>
      </c>
      <c r="N253" s="253" t="s">
        <v>41</v>
      </c>
      <c r="O253" s="65"/>
      <c r="P253" s="202">
        <f t="shared" si="71"/>
        <v>0</v>
      </c>
      <c r="Q253" s="202">
        <v>0</v>
      </c>
      <c r="R253" s="202">
        <f t="shared" si="72"/>
        <v>0</v>
      </c>
      <c r="S253" s="202">
        <v>0</v>
      </c>
      <c r="T253" s="203">
        <f t="shared" si="7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4" t="s">
        <v>169</v>
      </c>
      <c r="AT253" s="204" t="s">
        <v>304</v>
      </c>
      <c r="AU253" s="204" t="s">
        <v>78</v>
      </c>
      <c r="AY253" s="18" t="s">
        <v>132</v>
      </c>
      <c r="BE253" s="205">
        <f t="shared" si="74"/>
        <v>0</v>
      </c>
      <c r="BF253" s="205">
        <f t="shared" si="75"/>
        <v>0</v>
      </c>
      <c r="BG253" s="205">
        <f t="shared" si="76"/>
        <v>0</v>
      </c>
      <c r="BH253" s="205">
        <f t="shared" si="77"/>
        <v>0</v>
      </c>
      <c r="BI253" s="205">
        <f t="shared" si="78"/>
        <v>0</v>
      </c>
      <c r="BJ253" s="18" t="s">
        <v>78</v>
      </c>
      <c r="BK253" s="205">
        <f t="shared" si="79"/>
        <v>0</v>
      </c>
      <c r="BL253" s="18" t="s">
        <v>151</v>
      </c>
      <c r="BM253" s="204" t="s">
        <v>1250</v>
      </c>
    </row>
    <row r="254" spans="1:65" s="2" customFormat="1" ht="12">
      <c r="A254" s="35"/>
      <c r="B254" s="36"/>
      <c r="C254" s="244" t="s">
        <v>1251</v>
      </c>
      <c r="D254" s="244" t="s">
        <v>304</v>
      </c>
      <c r="E254" s="245" t="s">
        <v>1245</v>
      </c>
      <c r="F254" s="246" t="s">
        <v>1246</v>
      </c>
      <c r="G254" s="247" t="s">
        <v>307</v>
      </c>
      <c r="H254" s="248">
        <v>1</v>
      </c>
      <c r="I254" s="249"/>
      <c r="J254" s="250">
        <f t="shared" si="70"/>
        <v>0</v>
      </c>
      <c r="K254" s="246" t="s">
        <v>19</v>
      </c>
      <c r="L254" s="251"/>
      <c r="M254" s="252" t="s">
        <v>19</v>
      </c>
      <c r="N254" s="253" t="s">
        <v>41</v>
      </c>
      <c r="O254" s="65"/>
      <c r="P254" s="202">
        <f t="shared" si="71"/>
        <v>0</v>
      </c>
      <c r="Q254" s="202">
        <v>0</v>
      </c>
      <c r="R254" s="202">
        <f t="shared" si="72"/>
        <v>0</v>
      </c>
      <c r="S254" s="202">
        <v>0</v>
      </c>
      <c r="T254" s="203">
        <f t="shared" si="7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4" t="s">
        <v>169</v>
      </c>
      <c r="AT254" s="204" t="s">
        <v>304</v>
      </c>
      <c r="AU254" s="204" t="s">
        <v>78</v>
      </c>
      <c r="AY254" s="18" t="s">
        <v>132</v>
      </c>
      <c r="BE254" s="205">
        <f t="shared" si="74"/>
        <v>0</v>
      </c>
      <c r="BF254" s="205">
        <f t="shared" si="75"/>
        <v>0</v>
      </c>
      <c r="BG254" s="205">
        <f t="shared" si="76"/>
        <v>0</v>
      </c>
      <c r="BH254" s="205">
        <f t="shared" si="77"/>
        <v>0</v>
      </c>
      <c r="BI254" s="205">
        <f t="shared" si="78"/>
        <v>0</v>
      </c>
      <c r="BJ254" s="18" t="s">
        <v>78</v>
      </c>
      <c r="BK254" s="205">
        <f t="shared" si="79"/>
        <v>0</v>
      </c>
      <c r="BL254" s="18" t="s">
        <v>151</v>
      </c>
      <c r="BM254" s="204" t="s">
        <v>1252</v>
      </c>
    </row>
    <row r="255" spans="1:65" s="2" customFormat="1" ht="12">
      <c r="A255" s="35"/>
      <c r="B255" s="36"/>
      <c r="C255" s="244" t="s">
        <v>1093</v>
      </c>
      <c r="D255" s="244" t="s">
        <v>304</v>
      </c>
      <c r="E255" s="245" t="s">
        <v>1245</v>
      </c>
      <c r="F255" s="246" t="s">
        <v>1246</v>
      </c>
      <c r="G255" s="247" t="s">
        <v>307</v>
      </c>
      <c r="H255" s="248">
        <v>2.7</v>
      </c>
      <c r="I255" s="249"/>
      <c r="J255" s="250">
        <f t="shared" si="70"/>
        <v>0</v>
      </c>
      <c r="K255" s="246" t="s">
        <v>19</v>
      </c>
      <c r="L255" s="251"/>
      <c r="M255" s="252" t="s">
        <v>19</v>
      </c>
      <c r="N255" s="253" t="s">
        <v>41</v>
      </c>
      <c r="O255" s="65"/>
      <c r="P255" s="202">
        <f t="shared" si="71"/>
        <v>0</v>
      </c>
      <c r="Q255" s="202">
        <v>0</v>
      </c>
      <c r="R255" s="202">
        <f t="shared" si="72"/>
        <v>0</v>
      </c>
      <c r="S255" s="202">
        <v>0</v>
      </c>
      <c r="T255" s="203">
        <f t="shared" si="7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4" t="s">
        <v>169</v>
      </c>
      <c r="AT255" s="204" t="s">
        <v>304</v>
      </c>
      <c r="AU255" s="204" t="s">
        <v>78</v>
      </c>
      <c r="AY255" s="18" t="s">
        <v>132</v>
      </c>
      <c r="BE255" s="205">
        <f t="shared" si="74"/>
        <v>0</v>
      </c>
      <c r="BF255" s="205">
        <f t="shared" si="75"/>
        <v>0</v>
      </c>
      <c r="BG255" s="205">
        <f t="shared" si="76"/>
        <v>0</v>
      </c>
      <c r="BH255" s="205">
        <f t="shared" si="77"/>
        <v>0</v>
      </c>
      <c r="BI255" s="205">
        <f t="shared" si="78"/>
        <v>0</v>
      </c>
      <c r="BJ255" s="18" t="s">
        <v>78</v>
      </c>
      <c r="BK255" s="205">
        <f t="shared" si="79"/>
        <v>0</v>
      </c>
      <c r="BL255" s="18" t="s">
        <v>151</v>
      </c>
      <c r="BM255" s="204" t="s">
        <v>1253</v>
      </c>
    </row>
    <row r="256" spans="1:65" s="2" customFormat="1" ht="12">
      <c r="A256" s="35"/>
      <c r="B256" s="36"/>
      <c r="C256" s="244" t="s">
        <v>1254</v>
      </c>
      <c r="D256" s="244" t="s">
        <v>304</v>
      </c>
      <c r="E256" s="245" t="s">
        <v>1245</v>
      </c>
      <c r="F256" s="246" t="s">
        <v>1246</v>
      </c>
      <c r="G256" s="247" t="s">
        <v>307</v>
      </c>
      <c r="H256" s="248">
        <v>2.25</v>
      </c>
      <c r="I256" s="249"/>
      <c r="J256" s="250">
        <f t="shared" si="70"/>
        <v>0</v>
      </c>
      <c r="K256" s="246" t="s">
        <v>19</v>
      </c>
      <c r="L256" s="251"/>
      <c r="M256" s="252" t="s">
        <v>19</v>
      </c>
      <c r="N256" s="253" t="s">
        <v>41</v>
      </c>
      <c r="O256" s="65"/>
      <c r="P256" s="202">
        <f t="shared" si="71"/>
        <v>0</v>
      </c>
      <c r="Q256" s="202">
        <v>0</v>
      </c>
      <c r="R256" s="202">
        <f t="shared" si="72"/>
        <v>0</v>
      </c>
      <c r="S256" s="202">
        <v>0</v>
      </c>
      <c r="T256" s="203">
        <f t="shared" si="7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4" t="s">
        <v>169</v>
      </c>
      <c r="AT256" s="204" t="s">
        <v>304</v>
      </c>
      <c r="AU256" s="204" t="s">
        <v>78</v>
      </c>
      <c r="AY256" s="18" t="s">
        <v>132</v>
      </c>
      <c r="BE256" s="205">
        <f t="shared" si="74"/>
        <v>0</v>
      </c>
      <c r="BF256" s="205">
        <f t="shared" si="75"/>
        <v>0</v>
      </c>
      <c r="BG256" s="205">
        <f t="shared" si="76"/>
        <v>0</v>
      </c>
      <c r="BH256" s="205">
        <f t="shared" si="77"/>
        <v>0</v>
      </c>
      <c r="BI256" s="205">
        <f t="shared" si="78"/>
        <v>0</v>
      </c>
      <c r="BJ256" s="18" t="s">
        <v>78</v>
      </c>
      <c r="BK256" s="205">
        <f t="shared" si="79"/>
        <v>0</v>
      </c>
      <c r="BL256" s="18" t="s">
        <v>151</v>
      </c>
      <c r="BM256" s="204" t="s">
        <v>1255</v>
      </c>
    </row>
    <row r="257" spans="1:65" s="2" customFormat="1" ht="12">
      <c r="A257" s="35"/>
      <c r="B257" s="36"/>
      <c r="C257" s="244" t="s">
        <v>1096</v>
      </c>
      <c r="D257" s="244" t="s">
        <v>304</v>
      </c>
      <c r="E257" s="245" t="s">
        <v>1256</v>
      </c>
      <c r="F257" s="246" t="s">
        <v>1257</v>
      </c>
      <c r="G257" s="247" t="s">
        <v>307</v>
      </c>
      <c r="H257" s="248">
        <v>0.15</v>
      </c>
      <c r="I257" s="249"/>
      <c r="J257" s="250">
        <f t="shared" si="70"/>
        <v>0</v>
      </c>
      <c r="K257" s="246" t="s">
        <v>19</v>
      </c>
      <c r="L257" s="251"/>
      <c r="M257" s="252" t="s">
        <v>19</v>
      </c>
      <c r="N257" s="253" t="s">
        <v>41</v>
      </c>
      <c r="O257" s="65"/>
      <c r="P257" s="202">
        <f t="shared" si="71"/>
        <v>0</v>
      </c>
      <c r="Q257" s="202">
        <v>0</v>
      </c>
      <c r="R257" s="202">
        <f t="shared" si="72"/>
        <v>0</v>
      </c>
      <c r="S257" s="202">
        <v>0</v>
      </c>
      <c r="T257" s="203">
        <f t="shared" si="7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4" t="s">
        <v>169</v>
      </c>
      <c r="AT257" s="204" t="s">
        <v>304</v>
      </c>
      <c r="AU257" s="204" t="s">
        <v>78</v>
      </c>
      <c r="AY257" s="18" t="s">
        <v>132</v>
      </c>
      <c r="BE257" s="205">
        <f t="shared" si="74"/>
        <v>0</v>
      </c>
      <c r="BF257" s="205">
        <f t="shared" si="75"/>
        <v>0</v>
      </c>
      <c r="BG257" s="205">
        <f t="shared" si="76"/>
        <v>0</v>
      </c>
      <c r="BH257" s="205">
        <f t="shared" si="77"/>
        <v>0</v>
      </c>
      <c r="BI257" s="205">
        <f t="shared" si="78"/>
        <v>0</v>
      </c>
      <c r="BJ257" s="18" t="s">
        <v>78</v>
      </c>
      <c r="BK257" s="205">
        <f t="shared" si="79"/>
        <v>0</v>
      </c>
      <c r="BL257" s="18" t="s">
        <v>151</v>
      </c>
      <c r="BM257" s="204" t="s">
        <v>1258</v>
      </c>
    </row>
    <row r="258" spans="1:65" s="2" customFormat="1" ht="12">
      <c r="A258" s="35"/>
      <c r="B258" s="36"/>
      <c r="C258" s="244" t="s">
        <v>1259</v>
      </c>
      <c r="D258" s="244" t="s">
        <v>304</v>
      </c>
      <c r="E258" s="245" t="s">
        <v>1256</v>
      </c>
      <c r="F258" s="246" t="s">
        <v>1257</v>
      </c>
      <c r="G258" s="247" t="s">
        <v>307</v>
      </c>
      <c r="H258" s="248">
        <v>0.6</v>
      </c>
      <c r="I258" s="249"/>
      <c r="J258" s="250">
        <f t="shared" si="70"/>
        <v>0</v>
      </c>
      <c r="K258" s="246" t="s">
        <v>19</v>
      </c>
      <c r="L258" s="251"/>
      <c r="M258" s="252" t="s">
        <v>19</v>
      </c>
      <c r="N258" s="253" t="s">
        <v>41</v>
      </c>
      <c r="O258" s="65"/>
      <c r="P258" s="202">
        <f t="shared" si="71"/>
        <v>0</v>
      </c>
      <c r="Q258" s="202">
        <v>0</v>
      </c>
      <c r="R258" s="202">
        <f t="shared" si="72"/>
        <v>0</v>
      </c>
      <c r="S258" s="202">
        <v>0</v>
      </c>
      <c r="T258" s="203">
        <f t="shared" si="7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4" t="s">
        <v>169</v>
      </c>
      <c r="AT258" s="204" t="s">
        <v>304</v>
      </c>
      <c r="AU258" s="204" t="s">
        <v>78</v>
      </c>
      <c r="AY258" s="18" t="s">
        <v>132</v>
      </c>
      <c r="BE258" s="205">
        <f t="shared" si="74"/>
        <v>0</v>
      </c>
      <c r="BF258" s="205">
        <f t="shared" si="75"/>
        <v>0</v>
      </c>
      <c r="BG258" s="205">
        <f t="shared" si="76"/>
        <v>0</v>
      </c>
      <c r="BH258" s="205">
        <f t="shared" si="77"/>
        <v>0</v>
      </c>
      <c r="BI258" s="205">
        <f t="shared" si="78"/>
        <v>0</v>
      </c>
      <c r="BJ258" s="18" t="s">
        <v>78</v>
      </c>
      <c r="BK258" s="205">
        <f t="shared" si="79"/>
        <v>0</v>
      </c>
      <c r="BL258" s="18" t="s">
        <v>151</v>
      </c>
      <c r="BM258" s="204" t="s">
        <v>1260</v>
      </c>
    </row>
    <row r="259" spans="1:65" s="2" customFormat="1" ht="12">
      <c r="A259" s="35"/>
      <c r="B259" s="36"/>
      <c r="C259" s="244" t="s">
        <v>1100</v>
      </c>
      <c r="D259" s="244" t="s">
        <v>304</v>
      </c>
      <c r="E259" s="245" t="s">
        <v>1256</v>
      </c>
      <c r="F259" s="246" t="s">
        <v>1257</v>
      </c>
      <c r="G259" s="247" t="s">
        <v>307</v>
      </c>
      <c r="H259" s="248">
        <v>1.35</v>
      </c>
      <c r="I259" s="249"/>
      <c r="J259" s="250">
        <f t="shared" si="70"/>
        <v>0</v>
      </c>
      <c r="K259" s="246" t="s">
        <v>19</v>
      </c>
      <c r="L259" s="251"/>
      <c r="M259" s="252" t="s">
        <v>19</v>
      </c>
      <c r="N259" s="253" t="s">
        <v>41</v>
      </c>
      <c r="O259" s="65"/>
      <c r="P259" s="202">
        <f t="shared" si="71"/>
        <v>0</v>
      </c>
      <c r="Q259" s="202">
        <v>0</v>
      </c>
      <c r="R259" s="202">
        <f t="shared" si="72"/>
        <v>0</v>
      </c>
      <c r="S259" s="202">
        <v>0</v>
      </c>
      <c r="T259" s="203">
        <f t="shared" si="7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4" t="s">
        <v>169</v>
      </c>
      <c r="AT259" s="204" t="s">
        <v>304</v>
      </c>
      <c r="AU259" s="204" t="s">
        <v>78</v>
      </c>
      <c r="AY259" s="18" t="s">
        <v>132</v>
      </c>
      <c r="BE259" s="205">
        <f t="shared" si="74"/>
        <v>0</v>
      </c>
      <c r="BF259" s="205">
        <f t="shared" si="75"/>
        <v>0</v>
      </c>
      <c r="BG259" s="205">
        <f t="shared" si="76"/>
        <v>0</v>
      </c>
      <c r="BH259" s="205">
        <f t="shared" si="77"/>
        <v>0</v>
      </c>
      <c r="BI259" s="205">
        <f t="shared" si="78"/>
        <v>0</v>
      </c>
      <c r="BJ259" s="18" t="s">
        <v>78</v>
      </c>
      <c r="BK259" s="205">
        <f t="shared" si="79"/>
        <v>0</v>
      </c>
      <c r="BL259" s="18" t="s">
        <v>151</v>
      </c>
      <c r="BM259" s="204" t="s">
        <v>1261</v>
      </c>
    </row>
    <row r="260" spans="1:65" s="2" customFormat="1" ht="12">
      <c r="A260" s="35"/>
      <c r="B260" s="36"/>
      <c r="C260" s="244" t="s">
        <v>587</v>
      </c>
      <c r="D260" s="244" t="s">
        <v>304</v>
      </c>
      <c r="E260" s="245" t="s">
        <v>1262</v>
      </c>
      <c r="F260" s="246" t="s">
        <v>1263</v>
      </c>
      <c r="G260" s="247" t="s">
        <v>307</v>
      </c>
      <c r="H260" s="248">
        <v>7.0000000000000007E-2</v>
      </c>
      <c r="I260" s="249"/>
      <c r="J260" s="250">
        <f t="shared" si="70"/>
        <v>0</v>
      </c>
      <c r="K260" s="246" t="s">
        <v>19</v>
      </c>
      <c r="L260" s="251"/>
      <c r="M260" s="252" t="s">
        <v>19</v>
      </c>
      <c r="N260" s="253" t="s">
        <v>41</v>
      </c>
      <c r="O260" s="65"/>
      <c r="P260" s="202">
        <f t="shared" si="71"/>
        <v>0</v>
      </c>
      <c r="Q260" s="202">
        <v>0</v>
      </c>
      <c r="R260" s="202">
        <f t="shared" si="72"/>
        <v>0</v>
      </c>
      <c r="S260" s="202">
        <v>0</v>
      </c>
      <c r="T260" s="203">
        <f t="shared" si="7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4" t="s">
        <v>169</v>
      </c>
      <c r="AT260" s="204" t="s">
        <v>304</v>
      </c>
      <c r="AU260" s="204" t="s">
        <v>78</v>
      </c>
      <c r="AY260" s="18" t="s">
        <v>132</v>
      </c>
      <c r="BE260" s="205">
        <f t="shared" si="74"/>
        <v>0</v>
      </c>
      <c r="BF260" s="205">
        <f t="shared" si="75"/>
        <v>0</v>
      </c>
      <c r="BG260" s="205">
        <f t="shared" si="76"/>
        <v>0</v>
      </c>
      <c r="BH260" s="205">
        <f t="shared" si="77"/>
        <v>0</v>
      </c>
      <c r="BI260" s="205">
        <f t="shared" si="78"/>
        <v>0</v>
      </c>
      <c r="BJ260" s="18" t="s">
        <v>78</v>
      </c>
      <c r="BK260" s="205">
        <f t="shared" si="79"/>
        <v>0</v>
      </c>
      <c r="BL260" s="18" t="s">
        <v>151</v>
      </c>
      <c r="BM260" s="204" t="s">
        <v>1264</v>
      </c>
    </row>
    <row r="261" spans="1:65" s="2" customFormat="1" ht="12">
      <c r="A261" s="35"/>
      <c r="B261" s="36"/>
      <c r="C261" s="244" t="s">
        <v>1103</v>
      </c>
      <c r="D261" s="244" t="s">
        <v>304</v>
      </c>
      <c r="E261" s="245" t="s">
        <v>1262</v>
      </c>
      <c r="F261" s="246" t="s">
        <v>1263</v>
      </c>
      <c r="G261" s="247" t="s">
        <v>307</v>
      </c>
      <c r="H261" s="248">
        <v>0.13</v>
      </c>
      <c r="I261" s="249"/>
      <c r="J261" s="250">
        <f t="shared" si="70"/>
        <v>0</v>
      </c>
      <c r="K261" s="246" t="s">
        <v>19</v>
      </c>
      <c r="L261" s="251"/>
      <c r="M261" s="252" t="s">
        <v>19</v>
      </c>
      <c r="N261" s="253" t="s">
        <v>41</v>
      </c>
      <c r="O261" s="65"/>
      <c r="P261" s="202">
        <f t="shared" si="71"/>
        <v>0</v>
      </c>
      <c r="Q261" s="202">
        <v>0</v>
      </c>
      <c r="R261" s="202">
        <f t="shared" si="72"/>
        <v>0</v>
      </c>
      <c r="S261" s="202">
        <v>0</v>
      </c>
      <c r="T261" s="203">
        <f t="shared" si="7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4" t="s">
        <v>169</v>
      </c>
      <c r="AT261" s="204" t="s">
        <v>304</v>
      </c>
      <c r="AU261" s="204" t="s">
        <v>78</v>
      </c>
      <c r="AY261" s="18" t="s">
        <v>132</v>
      </c>
      <c r="BE261" s="205">
        <f t="shared" si="74"/>
        <v>0</v>
      </c>
      <c r="BF261" s="205">
        <f t="shared" si="75"/>
        <v>0</v>
      </c>
      <c r="BG261" s="205">
        <f t="shared" si="76"/>
        <v>0</v>
      </c>
      <c r="BH261" s="205">
        <f t="shared" si="77"/>
        <v>0</v>
      </c>
      <c r="BI261" s="205">
        <f t="shared" si="78"/>
        <v>0</v>
      </c>
      <c r="BJ261" s="18" t="s">
        <v>78</v>
      </c>
      <c r="BK261" s="205">
        <f t="shared" si="79"/>
        <v>0</v>
      </c>
      <c r="BL261" s="18" t="s">
        <v>151</v>
      </c>
      <c r="BM261" s="204" t="s">
        <v>1265</v>
      </c>
    </row>
    <row r="262" spans="1:65" s="2" customFormat="1" ht="12">
      <c r="A262" s="35"/>
      <c r="B262" s="36"/>
      <c r="C262" s="244" t="s">
        <v>1266</v>
      </c>
      <c r="D262" s="244" t="s">
        <v>304</v>
      </c>
      <c r="E262" s="245" t="s">
        <v>1262</v>
      </c>
      <c r="F262" s="246" t="s">
        <v>1263</v>
      </c>
      <c r="G262" s="247" t="s">
        <v>307</v>
      </c>
      <c r="H262" s="248">
        <v>0.52</v>
      </c>
      <c r="I262" s="249"/>
      <c r="J262" s="250">
        <f t="shared" si="70"/>
        <v>0</v>
      </c>
      <c r="K262" s="246" t="s">
        <v>19</v>
      </c>
      <c r="L262" s="251"/>
      <c r="M262" s="252" t="s">
        <v>19</v>
      </c>
      <c r="N262" s="253" t="s">
        <v>41</v>
      </c>
      <c r="O262" s="65"/>
      <c r="P262" s="202">
        <f t="shared" si="71"/>
        <v>0</v>
      </c>
      <c r="Q262" s="202">
        <v>0</v>
      </c>
      <c r="R262" s="202">
        <f t="shared" si="72"/>
        <v>0</v>
      </c>
      <c r="S262" s="202">
        <v>0</v>
      </c>
      <c r="T262" s="203">
        <f t="shared" si="7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4" t="s">
        <v>169</v>
      </c>
      <c r="AT262" s="204" t="s">
        <v>304</v>
      </c>
      <c r="AU262" s="204" t="s">
        <v>78</v>
      </c>
      <c r="AY262" s="18" t="s">
        <v>132</v>
      </c>
      <c r="BE262" s="205">
        <f t="shared" si="74"/>
        <v>0</v>
      </c>
      <c r="BF262" s="205">
        <f t="shared" si="75"/>
        <v>0</v>
      </c>
      <c r="BG262" s="205">
        <f t="shared" si="76"/>
        <v>0</v>
      </c>
      <c r="BH262" s="205">
        <f t="shared" si="77"/>
        <v>0</v>
      </c>
      <c r="BI262" s="205">
        <f t="shared" si="78"/>
        <v>0</v>
      </c>
      <c r="BJ262" s="18" t="s">
        <v>78</v>
      </c>
      <c r="BK262" s="205">
        <f t="shared" si="79"/>
        <v>0</v>
      </c>
      <c r="BL262" s="18" t="s">
        <v>151</v>
      </c>
      <c r="BM262" s="204" t="s">
        <v>1267</v>
      </c>
    </row>
    <row r="263" spans="1:65" s="2" customFormat="1" ht="12">
      <c r="A263" s="35"/>
      <c r="B263" s="36"/>
      <c r="C263" s="244" t="s">
        <v>1107</v>
      </c>
      <c r="D263" s="244" t="s">
        <v>304</v>
      </c>
      <c r="E263" s="245" t="s">
        <v>1262</v>
      </c>
      <c r="F263" s="246" t="s">
        <v>1263</v>
      </c>
      <c r="G263" s="247" t="s">
        <v>307</v>
      </c>
      <c r="H263" s="248">
        <v>0.28000000000000003</v>
      </c>
      <c r="I263" s="249"/>
      <c r="J263" s="250">
        <f t="shared" si="70"/>
        <v>0</v>
      </c>
      <c r="K263" s="246" t="s">
        <v>19</v>
      </c>
      <c r="L263" s="251"/>
      <c r="M263" s="252" t="s">
        <v>19</v>
      </c>
      <c r="N263" s="253" t="s">
        <v>41</v>
      </c>
      <c r="O263" s="65"/>
      <c r="P263" s="202">
        <f t="shared" si="71"/>
        <v>0</v>
      </c>
      <c r="Q263" s="202">
        <v>0</v>
      </c>
      <c r="R263" s="202">
        <f t="shared" si="72"/>
        <v>0</v>
      </c>
      <c r="S263" s="202">
        <v>0</v>
      </c>
      <c r="T263" s="203">
        <f t="shared" si="7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4" t="s">
        <v>169</v>
      </c>
      <c r="AT263" s="204" t="s">
        <v>304</v>
      </c>
      <c r="AU263" s="204" t="s">
        <v>78</v>
      </c>
      <c r="AY263" s="18" t="s">
        <v>132</v>
      </c>
      <c r="BE263" s="205">
        <f t="shared" si="74"/>
        <v>0</v>
      </c>
      <c r="BF263" s="205">
        <f t="shared" si="75"/>
        <v>0</v>
      </c>
      <c r="BG263" s="205">
        <f t="shared" si="76"/>
        <v>0</v>
      </c>
      <c r="BH263" s="205">
        <f t="shared" si="77"/>
        <v>0</v>
      </c>
      <c r="BI263" s="205">
        <f t="shared" si="78"/>
        <v>0</v>
      </c>
      <c r="BJ263" s="18" t="s">
        <v>78</v>
      </c>
      <c r="BK263" s="205">
        <f t="shared" si="79"/>
        <v>0</v>
      </c>
      <c r="BL263" s="18" t="s">
        <v>151</v>
      </c>
      <c r="BM263" s="204" t="s">
        <v>1268</v>
      </c>
    </row>
    <row r="264" spans="1:65" s="2" customFormat="1" ht="12">
      <c r="A264" s="35"/>
      <c r="B264" s="36"/>
      <c r="C264" s="244" t="s">
        <v>1269</v>
      </c>
      <c r="D264" s="244" t="s">
        <v>304</v>
      </c>
      <c r="E264" s="245" t="s">
        <v>1262</v>
      </c>
      <c r="F264" s="246" t="s">
        <v>1263</v>
      </c>
      <c r="G264" s="247" t="s">
        <v>307</v>
      </c>
      <c r="H264" s="248">
        <v>1.17</v>
      </c>
      <c r="I264" s="249"/>
      <c r="J264" s="250">
        <f t="shared" si="70"/>
        <v>0</v>
      </c>
      <c r="K264" s="246" t="s">
        <v>19</v>
      </c>
      <c r="L264" s="251"/>
      <c r="M264" s="252" t="s">
        <v>19</v>
      </c>
      <c r="N264" s="253" t="s">
        <v>41</v>
      </c>
      <c r="O264" s="65"/>
      <c r="P264" s="202">
        <f t="shared" si="71"/>
        <v>0</v>
      </c>
      <c r="Q264" s="202">
        <v>0</v>
      </c>
      <c r="R264" s="202">
        <f t="shared" si="72"/>
        <v>0</v>
      </c>
      <c r="S264" s="202">
        <v>0</v>
      </c>
      <c r="T264" s="203">
        <f t="shared" si="7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4" t="s">
        <v>169</v>
      </c>
      <c r="AT264" s="204" t="s">
        <v>304</v>
      </c>
      <c r="AU264" s="204" t="s">
        <v>78</v>
      </c>
      <c r="AY264" s="18" t="s">
        <v>132</v>
      </c>
      <c r="BE264" s="205">
        <f t="shared" si="74"/>
        <v>0</v>
      </c>
      <c r="BF264" s="205">
        <f t="shared" si="75"/>
        <v>0</v>
      </c>
      <c r="BG264" s="205">
        <f t="shared" si="76"/>
        <v>0</v>
      </c>
      <c r="BH264" s="205">
        <f t="shared" si="77"/>
        <v>0</v>
      </c>
      <c r="BI264" s="205">
        <f t="shared" si="78"/>
        <v>0</v>
      </c>
      <c r="BJ264" s="18" t="s">
        <v>78</v>
      </c>
      <c r="BK264" s="205">
        <f t="shared" si="79"/>
        <v>0</v>
      </c>
      <c r="BL264" s="18" t="s">
        <v>151</v>
      </c>
      <c r="BM264" s="204" t="s">
        <v>1270</v>
      </c>
    </row>
    <row r="265" spans="1:65" s="2" customFormat="1" ht="12">
      <c r="A265" s="35"/>
      <c r="B265" s="36"/>
      <c r="C265" s="244" t="s">
        <v>1108</v>
      </c>
      <c r="D265" s="244" t="s">
        <v>304</v>
      </c>
      <c r="E265" s="245" t="s">
        <v>1262</v>
      </c>
      <c r="F265" s="246" t="s">
        <v>1263</v>
      </c>
      <c r="G265" s="247" t="s">
        <v>307</v>
      </c>
      <c r="H265" s="248">
        <v>0.63</v>
      </c>
      <c r="I265" s="249"/>
      <c r="J265" s="250">
        <f t="shared" si="70"/>
        <v>0</v>
      </c>
      <c r="K265" s="246" t="s">
        <v>19</v>
      </c>
      <c r="L265" s="251"/>
      <c r="M265" s="252" t="s">
        <v>19</v>
      </c>
      <c r="N265" s="253" t="s">
        <v>41</v>
      </c>
      <c r="O265" s="65"/>
      <c r="P265" s="202">
        <f t="shared" si="71"/>
        <v>0</v>
      </c>
      <c r="Q265" s="202">
        <v>0</v>
      </c>
      <c r="R265" s="202">
        <f t="shared" si="72"/>
        <v>0</v>
      </c>
      <c r="S265" s="202">
        <v>0</v>
      </c>
      <c r="T265" s="203">
        <f t="shared" si="7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4" t="s">
        <v>169</v>
      </c>
      <c r="AT265" s="204" t="s">
        <v>304</v>
      </c>
      <c r="AU265" s="204" t="s">
        <v>78</v>
      </c>
      <c r="AY265" s="18" t="s">
        <v>132</v>
      </c>
      <c r="BE265" s="205">
        <f t="shared" si="74"/>
        <v>0</v>
      </c>
      <c r="BF265" s="205">
        <f t="shared" si="75"/>
        <v>0</v>
      </c>
      <c r="BG265" s="205">
        <f t="shared" si="76"/>
        <v>0</v>
      </c>
      <c r="BH265" s="205">
        <f t="shared" si="77"/>
        <v>0</v>
      </c>
      <c r="BI265" s="205">
        <f t="shared" si="78"/>
        <v>0</v>
      </c>
      <c r="BJ265" s="18" t="s">
        <v>78</v>
      </c>
      <c r="BK265" s="205">
        <f t="shared" si="79"/>
        <v>0</v>
      </c>
      <c r="BL265" s="18" t="s">
        <v>151</v>
      </c>
      <c r="BM265" s="204" t="s">
        <v>1271</v>
      </c>
    </row>
    <row r="266" spans="1:65" s="2" customFormat="1" ht="12">
      <c r="A266" s="35"/>
      <c r="B266" s="36"/>
      <c r="C266" s="244" t="s">
        <v>1272</v>
      </c>
      <c r="D266" s="244" t="s">
        <v>304</v>
      </c>
      <c r="E266" s="245" t="s">
        <v>1273</v>
      </c>
      <c r="F266" s="246" t="s">
        <v>1274</v>
      </c>
      <c r="G266" s="247" t="s">
        <v>965</v>
      </c>
      <c r="H266" s="248">
        <v>1</v>
      </c>
      <c r="I266" s="249"/>
      <c r="J266" s="250">
        <f t="shared" si="70"/>
        <v>0</v>
      </c>
      <c r="K266" s="246" t="s">
        <v>19</v>
      </c>
      <c r="L266" s="251"/>
      <c r="M266" s="252" t="s">
        <v>19</v>
      </c>
      <c r="N266" s="253" t="s">
        <v>41</v>
      </c>
      <c r="O266" s="65"/>
      <c r="P266" s="202">
        <f t="shared" si="71"/>
        <v>0</v>
      </c>
      <c r="Q266" s="202">
        <v>0</v>
      </c>
      <c r="R266" s="202">
        <f t="shared" si="72"/>
        <v>0</v>
      </c>
      <c r="S266" s="202">
        <v>0</v>
      </c>
      <c r="T266" s="203">
        <f t="shared" si="7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4" t="s">
        <v>169</v>
      </c>
      <c r="AT266" s="204" t="s">
        <v>304</v>
      </c>
      <c r="AU266" s="204" t="s">
        <v>78</v>
      </c>
      <c r="AY266" s="18" t="s">
        <v>132</v>
      </c>
      <c r="BE266" s="205">
        <f t="shared" si="74"/>
        <v>0</v>
      </c>
      <c r="BF266" s="205">
        <f t="shared" si="75"/>
        <v>0</v>
      </c>
      <c r="BG266" s="205">
        <f t="shared" si="76"/>
        <v>0</v>
      </c>
      <c r="BH266" s="205">
        <f t="shared" si="77"/>
        <v>0</v>
      </c>
      <c r="BI266" s="205">
        <f t="shared" si="78"/>
        <v>0</v>
      </c>
      <c r="BJ266" s="18" t="s">
        <v>78</v>
      </c>
      <c r="BK266" s="205">
        <f t="shared" si="79"/>
        <v>0</v>
      </c>
      <c r="BL266" s="18" t="s">
        <v>151</v>
      </c>
      <c r="BM266" s="204" t="s">
        <v>1275</v>
      </c>
    </row>
    <row r="267" spans="1:65" s="2" customFormat="1" ht="12">
      <c r="A267" s="35"/>
      <c r="B267" s="36"/>
      <c r="C267" s="244" t="s">
        <v>1110</v>
      </c>
      <c r="D267" s="244" t="s">
        <v>304</v>
      </c>
      <c r="E267" s="245" t="s">
        <v>1273</v>
      </c>
      <c r="F267" s="246" t="s">
        <v>1274</v>
      </c>
      <c r="G267" s="247" t="s">
        <v>965</v>
      </c>
      <c r="H267" s="248">
        <v>4</v>
      </c>
      <c r="I267" s="249"/>
      <c r="J267" s="250">
        <f t="shared" si="70"/>
        <v>0</v>
      </c>
      <c r="K267" s="246" t="s">
        <v>19</v>
      </c>
      <c r="L267" s="251"/>
      <c r="M267" s="252" t="s">
        <v>19</v>
      </c>
      <c r="N267" s="253" t="s">
        <v>41</v>
      </c>
      <c r="O267" s="65"/>
      <c r="P267" s="202">
        <f t="shared" si="71"/>
        <v>0</v>
      </c>
      <c r="Q267" s="202">
        <v>0</v>
      </c>
      <c r="R267" s="202">
        <f t="shared" si="72"/>
        <v>0</v>
      </c>
      <c r="S267" s="202">
        <v>0</v>
      </c>
      <c r="T267" s="203">
        <f t="shared" si="7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4" t="s">
        <v>169</v>
      </c>
      <c r="AT267" s="204" t="s">
        <v>304</v>
      </c>
      <c r="AU267" s="204" t="s">
        <v>78</v>
      </c>
      <c r="AY267" s="18" t="s">
        <v>132</v>
      </c>
      <c r="BE267" s="205">
        <f t="shared" si="74"/>
        <v>0</v>
      </c>
      <c r="BF267" s="205">
        <f t="shared" si="75"/>
        <v>0</v>
      </c>
      <c r="BG267" s="205">
        <f t="shared" si="76"/>
        <v>0</v>
      </c>
      <c r="BH267" s="205">
        <f t="shared" si="77"/>
        <v>0</v>
      </c>
      <c r="BI267" s="205">
        <f t="shared" si="78"/>
        <v>0</v>
      </c>
      <c r="BJ267" s="18" t="s">
        <v>78</v>
      </c>
      <c r="BK267" s="205">
        <f t="shared" si="79"/>
        <v>0</v>
      </c>
      <c r="BL267" s="18" t="s">
        <v>151</v>
      </c>
      <c r="BM267" s="204" t="s">
        <v>1276</v>
      </c>
    </row>
    <row r="268" spans="1:65" s="2" customFormat="1" ht="12">
      <c r="A268" s="35"/>
      <c r="B268" s="36"/>
      <c r="C268" s="244" t="s">
        <v>1277</v>
      </c>
      <c r="D268" s="244" t="s">
        <v>304</v>
      </c>
      <c r="E268" s="245" t="s">
        <v>1273</v>
      </c>
      <c r="F268" s="246" t="s">
        <v>1274</v>
      </c>
      <c r="G268" s="247" t="s">
        <v>965</v>
      </c>
      <c r="H268" s="248">
        <v>9</v>
      </c>
      <c r="I268" s="249"/>
      <c r="J268" s="250">
        <f t="shared" si="70"/>
        <v>0</v>
      </c>
      <c r="K268" s="246" t="s">
        <v>19</v>
      </c>
      <c r="L268" s="251"/>
      <c r="M268" s="252" t="s">
        <v>19</v>
      </c>
      <c r="N268" s="253" t="s">
        <v>41</v>
      </c>
      <c r="O268" s="65"/>
      <c r="P268" s="202">
        <f t="shared" si="71"/>
        <v>0</v>
      </c>
      <c r="Q268" s="202">
        <v>0</v>
      </c>
      <c r="R268" s="202">
        <f t="shared" si="72"/>
        <v>0</v>
      </c>
      <c r="S268" s="202">
        <v>0</v>
      </c>
      <c r="T268" s="203">
        <f t="shared" si="7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4" t="s">
        <v>169</v>
      </c>
      <c r="AT268" s="204" t="s">
        <v>304</v>
      </c>
      <c r="AU268" s="204" t="s">
        <v>78</v>
      </c>
      <c r="AY268" s="18" t="s">
        <v>132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78</v>
      </c>
      <c r="BK268" s="205">
        <f t="shared" si="79"/>
        <v>0</v>
      </c>
      <c r="BL268" s="18" t="s">
        <v>151</v>
      </c>
      <c r="BM268" s="204" t="s">
        <v>1278</v>
      </c>
    </row>
    <row r="269" spans="1:65" s="2" customFormat="1" ht="12">
      <c r="A269" s="35"/>
      <c r="B269" s="36"/>
      <c r="C269" s="244" t="s">
        <v>1111</v>
      </c>
      <c r="D269" s="244" t="s">
        <v>304</v>
      </c>
      <c r="E269" s="245" t="s">
        <v>1279</v>
      </c>
      <c r="F269" s="246" t="s">
        <v>1280</v>
      </c>
      <c r="G269" s="247" t="s">
        <v>138</v>
      </c>
      <c r="H269" s="248">
        <v>1</v>
      </c>
      <c r="I269" s="249"/>
      <c r="J269" s="250">
        <f t="shared" si="70"/>
        <v>0</v>
      </c>
      <c r="K269" s="246" t="s">
        <v>19</v>
      </c>
      <c r="L269" s="251"/>
      <c r="M269" s="252" t="s">
        <v>19</v>
      </c>
      <c r="N269" s="253" t="s">
        <v>41</v>
      </c>
      <c r="O269" s="65"/>
      <c r="P269" s="202">
        <f t="shared" si="71"/>
        <v>0</v>
      </c>
      <c r="Q269" s="202">
        <v>0</v>
      </c>
      <c r="R269" s="202">
        <f t="shared" si="72"/>
        <v>0</v>
      </c>
      <c r="S269" s="202">
        <v>0</v>
      </c>
      <c r="T269" s="203">
        <f t="shared" si="7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4" t="s">
        <v>169</v>
      </c>
      <c r="AT269" s="204" t="s">
        <v>304</v>
      </c>
      <c r="AU269" s="204" t="s">
        <v>78</v>
      </c>
      <c r="AY269" s="18" t="s">
        <v>132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78</v>
      </c>
      <c r="BK269" s="205">
        <f t="shared" si="79"/>
        <v>0</v>
      </c>
      <c r="BL269" s="18" t="s">
        <v>151</v>
      </c>
      <c r="BM269" s="204" t="s">
        <v>1281</v>
      </c>
    </row>
    <row r="270" spans="1:65" s="12" customFormat="1" ht="15">
      <c r="B270" s="177"/>
      <c r="C270" s="178"/>
      <c r="D270" s="179" t="s">
        <v>69</v>
      </c>
      <c r="E270" s="180" t="s">
        <v>1282</v>
      </c>
      <c r="F270" s="180" t="s">
        <v>1283</v>
      </c>
      <c r="G270" s="178"/>
      <c r="H270" s="178"/>
      <c r="I270" s="181"/>
      <c r="J270" s="182">
        <f>BK270</f>
        <v>0</v>
      </c>
      <c r="K270" s="178"/>
      <c r="L270" s="183"/>
      <c r="M270" s="184"/>
      <c r="N270" s="185"/>
      <c r="O270" s="185"/>
      <c r="P270" s="186">
        <f>SUM(P271:P275)</f>
        <v>0</v>
      </c>
      <c r="Q270" s="185"/>
      <c r="R270" s="186">
        <f>SUM(R271:R275)</f>
        <v>0</v>
      </c>
      <c r="S270" s="185"/>
      <c r="T270" s="187">
        <f>SUM(T271:T275)</f>
        <v>0</v>
      </c>
      <c r="AR270" s="188" t="s">
        <v>78</v>
      </c>
      <c r="AT270" s="189" t="s">
        <v>69</v>
      </c>
      <c r="AU270" s="189" t="s">
        <v>70</v>
      </c>
      <c r="AY270" s="188" t="s">
        <v>132</v>
      </c>
      <c r="BK270" s="190">
        <f>SUM(BK271:BK275)</f>
        <v>0</v>
      </c>
    </row>
    <row r="271" spans="1:65" s="2" customFormat="1" ht="12">
      <c r="A271" s="35"/>
      <c r="B271" s="36"/>
      <c r="C271" s="193" t="s">
        <v>1284</v>
      </c>
      <c r="D271" s="193" t="s">
        <v>135</v>
      </c>
      <c r="E271" s="194" t="s">
        <v>1285</v>
      </c>
      <c r="F271" s="195" t="s">
        <v>1286</v>
      </c>
      <c r="G271" s="196" t="s">
        <v>1287</v>
      </c>
      <c r="H271" s="197">
        <v>12</v>
      </c>
      <c r="I271" s="198"/>
      <c r="J271" s="199">
        <f>ROUND(I271*H271,2)</f>
        <v>0</v>
      </c>
      <c r="K271" s="195" t="s">
        <v>19</v>
      </c>
      <c r="L271" s="40"/>
      <c r="M271" s="200" t="s">
        <v>19</v>
      </c>
      <c r="N271" s="201" t="s">
        <v>41</v>
      </c>
      <c r="O271" s="65"/>
      <c r="P271" s="202">
        <f>O271*H271</f>
        <v>0</v>
      </c>
      <c r="Q271" s="202">
        <v>0</v>
      </c>
      <c r="R271" s="202">
        <f>Q271*H271</f>
        <v>0</v>
      </c>
      <c r="S271" s="202">
        <v>0</v>
      </c>
      <c r="T271" s="20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4" t="s">
        <v>151</v>
      </c>
      <c r="AT271" s="204" t="s">
        <v>135</v>
      </c>
      <c r="AU271" s="204" t="s">
        <v>78</v>
      </c>
      <c r="AY271" s="18" t="s">
        <v>132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78</v>
      </c>
      <c r="BK271" s="205">
        <f>ROUND(I271*H271,2)</f>
        <v>0</v>
      </c>
      <c r="BL271" s="18" t="s">
        <v>151</v>
      </c>
      <c r="BM271" s="204" t="s">
        <v>1288</v>
      </c>
    </row>
    <row r="272" spans="1:65" s="2" customFormat="1" ht="12">
      <c r="A272" s="35"/>
      <c r="B272" s="36"/>
      <c r="C272" s="193" t="s">
        <v>1113</v>
      </c>
      <c r="D272" s="193" t="s">
        <v>135</v>
      </c>
      <c r="E272" s="194" t="s">
        <v>1289</v>
      </c>
      <c r="F272" s="195" t="s">
        <v>1290</v>
      </c>
      <c r="G272" s="196" t="s">
        <v>1287</v>
      </c>
      <c r="H272" s="197">
        <v>1</v>
      </c>
      <c r="I272" s="198"/>
      <c r="J272" s="199">
        <f>ROUND(I272*H272,2)</f>
        <v>0</v>
      </c>
      <c r="K272" s="195" t="s">
        <v>19</v>
      </c>
      <c r="L272" s="40"/>
      <c r="M272" s="200" t="s">
        <v>19</v>
      </c>
      <c r="N272" s="201" t="s">
        <v>41</v>
      </c>
      <c r="O272" s="65"/>
      <c r="P272" s="202">
        <f>O272*H272</f>
        <v>0</v>
      </c>
      <c r="Q272" s="202">
        <v>0</v>
      </c>
      <c r="R272" s="202">
        <f>Q272*H272</f>
        <v>0</v>
      </c>
      <c r="S272" s="202">
        <v>0</v>
      </c>
      <c r="T272" s="20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4" t="s">
        <v>151</v>
      </c>
      <c r="AT272" s="204" t="s">
        <v>135</v>
      </c>
      <c r="AU272" s="204" t="s">
        <v>78</v>
      </c>
      <c r="AY272" s="18" t="s">
        <v>132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78</v>
      </c>
      <c r="BK272" s="205">
        <f>ROUND(I272*H272,2)</f>
        <v>0</v>
      </c>
      <c r="BL272" s="18" t="s">
        <v>151</v>
      </c>
      <c r="BM272" s="204" t="s">
        <v>1291</v>
      </c>
    </row>
    <row r="273" spans="1:65" s="2" customFormat="1" ht="12">
      <c r="A273" s="35"/>
      <c r="B273" s="36"/>
      <c r="C273" s="193" t="s">
        <v>1292</v>
      </c>
      <c r="D273" s="193" t="s">
        <v>135</v>
      </c>
      <c r="E273" s="194" t="s">
        <v>1293</v>
      </c>
      <c r="F273" s="195" t="s">
        <v>1294</v>
      </c>
      <c r="G273" s="196" t="s">
        <v>1287</v>
      </c>
      <c r="H273" s="197">
        <v>1</v>
      </c>
      <c r="I273" s="198"/>
      <c r="J273" s="199">
        <f>ROUND(I273*H273,2)</f>
        <v>0</v>
      </c>
      <c r="K273" s="195" t="s">
        <v>19</v>
      </c>
      <c r="L273" s="40"/>
      <c r="M273" s="200" t="s">
        <v>19</v>
      </c>
      <c r="N273" s="201" t="s">
        <v>41</v>
      </c>
      <c r="O273" s="65"/>
      <c r="P273" s="202">
        <f>O273*H273</f>
        <v>0</v>
      </c>
      <c r="Q273" s="202">
        <v>0</v>
      </c>
      <c r="R273" s="202">
        <f>Q273*H273</f>
        <v>0</v>
      </c>
      <c r="S273" s="202">
        <v>0</v>
      </c>
      <c r="T273" s="20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4" t="s">
        <v>151</v>
      </c>
      <c r="AT273" s="204" t="s">
        <v>135</v>
      </c>
      <c r="AU273" s="204" t="s">
        <v>78</v>
      </c>
      <c r="AY273" s="18" t="s">
        <v>132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78</v>
      </c>
      <c r="BK273" s="205">
        <f>ROUND(I273*H273,2)</f>
        <v>0</v>
      </c>
      <c r="BL273" s="18" t="s">
        <v>151</v>
      </c>
      <c r="BM273" s="204" t="s">
        <v>1295</v>
      </c>
    </row>
    <row r="274" spans="1:65" s="2" customFormat="1" ht="12">
      <c r="A274" s="35"/>
      <c r="B274" s="36"/>
      <c r="C274" s="193" t="s">
        <v>1115</v>
      </c>
      <c r="D274" s="193" t="s">
        <v>135</v>
      </c>
      <c r="E274" s="194" t="s">
        <v>1296</v>
      </c>
      <c r="F274" s="195" t="s">
        <v>1297</v>
      </c>
      <c r="G274" s="196" t="s">
        <v>1287</v>
      </c>
      <c r="H274" s="197">
        <v>16</v>
      </c>
      <c r="I274" s="198"/>
      <c r="J274" s="199">
        <f>ROUND(I274*H274,2)</f>
        <v>0</v>
      </c>
      <c r="K274" s="195" t="s">
        <v>19</v>
      </c>
      <c r="L274" s="40"/>
      <c r="M274" s="200" t="s">
        <v>19</v>
      </c>
      <c r="N274" s="201" t="s">
        <v>41</v>
      </c>
      <c r="O274" s="65"/>
      <c r="P274" s="202">
        <f>O274*H274</f>
        <v>0</v>
      </c>
      <c r="Q274" s="202">
        <v>0</v>
      </c>
      <c r="R274" s="202">
        <f>Q274*H274</f>
        <v>0</v>
      </c>
      <c r="S274" s="202">
        <v>0</v>
      </c>
      <c r="T274" s="20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4" t="s">
        <v>151</v>
      </c>
      <c r="AT274" s="204" t="s">
        <v>135</v>
      </c>
      <c r="AU274" s="204" t="s">
        <v>78</v>
      </c>
      <c r="AY274" s="18" t="s">
        <v>132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78</v>
      </c>
      <c r="BK274" s="205">
        <f>ROUND(I274*H274,2)</f>
        <v>0</v>
      </c>
      <c r="BL274" s="18" t="s">
        <v>151</v>
      </c>
      <c r="BM274" s="204" t="s">
        <v>1298</v>
      </c>
    </row>
    <row r="275" spans="1:65" s="2" customFormat="1" ht="12">
      <c r="A275" s="35"/>
      <c r="B275" s="36"/>
      <c r="C275" s="193" t="s">
        <v>1299</v>
      </c>
      <c r="D275" s="193" t="s">
        <v>135</v>
      </c>
      <c r="E275" s="194" t="s">
        <v>1300</v>
      </c>
      <c r="F275" s="195" t="s">
        <v>1301</v>
      </c>
      <c r="G275" s="196" t="s">
        <v>1287</v>
      </c>
      <c r="H275" s="197">
        <v>16</v>
      </c>
      <c r="I275" s="198"/>
      <c r="J275" s="199">
        <f>ROUND(I275*H275,2)</f>
        <v>0</v>
      </c>
      <c r="K275" s="195" t="s">
        <v>19</v>
      </c>
      <c r="L275" s="40"/>
      <c r="M275" s="200" t="s">
        <v>19</v>
      </c>
      <c r="N275" s="201" t="s">
        <v>41</v>
      </c>
      <c r="O275" s="65"/>
      <c r="P275" s="202">
        <f>O275*H275</f>
        <v>0</v>
      </c>
      <c r="Q275" s="202">
        <v>0</v>
      </c>
      <c r="R275" s="202">
        <f>Q275*H275</f>
        <v>0</v>
      </c>
      <c r="S275" s="202">
        <v>0</v>
      </c>
      <c r="T275" s="20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4" t="s">
        <v>151</v>
      </c>
      <c r="AT275" s="204" t="s">
        <v>135</v>
      </c>
      <c r="AU275" s="204" t="s">
        <v>78</v>
      </c>
      <c r="AY275" s="18" t="s">
        <v>132</v>
      </c>
      <c r="BE275" s="205">
        <f>IF(N275="základní",J275,0)</f>
        <v>0</v>
      </c>
      <c r="BF275" s="205">
        <f>IF(N275="snížená",J275,0)</f>
        <v>0</v>
      </c>
      <c r="BG275" s="205">
        <f>IF(N275="zákl. přenesená",J275,0)</f>
        <v>0</v>
      </c>
      <c r="BH275" s="205">
        <f>IF(N275="sníž. přenesená",J275,0)</f>
        <v>0</v>
      </c>
      <c r="BI275" s="205">
        <f>IF(N275="nulová",J275,0)</f>
        <v>0</v>
      </c>
      <c r="BJ275" s="18" t="s">
        <v>78</v>
      </c>
      <c r="BK275" s="205">
        <f>ROUND(I275*H275,2)</f>
        <v>0</v>
      </c>
      <c r="BL275" s="18" t="s">
        <v>151</v>
      </c>
      <c r="BM275" s="204" t="s">
        <v>1302</v>
      </c>
    </row>
    <row r="276" spans="1:65" s="12" customFormat="1" ht="15">
      <c r="B276" s="177"/>
      <c r="C276" s="178"/>
      <c r="D276" s="179" t="s">
        <v>69</v>
      </c>
      <c r="E276" s="180" t="s">
        <v>304</v>
      </c>
      <c r="F276" s="180" t="s">
        <v>570</v>
      </c>
      <c r="G276" s="178"/>
      <c r="H276" s="178"/>
      <c r="I276" s="181"/>
      <c r="J276" s="182">
        <f>BK276</f>
        <v>0</v>
      </c>
      <c r="K276" s="178"/>
      <c r="L276" s="183"/>
      <c r="M276" s="184"/>
      <c r="N276" s="185"/>
      <c r="O276" s="185"/>
      <c r="P276" s="186">
        <f>P277</f>
        <v>0</v>
      </c>
      <c r="Q276" s="185"/>
      <c r="R276" s="186">
        <f>R277</f>
        <v>0</v>
      </c>
      <c r="S276" s="185"/>
      <c r="T276" s="187">
        <f>T277</f>
        <v>0</v>
      </c>
      <c r="AR276" s="188" t="s">
        <v>145</v>
      </c>
      <c r="AT276" s="189" t="s">
        <v>69</v>
      </c>
      <c r="AU276" s="189" t="s">
        <v>70</v>
      </c>
      <c r="AY276" s="188" t="s">
        <v>132</v>
      </c>
      <c r="BK276" s="190">
        <f>BK277</f>
        <v>0</v>
      </c>
    </row>
    <row r="277" spans="1:65" s="12" customFormat="1" ht="12.75">
      <c r="B277" s="177"/>
      <c r="C277" s="178"/>
      <c r="D277" s="179" t="s">
        <v>69</v>
      </c>
      <c r="E277" s="191" t="s">
        <v>571</v>
      </c>
      <c r="F277" s="191" t="s">
        <v>572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P278</f>
        <v>0</v>
      </c>
      <c r="Q277" s="185"/>
      <c r="R277" s="186">
        <f>R278</f>
        <v>0</v>
      </c>
      <c r="S277" s="185"/>
      <c r="T277" s="187">
        <f>T278</f>
        <v>0</v>
      </c>
      <c r="AR277" s="188" t="s">
        <v>145</v>
      </c>
      <c r="AT277" s="189" t="s">
        <v>69</v>
      </c>
      <c r="AU277" s="189" t="s">
        <v>78</v>
      </c>
      <c r="AY277" s="188" t="s">
        <v>132</v>
      </c>
      <c r="BK277" s="190">
        <f>BK278</f>
        <v>0</v>
      </c>
    </row>
    <row r="278" spans="1:65" s="2" customFormat="1" ht="24">
      <c r="A278" s="35"/>
      <c r="B278" s="36"/>
      <c r="C278" s="193" t="s">
        <v>1117</v>
      </c>
      <c r="D278" s="193" t="s">
        <v>135</v>
      </c>
      <c r="E278" s="194" t="s">
        <v>1303</v>
      </c>
      <c r="F278" s="195" t="s">
        <v>1304</v>
      </c>
      <c r="G278" s="196" t="s">
        <v>212</v>
      </c>
      <c r="H278" s="197">
        <v>12</v>
      </c>
      <c r="I278" s="198"/>
      <c r="J278" s="199">
        <f>ROUND(I278*H278,2)</f>
        <v>0</v>
      </c>
      <c r="K278" s="195" t="s">
        <v>19</v>
      </c>
      <c r="L278" s="40"/>
      <c r="M278" s="200" t="s">
        <v>19</v>
      </c>
      <c r="N278" s="201" t="s">
        <v>41</v>
      </c>
      <c r="O278" s="65"/>
      <c r="P278" s="202">
        <f>O278*H278</f>
        <v>0</v>
      </c>
      <c r="Q278" s="202">
        <v>0</v>
      </c>
      <c r="R278" s="202">
        <f>Q278*H278</f>
        <v>0</v>
      </c>
      <c r="S278" s="202">
        <v>0</v>
      </c>
      <c r="T278" s="20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4" t="s">
        <v>525</v>
      </c>
      <c r="AT278" s="204" t="s">
        <v>135</v>
      </c>
      <c r="AU278" s="204" t="s">
        <v>80</v>
      </c>
      <c r="AY278" s="18" t="s">
        <v>132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78</v>
      </c>
      <c r="BK278" s="205">
        <f>ROUND(I278*H278,2)</f>
        <v>0</v>
      </c>
      <c r="BL278" s="18" t="s">
        <v>525</v>
      </c>
      <c r="BM278" s="204" t="s">
        <v>1305</v>
      </c>
    </row>
    <row r="279" spans="1:65" s="12" customFormat="1" ht="15">
      <c r="B279" s="177"/>
      <c r="C279" s="178"/>
      <c r="D279" s="179" t="s">
        <v>69</v>
      </c>
      <c r="E279" s="180" t="s">
        <v>1306</v>
      </c>
      <c r="F279" s="180" t="s">
        <v>1307</v>
      </c>
      <c r="G279" s="178"/>
      <c r="H279" s="178"/>
      <c r="I279" s="181"/>
      <c r="J279" s="182">
        <f>BK279</f>
        <v>0</v>
      </c>
      <c r="K279" s="178"/>
      <c r="L279" s="183"/>
      <c r="M279" s="184"/>
      <c r="N279" s="185"/>
      <c r="O279" s="185"/>
      <c r="P279" s="186">
        <f>SUM(P280:P281)</f>
        <v>0</v>
      </c>
      <c r="Q279" s="185"/>
      <c r="R279" s="186">
        <f>SUM(R280:R281)</f>
        <v>0</v>
      </c>
      <c r="S279" s="185"/>
      <c r="T279" s="187">
        <f>SUM(T280:T281)</f>
        <v>0</v>
      </c>
      <c r="AR279" s="188" t="s">
        <v>151</v>
      </c>
      <c r="AT279" s="189" t="s">
        <v>69</v>
      </c>
      <c r="AU279" s="189" t="s">
        <v>70</v>
      </c>
      <c r="AY279" s="188" t="s">
        <v>132</v>
      </c>
      <c r="BK279" s="190">
        <f>SUM(BK280:BK281)</f>
        <v>0</v>
      </c>
    </row>
    <row r="280" spans="1:65" s="2" customFormat="1" ht="12">
      <c r="A280" s="35"/>
      <c r="B280" s="36"/>
      <c r="C280" s="193" t="s">
        <v>1308</v>
      </c>
      <c r="D280" s="193" t="s">
        <v>135</v>
      </c>
      <c r="E280" s="194" t="s">
        <v>1309</v>
      </c>
      <c r="F280" s="195" t="s">
        <v>1310</v>
      </c>
      <c r="G280" s="196" t="s">
        <v>138</v>
      </c>
      <c r="H280" s="197">
        <v>1</v>
      </c>
      <c r="I280" s="198"/>
      <c r="J280" s="199">
        <f>ROUND(I280*H280,2)</f>
        <v>0</v>
      </c>
      <c r="K280" s="195" t="s">
        <v>19</v>
      </c>
      <c r="L280" s="40"/>
      <c r="M280" s="200" t="s">
        <v>19</v>
      </c>
      <c r="N280" s="201" t="s">
        <v>41</v>
      </c>
      <c r="O280" s="65"/>
      <c r="P280" s="202">
        <f>O280*H280</f>
        <v>0</v>
      </c>
      <c r="Q280" s="202">
        <v>0</v>
      </c>
      <c r="R280" s="202">
        <f>Q280*H280</f>
        <v>0</v>
      </c>
      <c r="S280" s="202">
        <v>0</v>
      </c>
      <c r="T280" s="20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4" t="s">
        <v>1311</v>
      </c>
      <c r="AT280" s="204" t="s">
        <v>135</v>
      </c>
      <c r="AU280" s="204" t="s">
        <v>78</v>
      </c>
      <c r="AY280" s="18" t="s">
        <v>132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78</v>
      </c>
      <c r="BK280" s="205">
        <f>ROUND(I280*H280,2)</f>
        <v>0</v>
      </c>
      <c r="BL280" s="18" t="s">
        <v>1311</v>
      </c>
      <c r="BM280" s="204" t="s">
        <v>1312</v>
      </c>
    </row>
    <row r="281" spans="1:65" s="2" customFormat="1" ht="12">
      <c r="A281" s="35"/>
      <c r="B281" s="36"/>
      <c r="C281" s="193" t="s">
        <v>1119</v>
      </c>
      <c r="D281" s="193" t="s">
        <v>135</v>
      </c>
      <c r="E281" s="194" t="s">
        <v>1313</v>
      </c>
      <c r="F281" s="195" t="s">
        <v>1314</v>
      </c>
      <c r="G281" s="196" t="s">
        <v>138</v>
      </c>
      <c r="H281" s="197">
        <v>1</v>
      </c>
      <c r="I281" s="198"/>
      <c r="J281" s="199">
        <f>ROUND(I281*H281,2)</f>
        <v>0</v>
      </c>
      <c r="K281" s="195" t="s">
        <v>19</v>
      </c>
      <c r="L281" s="40"/>
      <c r="M281" s="206" t="s">
        <v>19</v>
      </c>
      <c r="N281" s="207" t="s">
        <v>41</v>
      </c>
      <c r="O281" s="208"/>
      <c r="P281" s="209">
        <f>O281*H281</f>
        <v>0</v>
      </c>
      <c r="Q281" s="209">
        <v>0</v>
      </c>
      <c r="R281" s="209">
        <f>Q281*H281</f>
        <v>0</v>
      </c>
      <c r="S281" s="209">
        <v>0</v>
      </c>
      <c r="T281" s="210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4" t="s">
        <v>1311</v>
      </c>
      <c r="AT281" s="204" t="s">
        <v>135</v>
      </c>
      <c r="AU281" s="204" t="s">
        <v>78</v>
      </c>
      <c r="AY281" s="18" t="s">
        <v>132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78</v>
      </c>
      <c r="BK281" s="205">
        <f>ROUND(I281*H281,2)</f>
        <v>0</v>
      </c>
      <c r="BL281" s="18" t="s">
        <v>1311</v>
      </c>
      <c r="BM281" s="204" t="s">
        <v>1315</v>
      </c>
    </row>
    <row r="282" spans="1:65" s="2" customFormat="1">
      <c r="A282" s="35"/>
      <c r="B282" s="48"/>
      <c r="C282" s="49"/>
      <c r="D282" s="49"/>
      <c r="E282" s="49"/>
      <c r="F282" s="49"/>
      <c r="G282" s="49"/>
      <c r="H282" s="49"/>
      <c r="I282" s="143"/>
      <c r="J282" s="49"/>
      <c r="K282" s="49"/>
      <c r="L282" s="40"/>
      <c r="M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</row>
  </sheetData>
  <sheetProtection algorithmName="SHA-512" hashValue="cMDYkbVqxUMHRXR9HG8TuKHAKGxHcD5qAHR2+SQ5WGw45u4WieShhOPnFA3A59LiEXpiv8H2CIWq/HtvsIziGA==" saltValue="zfgVRs5MfN9kLgPaJ/WwZsDfr+ZoUcK/Pbga7RZKVmHMvKjAbKaw++8CpeiirXuIC+YF799Asg8koew1h0wxTg==" spinCount="100000" sheet="1" objects="1" scenarios="1" formatColumns="0" formatRows="0" autoFilter="0"/>
  <autoFilter ref="C89:K28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37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101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1" customFormat="1" ht="12" customHeight="1">
      <c r="B8" s="21"/>
      <c r="D8" s="115" t="s">
        <v>106</v>
      </c>
      <c r="I8" s="109"/>
      <c r="L8" s="21"/>
    </row>
    <row r="9" spans="1:46" s="2" customFormat="1" ht="16.5" customHeight="1">
      <c r="A9" s="35"/>
      <c r="B9" s="40"/>
      <c r="C9" s="35"/>
      <c r="D9" s="35"/>
      <c r="E9" s="384" t="s">
        <v>1316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1317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6" t="s">
        <v>1318</v>
      </c>
      <c r="F11" s="387"/>
      <c r="G11" s="387"/>
      <c r="H11" s="387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19</v>
      </c>
      <c r="G13" s="35"/>
      <c r="H13" s="35"/>
      <c r="I13" s="118" t="s">
        <v>20</v>
      </c>
      <c r="J13" s="104" t="s">
        <v>19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21</v>
      </c>
      <c r="E14" s="35"/>
      <c r="F14" s="104" t="s">
        <v>22</v>
      </c>
      <c r="G14" s="35"/>
      <c r="H14" s="35"/>
      <c r="I14" s="118" t="s">
        <v>23</v>
      </c>
      <c r="J14" s="119" t="str">
        <f>'Rekapitulace stavby'!AN8</f>
        <v>20. 12. 2019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25</v>
      </c>
      <c r="E16" s="35"/>
      <c r="F16" s="35"/>
      <c r="G16" s="35"/>
      <c r="H16" s="35"/>
      <c r="I16" s="118" t="s">
        <v>26</v>
      </c>
      <c r="J16" s="104" t="str">
        <f>IF('Rekapitulace stavby'!AN10="","",'Rekapitulace stavby'!AN10)</f>
        <v/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Fakultní nemocnice Olomouc</v>
      </c>
      <c r="F17" s="35"/>
      <c r="G17" s="35"/>
      <c r="H17" s="35"/>
      <c r="I17" s="118" t="s">
        <v>28</v>
      </c>
      <c r="J17" s="104" t="str">
        <f>IF('Rekapitulace stavby'!AN11="","",'Rekapitulace stavby'!AN11)</f>
        <v/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29</v>
      </c>
      <c r="E19" s="35"/>
      <c r="F19" s="35"/>
      <c r="G19" s="35"/>
      <c r="H19" s="35"/>
      <c r="I19" s="118" t="s">
        <v>26</v>
      </c>
      <c r="J19" s="31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8" t="str">
        <f>'Rekapitulace stavby'!E14</f>
        <v>Vyplň údaj</v>
      </c>
      <c r="F20" s="389"/>
      <c r="G20" s="389"/>
      <c r="H20" s="389"/>
      <c r="I20" s="118" t="s">
        <v>28</v>
      </c>
      <c r="J20" s="31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31</v>
      </c>
      <c r="E22" s="35"/>
      <c r="F22" s="35"/>
      <c r="G22" s="35"/>
      <c r="H22" s="35"/>
      <c r="I22" s="118" t="s">
        <v>26</v>
      </c>
      <c r="J22" s="104" t="str">
        <f>IF('Rekapitulace stavby'!AN16="","",'Rekapitulace stavby'!AN16)</f>
        <v/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8" t="s">
        <v>28</v>
      </c>
      <c r="J23" s="104" t="str">
        <f>IF('Rekapitulace stavby'!AN17="","",'Rekapitulace stavby'!AN17)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33</v>
      </c>
      <c r="E25" s="35"/>
      <c r="F25" s="35"/>
      <c r="G25" s="35"/>
      <c r="H25" s="35"/>
      <c r="I25" s="118" t="s">
        <v>26</v>
      </c>
      <c r="J25" s="104" t="str">
        <f>IF('Rekapitulace stavby'!AN19="","",'Rekapitulace stavby'!AN19)</f>
        <v/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8" t="s">
        <v>28</v>
      </c>
      <c r="J26" s="104" t="str">
        <f>IF('Rekapitulace stavby'!AN20="","",'Rekapitulace stavby'!AN20)</f>
        <v/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34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0"/>
      <c r="B29" s="121"/>
      <c r="C29" s="120"/>
      <c r="D29" s="120"/>
      <c r="E29" s="390" t="s">
        <v>19</v>
      </c>
      <c r="F29" s="390"/>
      <c r="G29" s="390"/>
      <c r="H29" s="390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116"/>
      <c r="J32" s="127">
        <f>ROUND(J90,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9" t="s">
        <v>37</v>
      </c>
      <c r="J34" s="128" t="s">
        <v>39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15" t="s">
        <v>41</v>
      </c>
      <c r="F35" s="131">
        <f>ROUND((SUM(BE90:BE136)),  2)</f>
        <v>0</v>
      </c>
      <c r="G35" s="35"/>
      <c r="H35" s="35"/>
      <c r="I35" s="132">
        <v>0.21</v>
      </c>
      <c r="J35" s="131">
        <f>ROUND(((SUM(BE90:BE136))*I35),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42</v>
      </c>
      <c r="F36" s="131">
        <f>ROUND((SUM(BF90:BF136)),  2)</f>
        <v>0</v>
      </c>
      <c r="G36" s="35"/>
      <c r="H36" s="35"/>
      <c r="I36" s="132">
        <v>0.15</v>
      </c>
      <c r="J36" s="131">
        <f>ROUND(((SUM(BF90:BF136))*I36),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43</v>
      </c>
      <c r="F37" s="131">
        <f>ROUND((SUM(BG90:BG136)),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44</v>
      </c>
      <c r="F38" s="131">
        <f>ROUND((SUM(BH90:BH136)),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45</v>
      </c>
      <c r="F39" s="131">
        <f>ROUND((SUM(BI90:BI136)),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108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2" t="str">
        <f>E7</f>
        <v>Výstavba chodníků v areálu FNOL</v>
      </c>
      <c r="F50" s="383"/>
      <c r="G50" s="383"/>
      <c r="H50" s="383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109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2" t="s">
        <v>1316</v>
      </c>
      <c r="F52" s="381"/>
      <c r="G52" s="381"/>
      <c r="H52" s="381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1317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2" t="str">
        <f>E11</f>
        <v>D.6.1 - Chladící stanice</v>
      </c>
      <c r="F54" s="381"/>
      <c r="G54" s="381"/>
      <c r="H54" s="381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118" t="s">
        <v>23</v>
      </c>
      <c r="J56" s="60" t="str">
        <f>IF(J14="","",J14)</f>
        <v>20. 12. 2019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Fakultní nemocnice Olomouc</v>
      </c>
      <c r="G58" s="37"/>
      <c r="H58" s="37"/>
      <c r="I58" s="118" t="s">
        <v>31</v>
      </c>
      <c r="J58" s="33" t="str">
        <f>E23</f>
        <v xml:space="preserve"> 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118" t="s">
        <v>33</v>
      </c>
      <c r="J59" s="33" t="str">
        <f>E26</f>
        <v xml:space="preserve"> 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109</v>
      </c>
      <c r="D61" s="148"/>
      <c r="E61" s="148"/>
      <c r="F61" s="148"/>
      <c r="G61" s="148"/>
      <c r="H61" s="148"/>
      <c r="I61" s="149"/>
      <c r="J61" s="150" t="s">
        <v>110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68</v>
      </c>
      <c r="D63" s="37"/>
      <c r="E63" s="37"/>
      <c r="F63" s="37"/>
      <c r="G63" s="37"/>
      <c r="H63" s="37"/>
      <c r="I63" s="116"/>
      <c r="J63" s="78">
        <f>J90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111</v>
      </c>
    </row>
    <row r="64" spans="1:47" s="9" customFormat="1" ht="24.95" customHeight="1">
      <c r="B64" s="152"/>
      <c r="C64" s="153"/>
      <c r="D64" s="154" t="s">
        <v>1319</v>
      </c>
      <c r="E64" s="155"/>
      <c r="F64" s="155"/>
      <c r="G64" s="155"/>
      <c r="H64" s="155"/>
      <c r="I64" s="156"/>
      <c r="J64" s="157">
        <f>J91</f>
        <v>0</v>
      </c>
      <c r="K64" s="153"/>
      <c r="L64" s="158"/>
    </row>
    <row r="65" spans="1:31" s="9" customFormat="1" ht="24.95" customHeight="1">
      <c r="B65" s="152"/>
      <c r="C65" s="153"/>
      <c r="D65" s="154" t="s">
        <v>1320</v>
      </c>
      <c r="E65" s="155"/>
      <c r="F65" s="155"/>
      <c r="G65" s="155"/>
      <c r="H65" s="155"/>
      <c r="I65" s="156"/>
      <c r="J65" s="157">
        <f>J96</f>
        <v>0</v>
      </c>
      <c r="K65" s="153"/>
      <c r="L65" s="158"/>
    </row>
    <row r="66" spans="1:31" s="9" customFormat="1" ht="24.95" customHeight="1">
      <c r="B66" s="152"/>
      <c r="C66" s="153"/>
      <c r="D66" s="154" t="s">
        <v>1321</v>
      </c>
      <c r="E66" s="155"/>
      <c r="F66" s="155"/>
      <c r="G66" s="155"/>
      <c r="H66" s="155"/>
      <c r="I66" s="156"/>
      <c r="J66" s="157">
        <f>J118</f>
        <v>0</v>
      </c>
      <c r="K66" s="153"/>
      <c r="L66" s="158"/>
    </row>
    <row r="67" spans="1:31" s="9" customFormat="1" ht="24.95" customHeight="1">
      <c r="B67" s="152"/>
      <c r="C67" s="153"/>
      <c r="D67" s="154" t="s">
        <v>1322</v>
      </c>
      <c r="E67" s="155"/>
      <c r="F67" s="155"/>
      <c r="G67" s="155"/>
      <c r="H67" s="155"/>
      <c r="I67" s="156"/>
      <c r="J67" s="157">
        <f>J129</f>
        <v>0</v>
      </c>
      <c r="K67" s="153"/>
      <c r="L67" s="158"/>
    </row>
    <row r="68" spans="1:31" s="9" customFormat="1" ht="24.95" customHeight="1">
      <c r="B68" s="152"/>
      <c r="C68" s="153"/>
      <c r="D68" s="154" t="s">
        <v>960</v>
      </c>
      <c r="E68" s="155"/>
      <c r="F68" s="155"/>
      <c r="G68" s="155"/>
      <c r="H68" s="155"/>
      <c r="I68" s="156"/>
      <c r="J68" s="157">
        <f>J134</f>
        <v>0</v>
      </c>
      <c r="K68" s="153"/>
      <c r="L68" s="158"/>
    </row>
    <row r="69" spans="1:31" s="2" customFormat="1" ht="21.75" customHeight="1">
      <c r="A69" s="35"/>
      <c r="B69" s="36"/>
      <c r="C69" s="37"/>
      <c r="D69" s="37"/>
      <c r="E69" s="37"/>
      <c r="F69" s="37"/>
      <c r="G69" s="37"/>
      <c r="H69" s="37"/>
      <c r="I69" s="116"/>
      <c r="J69" s="37"/>
      <c r="K69" s="37"/>
      <c r="L69" s="11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>
      <c r="A70" s="35"/>
      <c r="B70" s="48"/>
      <c r="C70" s="49"/>
      <c r="D70" s="49"/>
      <c r="E70" s="49"/>
      <c r="F70" s="49"/>
      <c r="G70" s="49"/>
      <c r="H70" s="49"/>
      <c r="I70" s="143"/>
      <c r="J70" s="49"/>
      <c r="K70" s="49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>
      <c r="A74" s="35"/>
      <c r="B74" s="50"/>
      <c r="C74" s="51"/>
      <c r="D74" s="51"/>
      <c r="E74" s="51"/>
      <c r="F74" s="51"/>
      <c r="G74" s="51"/>
      <c r="H74" s="51"/>
      <c r="I74" s="146"/>
      <c r="J74" s="51"/>
      <c r="K74" s="51"/>
      <c r="L74" s="11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>
      <c r="A75" s="35"/>
      <c r="B75" s="36"/>
      <c r="C75" s="24" t="s">
        <v>117</v>
      </c>
      <c r="D75" s="37"/>
      <c r="E75" s="37"/>
      <c r="F75" s="37"/>
      <c r="G75" s="37"/>
      <c r="H75" s="37"/>
      <c r="I75" s="116"/>
      <c r="J75" s="37"/>
      <c r="K75" s="37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16</v>
      </c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82" t="str">
        <f>E7</f>
        <v>Výstavba chodníků v areálu FNOL</v>
      </c>
      <c r="F78" s="383"/>
      <c r="G78" s="383"/>
      <c r="H78" s="383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30" t="s">
        <v>106</v>
      </c>
      <c r="D79" s="23"/>
      <c r="E79" s="23"/>
      <c r="F79" s="23"/>
      <c r="G79" s="23"/>
      <c r="H79" s="23"/>
      <c r="I79" s="109"/>
      <c r="J79" s="23"/>
      <c r="K79" s="23"/>
      <c r="L79" s="21"/>
    </row>
    <row r="80" spans="1:31" s="2" customFormat="1" ht="16.5" customHeight="1">
      <c r="A80" s="35"/>
      <c r="B80" s="36"/>
      <c r="C80" s="37"/>
      <c r="D80" s="37"/>
      <c r="E80" s="382" t="s">
        <v>1316</v>
      </c>
      <c r="F80" s="381"/>
      <c r="G80" s="381"/>
      <c r="H80" s="381"/>
      <c r="I80" s="116"/>
      <c r="J80" s="37"/>
      <c r="K80" s="37"/>
      <c r="L80" s="11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1317</v>
      </c>
      <c r="D81" s="37"/>
      <c r="E81" s="37"/>
      <c r="F81" s="37"/>
      <c r="G81" s="37"/>
      <c r="H81" s="37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7"/>
      <c r="D82" s="37"/>
      <c r="E82" s="362" t="str">
        <f>E11</f>
        <v>D.6.1 - Chladící stanice</v>
      </c>
      <c r="F82" s="381"/>
      <c r="G82" s="381"/>
      <c r="H82" s="381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30" t="s">
        <v>21</v>
      </c>
      <c r="D84" s="37"/>
      <c r="E84" s="37"/>
      <c r="F84" s="28" t="str">
        <f>F14</f>
        <v xml:space="preserve"> </v>
      </c>
      <c r="G84" s="37"/>
      <c r="H84" s="37"/>
      <c r="I84" s="118" t="s">
        <v>23</v>
      </c>
      <c r="J84" s="60" t="str">
        <f>IF(J14="","",J14)</f>
        <v>20. 12. 2019</v>
      </c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6.95" customHeight="1">
      <c r="A85" s="35"/>
      <c r="B85" s="36"/>
      <c r="C85" s="37"/>
      <c r="D85" s="37"/>
      <c r="E85" s="37"/>
      <c r="F85" s="37"/>
      <c r="G85" s="37"/>
      <c r="H85" s="37"/>
      <c r="I85" s="116"/>
      <c r="J85" s="37"/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5.2" customHeight="1">
      <c r="A86" s="35"/>
      <c r="B86" s="36"/>
      <c r="C86" s="30" t="s">
        <v>25</v>
      </c>
      <c r="D86" s="37"/>
      <c r="E86" s="37"/>
      <c r="F86" s="28" t="str">
        <f>E17</f>
        <v>Fakultní nemocnice Olomouc</v>
      </c>
      <c r="G86" s="37"/>
      <c r="H86" s="37"/>
      <c r="I86" s="118" t="s">
        <v>31</v>
      </c>
      <c r="J86" s="33" t="str">
        <f>E23</f>
        <v xml:space="preserve"> </v>
      </c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29</v>
      </c>
      <c r="D87" s="37"/>
      <c r="E87" s="37"/>
      <c r="F87" s="28" t="str">
        <f>IF(E20="","",E20)</f>
        <v>Vyplň údaj</v>
      </c>
      <c r="G87" s="37"/>
      <c r="H87" s="37"/>
      <c r="I87" s="118" t="s">
        <v>33</v>
      </c>
      <c r="J87" s="33" t="str">
        <f>E26</f>
        <v xml:space="preserve"> </v>
      </c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3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65"/>
      <c r="B89" s="166"/>
      <c r="C89" s="167" t="s">
        <v>118</v>
      </c>
      <c r="D89" s="168" t="s">
        <v>55</v>
      </c>
      <c r="E89" s="168" t="s">
        <v>51</v>
      </c>
      <c r="F89" s="168" t="s">
        <v>52</v>
      </c>
      <c r="G89" s="168" t="s">
        <v>119</v>
      </c>
      <c r="H89" s="168" t="s">
        <v>120</v>
      </c>
      <c r="I89" s="169" t="s">
        <v>121</v>
      </c>
      <c r="J89" s="168" t="s">
        <v>110</v>
      </c>
      <c r="K89" s="170" t="s">
        <v>122</v>
      </c>
      <c r="L89" s="171"/>
      <c r="M89" s="69" t="s">
        <v>19</v>
      </c>
      <c r="N89" s="70" t="s">
        <v>40</v>
      </c>
      <c r="O89" s="70" t="s">
        <v>123</v>
      </c>
      <c r="P89" s="70" t="s">
        <v>124</v>
      </c>
      <c r="Q89" s="70" t="s">
        <v>125</v>
      </c>
      <c r="R89" s="70" t="s">
        <v>126</v>
      </c>
      <c r="S89" s="70" t="s">
        <v>127</v>
      </c>
      <c r="T89" s="71" t="s">
        <v>128</v>
      </c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</row>
    <row r="90" spans="1:65" s="2" customFormat="1" ht="15.75">
      <c r="A90" s="35"/>
      <c r="B90" s="36"/>
      <c r="C90" s="76" t="s">
        <v>129</v>
      </c>
      <c r="D90" s="37"/>
      <c r="E90" s="37"/>
      <c r="F90" s="37"/>
      <c r="G90" s="37"/>
      <c r="H90" s="37"/>
      <c r="I90" s="116"/>
      <c r="J90" s="172">
        <f>BK90</f>
        <v>0</v>
      </c>
      <c r="K90" s="37"/>
      <c r="L90" s="40"/>
      <c r="M90" s="72"/>
      <c r="N90" s="173"/>
      <c r="O90" s="73"/>
      <c r="P90" s="174">
        <f>P91+P96+P118+P129+P134</f>
        <v>0</v>
      </c>
      <c r="Q90" s="73"/>
      <c r="R90" s="174">
        <f>R91+R96+R118+R129+R134</f>
        <v>0</v>
      </c>
      <c r="S90" s="73"/>
      <c r="T90" s="175">
        <f>T91+T96+T118+T129+T134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69</v>
      </c>
      <c r="AU90" s="18" t="s">
        <v>111</v>
      </c>
      <c r="BK90" s="176">
        <f>BK91+BK96+BK118+BK129+BK134</f>
        <v>0</v>
      </c>
    </row>
    <row r="91" spans="1:65" s="12" customFormat="1" ht="15">
      <c r="B91" s="177"/>
      <c r="C91" s="178"/>
      <c r="D91" s="179" t="s">
        <v>69</v>
      </c>
      <c r="E91" s="180" t="s">
        <v>1323</v>
      </c>
      <c r="F91" s="180" t="s">
        <v>1324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SUM(P92:P95)</f>
        <v>0</v>
      </c>
      <c r="Q91" s="185"/>
      <c r="R91" s="186">
        <f>SUM(R92:R95)</f>
        <v>0</v>
      </c>
      <c r="S91" s="185"/>
      <c r="T91" s="187">
        <f>SUM(T92:T95)</f>
        <v>0</v>
      </c>
      <c r="AR91" s="188" t="s">
        <v>78</v>
      </c>
      <c r="AT91" s="189" t="s">
        <v>69</v>
      </c>
      <c r="AU91" s="189" t="s">
        <v>70</v>
      </c>
      <c r="AY91" s="188" t="s">
        <v>132</v>
      </c>
      <c r="BK91" s="190">
        <f>SUM(BK92:BK95)</f>
        <v>0</v>
      </c>
    </row>
    <row r="92" spans="1:65" s="2" customFormat="1" ht="12">
      <c r="A92" s="35"/>
      <c r="B92" s="36"/>
      <c r="C92" s="193" t="s">
        <v>78</v>
      </c>
      <c r="D92" s="193" t="s">
        <v>135</v>
      </c>
      <c r="E92" s="194" t="s">
        <v>1325</v>
      </c>
      <c r="F92" s="195" t="s">
        <v>1326</v>
      </c>
      <c r="G92" s="196" t="s">
        <v>965</v>
      </c>
      <c r="H92" s="197">
        <v>8</v>
      </c>
      <c r="I92" s="198"/>
      <c r="J92" s="199">
        <f>ROUND(I92*H92,2)</f>
        <v>0</v>
      </c>
      <c r="K92" s="195" t="s">
        <v>19</v>
      </c>
      <c r="L92" s="40"/>
      <c r="M92" s="200" t="s">
        <v>19</v>
      </c>
      <c r="N92" s="201" t="s">
        <v>41</v>
      </c>
      <c r="O92" s="65"/>
      <c r="P92" s="202">
        <f>O92*H92</f>
        <v>0</v>
      </c>
      <c r="Q92" s="202">
        <v>0</v>
      </c>
      <c r="R92" s="202">
        <f>Q92*H92</f>
        <v>0</v>
      </c>
      <c r="S92" s="202">
        <v>0</v>
      </c>
      <c r="T92" s="203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04" t="s">
        <v>151</v>
      </c>
      <c r="AT92" s="204" t="s">
        <v>135</v>
      </c>
      <c r="AU92" s="204" t="s">
        <v>78</v>
      </c>
      <c r="AY92" s="18" t="s">
        <v>132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78</v>
      </c>
      <c r="BK92" s="205">
        <f>ROUND(I92*H92,2)</f>
        <v>0</v>
      </c>
      <c r="BL92" s="18" t="s">
        <v>151</v>
      </c>
      <c r="BM92" s="204" t="s">
        <v>1327</v>
      </c>
    </row>
    <row r="93" spans="1:65" s="2" customFormat="1" ht="12">
      <c r="A93" s="35"/>
      <c r="B93" s="36"/>
      <c r="C93" s="193" t="s">
        <v>80</v>
      </c>
      <c r="D93" s="193" t="s">
        <v>135</v>
      </c>
      <c r="E93" s="194" t="s">
        <v>1328</v>
      </c>
      <c r="F93" s="195" t="s">
        <v>1329</v>
      </c>
      <c r="G93" s="196" t="s">
        <v>965</v>
      </c>
      <c r="H93" s="197">
        <v>24</v>
      </c>
      <c r="I93" s="198"/>
      <c r="J93" s="199">
        <f>ROUND(I93*H93,2)</f>
        <v>0</v>
      </c>
      <c r="K93" s="195" t="s">
        <v>19</v>
      </c>
      <c r="L93" s="40"/>
      <c r="M93" s="200" t="s">
        <v>19</v>
      </c>
      <c r="N93" s="201" t="s">
        <v>41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151</v>
      </c>
      <c r="AT93" s="204" t="s">
        <v>135</v>
      </c>
      <c r="AU93" s="204" t="s">
        <v>78</v>
      </c>
      <c r="AY93" s="18" t="s">
        <v>132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78</v>
      </c>
      <c r="BK93" s="205">
        <f>ROUND(I93*H93,2)</f>
        <v>0</v>
      </c>
      <c r="BL93" s="18" t="s">
        <v>151</v>
      </c>
      <c r="BM93" s="204" t="s">
        <v>1330</v>
      </c>
    </row>
    <row r="94" spans="1:65" s="2" customFormat="1" ht="12">
      <c r="A94" s="35"/>
      <c r="B94" s="36"/>
      <c r="C94" s="193" t="s">
        <v>145</v>
      </c>
      <c r="D94" s="193" t="s">
        <v>135</v>
      </c>
      <c r="E94" s="194" t="s">
        <v>1331</v>
      </c>
      <c r="F94" s="195" t="s">
        <v>1332</v>
      </c>
      <c r="G94" s="196" t="s">
        <v>212</v>
      </c>
      <c r="H94" s="197">
        <v>780</v>
      </c>
      <c r="I94" s="198"/>
      <c r="J94" s="199">
        <f>ROUND(I94*H94,2)</f>
        <v>0</v>
      </c>
      <c r="K94" s="195" t="s">
        <v>19</v>
      </c>
      <c r="L94" s="40"/>
      <c r="M94" s="200" t="s">
        <v>19</v>
      </c>
      <c r="N94" s="201" t="s">
        <v>41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151</v>
      </c>
      <c r="AT94" s="204" t="s">
        <v>135</v>
      </c>
      <c r="AU94" s="204" t="s">
        <v>78</v>
      </c>
      <c r="AY94" s="18" t="s">
        <v>132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78</v>
      </c>
      <c r="BK94" s="205">
        <f>ROUND(I94*H94,2)</f>
        <v>0</v>
      </c>
      <c r="BL94" s="18" t="s">
        <v>151</v>
      </c>
      <c r="BM94" s="204" t="s">
        <v>1333</v>
      </c>
    </row>
    <row r="95" spans="1:65" s="2" customFormat="1" ht="12">
      <c r="A95" s="35"/>
      <c r="B95" s="36"/>
      <c r="C95" s="193" t="s">
        <v>151</v>
      </c>
      <c r="D95" s="193" t="s">
        <v>135</v>
      </c>
      <c r="E95" s="194" t="s">
        <v>1334</v>
      </c>
      <c r="F95" s="195" t="s">
        <v>1335</v>
      </c>
      <c r="G95" s="196" t="s">
        <v>138</v>
      </c>
      <c r="H95" s="197">
        <v>1</v>
      </c>
      <c r="I95" s="198"/>
      <c r="J95" s="199">
        <f>ROUND(I95*H95,2)</f>
        <v>0</v>
      </c>
      <c r="K95" s="195" t="s">
        <v>19</v>
      </c>
      <c r="L95" s="40"/>
      <c r="M95" s="200" t="s">
        <v>19</v>
      </c>
      <c r="N95" s="201" t="s">
        <v>41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1311</v>
      </c>
      <c r="AT95" s="204" t="s">
        <v>135</v>
      </c>
      <c r="AU95" s="204" t="s">
        <v>78</v>
      </c>
      <c r="AY95" s="18" t="s">
        <v>132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78</v>
      </c>
      <c r="BK95" s="205">
        <f>ROUND(I95*H95,2)</f>
        <v>0</v>
      </c>
      <c r="BL95" s="18" t="s">
        <v>1311</v>
      </c>
      <c r="BM95" s="204" t="s">
        <v>1336</v>
      </c>
    </row>
    <row r="96" spans="1:65" s="12" customFormat="1" ht="15">
      <c r="B96" s="177"/>
      <c r="C96" s="178"/>
      <c r="D96" s="179" t="s">
        <v>69</v>
      </c>
      <c r="E96" s="180" t="s">
        <v>1337</v>
      </c>
      <c r="F96" s="180" t="s">
        <v>184</v>
      </c>
      <c r="G96" s="178"/>
      <c r="H96" s="178"/>
      <c r="I96" s="181"/>
      <c r="J96" s="182">
        <f>BK96</f>
        <v>0</v>
      </c>
      <c r="K96" s="178"/>
      <c r="L96" s="183"/>
      <c r="M96" s="184"/>
      <c r="N96" s="185"/>
      <c r="O96" s="185"/>
      <c r="P96" s="186">
        <f>SUM(P97:P117)</f>
        <v>0</v>
      </c>
      <c r="Q96" s="185"/>
      <c r="R96" s="186">
        <f>SUM(R97:R117)</f>
        <v>0</v>
      </c>
      <c r="S96" s="185"/>
      <c r="T96" s="187">
        <f>SUM(T97:T117)</f>
        <v>0</v>
      </c>
      <c r="AR96" s="188" t="s">
        <v>78</v>
      </c>
      <c r="AT96" s="189" t="s">
        <v>69</v>
      </c>
      <c r="AU96" s="189" t="s">
        <v>70</v>
      </c>
      <c r="AY96" s="188" t="s">
        <v>132</v>
      </c>
      <c r="BK96" s="190">
        <f>SUM(BK97:BK117)</f>
        <v>0</v>
      </c>
    </row>
    <row r="97" spans="1:65" s="2" customFormat="1" ht="12">
      <c r="A97" s="35"/>
      <c r="B97" s="36"/>
      <c r="C97" s="193" t="s">
        <v>131</v>
      </c>
      <c r="D97" s="193" t="s">
        <v>135</v>
      </c>
      <c r="E97" s="194" t="s">
        <v>976</v>
      </c>
      <c r="F97" s="195" t="s">
        <v>977</v>
      </c>
      <c r="G97" s="196" t="s">
        <v>212</v>
      </c>
      <c r="H97" s="197">
        <v>180</v>
      </c>
      <c r="I97" s="198"/>
      <c r="J97" s="199">
        <f t="shared" ref="J97:J117" si="0">ROUND(I97*H97,2)</f>
        <v>0</v>
      </c>
      <c r="K97" s="195" t="s">
        <v>19</v>
      </c>
      <c r="L97" s="40"/>
      <c r="M97" s="200" t="s">
        <v>19</v>
      </c>
      <c r="N97" s="201" t="s">
        <v>41</v>
      </c>
      <c r="O97" s="65"/>
      <c r="P97" s="202">
        <f t="shared" ref="P97:P117" si="1">O97*H97</f>
        <v>0</v>
      </c>
      <c r="Q97" s="202">
        <v>0</v>
      </c>
      <c r="R97" s="202">
        <f t="shared" ref="R97:R117" si="2">Q97*H97</f>
        <v>0</v>
      </c>
      <c r="S97" s="202">
        <v>0</v>
      </c>
      <c r="T97" s="203">
        <f t="shared" ref="T97:T117" si="3"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151</v>
      </c>
      <c r="AT97" s="204" t="s">
        <v>135</v>
      </c>
      <c r="AU97" s="204" t="s">
        <v>78</v>
      </c>
      <c r="AY97" s="18" t="s">
        <v>132</v>
      </c>
      <c r="BE97" s="205">
        <f t="shared" ref="BE97:BE117" si="4">IF(N97="základní",J97,0)</f>
        <v>0</v>
      </c>
      <c r="BF97" s="205">
        <f t="shared" ref="BF97:BF117" si="5">IF(N97="snížená",J97,0)</f>
        <v>0</v>
      </c>
      <c r="BG97" s="205">
        <f t="shared" ref="BG97:BG117" si="6">IF(N97="zákl. přenesená",J97,0)</f>
        <v>0</v>
      </c>
      <c r="BH97" s="205">
        <f t="shared" ref="BH97:BH117" si="7">IF(N97="sníž. přenesená",J97,0)</f>
        <v>0</v>
      </c>
      <c r="BI97" s="205">
        <f t="shared" ref="BI97:BI117" si="8">IF(N97="nulová",J97,0)</f>
        <v>0</v>
      </c>
      <c r="BJ97" s="18" t="s">
        <v>78</v>
      </c>
      <c r="BK97" s="205">
        <f t="shared" ref="BK97:BK117" si="9">ROUND(I97*H97,2)</f>
        <v>0</v>
      </c>
      <c r="BL97" s="18" t="s">
        <v>151</v>
      </c>
      <c r="BM97" s="204" t="s">
        <v>1338</v>
      </c>
    </row>
    <row r="98" spans="1:65" s="2" customFormat="1" ht="12">
      <c r="A98" s="35"/>
      <c r="B98" s="36"/>
      <c r="C98" s="193" t="s">
        <v>157</v>
      </c>
      <c r="D98" s="193" t="s">
        <v>135</v>
      </c>
      <c r="E98" s="194" t="s">
        <v>992</v>
      </c>
      <c r="F98" s="195" t="s">
        <v>993</v>
      </c>
      <c r="G98" s="196" t="s">
        <v>994</v>
      </c>
      <c r="H98" s="197">
        <v>0.2</v>
      </c>
      <c r="I98" s="198"/>
      <c r="J98" s="199">
        <f t="shared" si="0"/>
        <v>0</v>
      </c>
      <c r="K98" s="195" t="s">
        <v>19</v>
      </c>
      <c r="L98" s="40"/>
      <c r="M98" s="200" t="s">
        <v>19</v>
      </c>
      <c r="N98" s="201" t="s">
        <v>41</v>
      </c>
      <c r="O98" s="65"/>
      <c r="P98" s="202">
        <f t="shared" si="1"/>
        <v>0</v>
      </c>
      <c r="Q98" s="202">
        <v>0</v>
      </c>
      <c r="R98" s="202">
        <f t="shared" si="2"/>
        <v>0</v>
      </c>
      <c r="S98" s="202">
        <v>0</v>
      </c>
      <c r="T98" s="203">
        <f t="shared" si="3"/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04" t="s">
        <v>151</v>
      </c>
      <c r="AT98" s="204" t="s">
        <v>135</v>
      </c>
      <c r="AU98" s="204" t="s">
        <v>78</v>
      </c>
      <c r="AY98" s="18" t="s">
        <v>132</v>
      </c>
      <c r="BE98" s="205">
        <f t="shared" si="4"/>
        <v>0</v>
      </c>
      <c r="BF98" s="205">
        <f t="shared" si="5"/>
        <v>0</v>
      </c>
      <c r="BG98" s="205">
        <f t="shared" si="6"/>
        <v>0</v>
      </c>
      <c r="BH98" s="205">
        <f t="shared" si="7"/>
        <v>0</v>
      </c>
      <c r="BI98" s="205">
        <f t="shared" si="8"/>
        <v>0</v>
      </c>
      <c r="BJ98" s="18" t="s">
        <v>78</v>
      </c>
      <c r="BK98" s="205">
        <f t="shared" si="9"/>
        <v>0</v>
      </c>
      <c r="BL98" s="18" t="s">
        <v>151</v>
      </c>
      <c r="BM98" s="204" t="s">
        <v>1339</v>
      </c>
    </row>
    <row r="99" spans="1:65" s="2" customFormat="1" ht="12">
      <c r="A99" s="35"/>
      <c r="B99" s="36"/>
      <c r="C99" s="193" t="s">
        <v>163</v>
      </c>
      <c r="D99" s="193" t="s">
        <v>135</v>
      </c>
      <c r="E99" s="194" t="s">
        <v>1098</v>
      </c>
      <c r="F99" s="195" t="s">
        <v>1099</v>
      </c>
      <c r="G99" s="196" t="s">
        <v>304</v>
      </c>
      <c r="H99" s="197">
        <v>47</v>
      </c>
      <c r="I99" s="198"/>
      <c r="J99" s="199">
        <f t="shared" si="0"/>
        <v>0</v>
      </c>
      <c r="K99" s="195" t="s">
        <v>19</v>
      </c>
      <c r="L99" s="40"/>
      <c r="M99" s="200" t="s">
        <v>19</v>
      </c>
      <c r="N99" s="201" t="s">
        <v>41</v>
      </c>
      <c r="O99" s="65"/>
      <c r="P99" s="202">
        <f t="shared" si="1"/>
        <v>0</v>
      </c>
      <c r="Q99" s="202">
        <v>0</v>
      </c>
      <c r="R99" s="202">
        <f t="shared" si="2"/>
        <v>0</v>
      </c>
      <c r="S99" s="202">
        <v>0</v>
      </c>
      <c r="T99" s="203">
        <f t="shared" si="3"/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151</v>
      </c>
      <c r="AT99" s="204" t="s">
        <v>135</v>
      </c>
      <c r="AU99" s="204" t="s">
        <v>78</v>
      </c>
      <c r="AY99" s="18" t="s">
        <v>132</v>
      </c>
      <c r="BE99" s="205">
        <f t="shared" si="4"/>
        <v>0</v>
      </c>
      <c r="BF99" s="205">
        <f t="shared" si="5"/>
        <v>0</v>
      </c>
      <c r="BG99" s="205">
        <f t="shared" si="6"/>
        <v>0</v>
      </c>
      <c r="BH99" s="205">
        <f t="shared" si="7"/>
        <v>0</v>
      </c>
      <c r="BI99" s="205">
        <f t="shared" si="8"/>
        <v>0</v>
      </c>
      <c r="BJ99" s="18" t="s">
        <v>78</v>
      </c>
      <c r="BK99" s="205">
        <f t="shared" si="9"/>
        <v>0</v>
      </c>
      <c r="BL99" s="18" t="s">
        <v>151</v>
      </c>
      <c r="BM99" s="204" t="s">
        <v>1340</v>
      </c>
    </row>
    <row r="100" spans="1:65" s="2" customFormat="1" ht="12">
      <c r="A100" s="35"/>
      <c r="B100" s="36"/>
      <c r="C100" s="193" t="s">
        <v>169</v>
      </c>
      <c r="D100" s="193" t="s">
        <v>135</v>
      </c>
      <c r="E100" s="194" t="s">
        <v>1101</v>
      </c>
      <c r="F100" s="195" t="s">
        <v>1102</v>
      </c>
      <c r="G100" s="196" t="s">
        <v>191</v>
      </c>
      <c r="H100" s="197">
        <v>23.5</v>
      </c>
      <c r="I100" s="198"/>
      <c r="J100" s="199">
        <f t="shared" si="0"/>
        <v>0</v>
      </c>
      <c r="K100" s="195" t="s">
        <v>19</v>
      </c>
      <c r="L100" s="40"/>
      <c r="M100" s="200" t="s">
        <v>19</v>
      </c>
      <c r="N100" s="201" t="s">
        <v>41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151</v>
      </c>
      <c r="AT100" s="204" t="s">
        <v>135</v>
      </c>
      <c r="AU100" s="204" t="s">
        <v>78</v>
      </c>
      <c r="AY100" s="18" t="s">
        <v>132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8" t="s">
        <v>78</v>
      </c>
      <c r="BK100" s="205">
        <f t="shared" si="9"/>
        <v>0</v>
      </c>
      <c r="BL100" s="18" t="s">
        <v>151</v>
      </c>
      <c r="BM100" s="204" t="s">
        <v>1341</v>
      </c>
    </row>
    <row r="101" spans="1:65" s="2" customFormat="1" ht="12">
      <c r="A101" s="35"/>
      <c r="B101" s="36"/>
      <c r="C101" s="193" t="s">
        <v>228</v>
      </c>
      <c r="D101" s="193" t="s">
        <v>135</v>
      </c>
      <c r="E101" s="194" t="s">
        <v>1105</v>
      </c>
      <c r="F101" s="195" t="s">
        <v>1106</v>
      </c>
      <c r="G101" s="196" t="s">
        <v>212</v>
      </c>
      <c r="H101" s="197">
        <v>94</v>
      </c>
      <c r="I101" s="198"/>
      <c r="J101" s="199">
        <f t="shared" si="0"/>
        <v>0</v>
      </c>
      <c r="K101" s="195" t="s">
        <v>19</v>
      </c>
      <c r="L101" s="40"/>
      <c r="M101" s="200" t="s">
        <v>19</v>
      </c>
      <c r="N101" s="201" t="s">
        <v>41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151</v>
      </c>
      <c r="AT101" s="204" t="s">
        <v>135</v>
      </c>
      <c r="AU101" s="204" t="s">
        <v>78</v>
      </c>
      <c r="AY101" s="18" t="s">
        <v>132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78</v>
      </c>
      <c r="BK101" s="205">
        <f t="shared" si="9"/>
        <v>0</v>
      </c>
      <c r="BL101" s="18" t="s">
        <v>151</v>
      </c>
      <c r="BM101" s="204" t="s">
        <v>1342</v>
      </c>
    </row>
    <row r="102" spans="1:65" s="2" customFormat="1" ht="12">
      <c r="A102" s="35"/>
      <c r="B102" s="36"/>
      <c r="C102" s="193" t="s">
        <v>244</v>
      </c>
      <c r="D102" s="193" t="s">
        <v>135</v>
      </c>
      <c r="E102" s="194" t="s">
        <v>997</v>
      </c>
      <c r="F102" s="195" t="s">
        <v>998</v>
      </c>
      <c r="G102" s="196" t="s">
        <v>221</v>
      </c>
      <c r="H102" s="197">
        <v>8</v>
      </c>
      <c r="I102" s="198"/>
      <c r="J102" s="199">
        <f t="shared" si="0"/>
        <v>0</v>
      </c>
      <c r="K102" s="195" t="s">
        <v>19</v>
      </c>
      <c r="L102" s="40"/>
      <c r="M102" s="200" t="s">
        <v>19</v>
      </c>
      <c r="N102" s="201" t="s">
        <v>41</v>
      </c>
      <c r="O102" s="65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151</v>
      </c>
      <c r="AT102" s="204" t="s">
        <v>135</v>
      </c>
      <c r="AU102" s="204" t="s">
        <v>78</v>
      </c>
      <c r="AY102" s="18" t="s">
        <v>132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78</v>
      </c>
      <c r="BK102" s="205">
        <f t="shared" si="9"/>
        <v>0</v>
      </c>
      <c r="BL102" s="18" t="s">
        <v>151</v>
      </c>
      <c r="BM102" s="204" t="s">
        <v>1343</v>
      </c>
    </row>
    <row r="103" spans="1:65" s="2" customFormat="1" ht="12">
      <c r="A103" s="35"/>
      <c r="B103" s="36"/>
      <c r="C103" s="193" t="s">
        <v>248</v>
      </c>
      <c r="D103" s="193" t="s">
        <v>135</v>
      </c>
      <c r="E103" s="194" t="s">
        <v>1003</v>
      </c>
      <c r="F103" s="195" t="s">
        <v>1004</v>
      </c>
      <c r="G103" s="196" t="s">
        <v>212</v>
      </c>
      <c r="H103" s="197">
        <v>140</v>
      </c>
      <c r="I103" s="198"/>
      <c r="J103" s="199">
        <f t="shared" si="0"/>
        <v>0</v>
      </c>
      <c r="K103" s="195" t="s">
        <v>19</v>
      </c>
      <c r="L103" s="40"/>
      <c r="M103" s="200" t="s">
        <v>19</v>
      </c>
      <c r="N103" s="201" t="s">
        <v>41</v>
      </c>
      <c r="O103" s="65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151</v>
      </c>
      <c r="AT103" s="204" t="s">
        <v>135</v>
      </c>
      <c r="AU103" s="204" t="s">
        <v>78</v>
      </c>
      <c r="AY103" s="18" t="s">
        <v>132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78</v>
      </c>
      <c r="BK103" s="205">
        <f t="shared" si="9"/>
        <v>0</v>
      </c>
      <c r="BL103" s="18" t="s">
        <v>151</v>
      </c>
      <c r="BM103" s="204" t="s">
        <v>1344</v>
      </c>
    </row>
    <row r="104" spans="1:65" s="2" customFormat="1" ht="12">
      <c r="A104" s="35"/>
      <c r="B104" s="36"/>
      <c r="C104" s="193" t="s">
        <v>253</v>
      </c>
      <c r="D104" s="193" t="s">
        <v>135</v>
      </c>
      <c r="E104" s="194" t="s">
        <v>1050</v>
      </c>
      <c r="F104" s="195" t="s">
        <v>1051</v>
      </c>
      <c r="G104" s="196" t="s">
        <v>212</v>
      </c>
      <c r="H104" s="197">
        <v>48</v>
      </c>
      <c r="I104" s="198"/>
      <c r="J104" s="199">
        <f t="shared" si="0"/>
        <v>0</v>
      </c>
      <c r="K104" s="195" t="s">
        <v>19</v>
      </c>
      <c r="L104" s="40"/>
      <c r="M104" s="200" t="s">
        <v>19</v>
      </c>
      <c r="N104" s="201" t="s">
        <v>41</v>
      </c>
      <c r="O104" s="65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151</v>
      </c>
      <c r="AT104" s="204" t="s">
        <v>135</v>
      </c>
      <c r="AU104" s="204" t="s">
        <v>78</v>
      </c>
      <c r="AY104" s="18" t="s">
        <v>132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78</v>
      </c>
      <c r="BK104" s="205">
        <f t="shared" si="9"/>
        <v>0</v>
      </c>
      <c r="BL104" s="18" t="s">
        <v>151</v>
      </c>
      <c r="BM104" s="204" t="s">
        <v>1345</v>
      </c>
    </row>
    <row r="105" spans="1:65" s="2" customFormat="1" ht="12">
      <c r="A105" s="35"/>
      <c r="B105" s="36"/>
      <c r="C105" s="193" t="s">
        <v>257</v>
      </c>
      <c r="D105" s="193" t="s">
        <v>135</v>
      </c>
      <c r="E105" s="194" t="s">
        <v>1005</v>
      </c>
      <c r="F105" s="195" t="s">
        <v>1006</v>
      </c>
      <c r="G105" s="196" t="s">
        <v>221</v>
      </c>
      <c r="H105" s="197">
        <v>68</v>
      </c>
      <c r="I105" s="198"/>
      <c r="J105" s="199">
        <f t="shared" si="0"/>
        <v>0</v>
      </c>
      <c r="K105" s="195" t="s">
        <v>19</v>
      </c>
      <c r="L105" s="40"/>
      <c r="M105" s="200" t="s">
        <v>19</v>
      </c>
      <c r="N105" s="201" t="s">
        <v>41</v>
      </c>
      <c r="O105" s="65"/>
      <c r="P105" s="202">
        <f t="shared" si="1"/>
        <v>0</v>
      </c>
      <c r="Q105" s="202">
        <v>0</v>
      </c>
      <c r="R105" s="202">
        <f t="shared" si="2"/>
        <v>0</v>
      </c>
      <c r="S105" s="202">
        <v>0</v>
      </c>
      <c r="T105" s="203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151</v>
      </c>
      <c r="AT105" s="204" t="s">
        <v>135</v>
      </c>
      <c r="AU105" s="204" t="s">
        <v>78</v>
      </c>
      <c r="AY105" s="18" t="s">
        <v>132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78</v>
      </c>
      <c r="BK105" s="205">
        <f t="shared" si="9"/>
        <v>0</v>
      </c>
      <c r="BL105" s="18" t="s">
        <v>151</v>
      </c>
      <c r="BM105" s="204" t="s">
        <v>1346</v>
      </c>
    </row>
    <row r="106" spans="1:65" s="2" customFormat="1" ht="12">
      <c r="A106" s="35"/>
      <c r="B106" s="36"/>
      <c r="C106" s="193" t="s">
        <v>262</v>
      </c>
      <c r="D106" s="193" t="s">
        <v>135</v>
      </c>
      <c r="E106" s="194" t="s">
        <v>1007</v>
      </c>
      <c r="F106" s="195" t="s">
        <v>1008</v>
      </c>
      <c r="G106" s="196" t="s">
        <v>212</v>
      </c>
      <c r="H106" s="197">
        <v>280</v>
      </c>
      <c r="I106" s="198"/>
      <c r="J106" s="199">
        <f t="shared" si="0"/>
        <v>0</v>
      </c>
      <c r="K106" s="195" t="s">
        <v>19</v>
      </c>
      <c r="L106" s="40"/>
      <c r="M106" s="200" t="s">
        <v>19</v>
      </c>
      <c r="N106" s="201" t="s">
        <v>41</v>
      </c>
      <c r="O106" s="65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151</v>
      </c>
      <c r="AT106" s="204" t="s">
        <v>135</v>
      </c>
      <c r="AU106" s="204" t="s">
        <v>78</v>
      </c>
      <c r="AY106" s="18" t="s">
        <v>132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78</v>
      </c>
      <c r="BK106" s="205">
        <f t="shared" si="9"/>
        <v>0</v>
      </c>
      <c r="BL106" s="18" t="s">
        <v>151</v>
      </c>
      <c r="BM106" s="204" t="s">
        <v>1347</v>
      </c>
    </row>
    <row r="107" spans="1:65" s="2" customFormat="1" ht="12">
      <c r="A107" s="35"/>
      <c r="B107" s="36"/>
      <c r="C107" s="193" t="s">
        <v>8</v>
      </c>
      <c r="D107" s="193" t="s">
        <v>135</v>
      </c>
      <c r="E107" s="194" t="s">
        <v>1009</v>
      </c>
      <c r="F107" s="195" t="s">
        <v>1010</v>
      </c>
      <c r="G107" s="196" t="s">
        <v>212</v>
      </c>
      <c r="H107" s="197">
        <v>280</v>
      </c>
      <c r="I107" s="198"/>
      <c r="J107" s="199">
        <f t="shared" si="0"/>
        <v>0</v>
      </c>
      <c r="K107" s="195" t="s">
        <v>19</v>
      </c>
      <c r="L107" s="40"/>
      <c r="M107" s="200" t="s">
        <v>19</v>
      </c>
      <c r="N107" s="201" t="s">
        <v>41</v>
      </c>
      <c r="O107" s="65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151</v>
      </c>
      <c r="AT107" s="204" t="s">
        <v>135</v>
      </c>
      <c r="AU107" s="204" t="s">
        <v>78</v>
      </c>
      <c r="AY107" s="18" t="s">
        <v>132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78</v>
      </c>
      <c r="BK107" s="205">
        <f t="shared" si="9"/>
        <v>0</v>
      </c>
      <c r="BL107" s="18" t="s">
        <v>151</v>
      </c>
      <c r="BM107" s="204" t="s">
        <v>1348</v>
      </c>
    </row>
    <row r="108" spans="1:65" s="2" customFormat="1" ht="12">
      <c r="A108" s="35"/>
      <c r="B108" s="36"/>
      <c r="C108" s="193" t="s">
        <v>270</v>
      </c>
      <c r="D108" s="193" t="s">
        <v>135</v>
      </c>
      <c r="E108" s="194" t="s">
        <v>1011</v>
      </c>
      <c r="F108" s="195" t="s">
        <v>1012</v>
      </c>
      <c r="G108" s="196" t="s">
        <v>212</v>
      </c>
      <c r="H108" s="197">
        <v>360</v>
      </c>
      <c r="I108" s="198"/>
      <c r="J108" s="199">
        <f t="shared" si="0"/>
        <v>0</v>
      </c>
      <c r="K108" s="195" t="s">
        <v>19</v>
      </c>
      <c r="L108" s="40"/>
      <c r="M108" s="200" t="s">
        <v>19</v>
      </c>
      <c r="N108" s="201" t="s">
        <v>41</v>
      </c>
      <c r="O108" s="65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151</v>
      </c>
      <c r="AT108" s="204" t="s">
        <v>135</v>
      </c>
      <c r="AU108" s="204" t="s">
        <v>78</v>
      </c>
      <c r="AY108" s="18" t="s">
        <v>132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78</v>
      </c>
      <c r="BK108" s="205">
        <f t="shared" si="9"/>
        <v>0</v>
      </c>
      <c r="BL108" s="18" t="s">
        <v>151</v>
      </c>
      <c r="BM108" s="204" t="s">
        <v>1349</v>
      </c>
    </row>
    <row r="109" spans="1:65" s="2" customFormat="1" ht="12">
      <c r="A109" s="35"/>
      <c r="B109" s="36"/>
      <c r="C109" s="193" t="s">
        <v>275</v>
      </c>
      <c r="D109" s="193" t="s">
        <v>135</v>
      </c>
      <c r="E109" s="194" t="s">
        <v>1015</v>
      </c>
      <c r="F109" s="195" t="s">
        <v>1016</v>
      </c>
      <c r="G109" s="196" t="s">
        <v>212</v>
      </c>
      <c r="H109" s="197">
        <v>140</v>
      </c>
      <c r="I109" s="198"/>
      <c r="J109" s="199">
        <f t="shared" si="0"/>
        <v>0</v>
      </c>
      <c r="K109" s="195" t="s">
        <v>19</v>
      </c>
      <c r="L109" s="40"/>
      <c r="M109" s="200" t="s">
        <v>19</v>
      </c>
      <c r="N109" s="201" t="s">
        <v>41</v>
      </c>
      <c r="O109" s="65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151</v>
      </c>
      <c r="AT109" s="204" t="s">
        <v>135</v>
      </c>
      <c r="AU109" s="204" t="s">
        <v>78</v>
      </c>
      <c r="AY109" s="18" t="s">
        <v>132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78</v>
      </c>
      <c r="BK109" s="205">
        <f t="shared" si="9"/>
        <v>0</v>
      </c>
      <c r="BL109" s="18" t="s">
        <v>151</v>
      </c>
      <c r="BM109" s="204" t="s">
        <v>1350</v>
      </c>
    </row>
    <row r="110" spans="1:65" s="2" customFormat="1" ht="12">
      <c r="A110" s="35"/>
      <c r="B110" s="36"/>
      <c r="C110" s="193" t="s">
        <v>280</v>
      </c>
      <c r="D110" s="193" t="s">
        <v>135</v>
      </c>
      <c r="E110" s="194" t="s">
        <v>1058</v>
      </c>
      <c r="F110" s="195" t="s">
        <v>1059</v>
      </c>
      <c r="G110" s="196" t="s">
        <v>212</v>
      </c>
      <c r="H110" s="197">
        <v>48</v>
      </c>
      <c r="I110" s="198"/>
      <c r="J110" s="199">
        <f t="shared" si="0"/>
        <v>0</v>
      </c>
      <c r="K110" s="195" t="s">
        <v>19</v>
      </c>
      <c r="L110" s="40"/>
      <c r="M110" s="200" t="s">
        <v>19</v>
      </c>
      <c r="N110" s="201" t="s">
        <v>41</v>
      </c>
      <c r="O110" s="65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151</v>
      </c>
      <c r="AT110" s="204" t="s">
        <v>135</v>
      </c>
      <c r="AU110" s="204" t="s">
        <v>78</v>
      </c>
      <c r="AY110" s="18" t="s">
        <v>132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78</v>
      </c>
      <c r="BK110" s="205">
        <f t="shared" si="9"/>
        <v>0</v>
      </c>
      <c r="BL110" s="18" t="s">
        <v>151</v>
      </c>
      <c r="BM110" s="204" t="s">
        <v>1351</v>
      </c>
    </row>
    <row r="111" spans="1:65" s="2" customFormat="1" ht="12">
      <c r="A111" s="35"/>
      <c r="B111" s="36"/>
      <c r="C111" s="193" t="s">
        <v>285</v>
      </c>
      <c r="D111" s="193" t="s">
        <v>135</v>
      </c>
      <c r="E111" s="194" t="s">
        <v>1017</v>
      </c>
      <c r="F111" s="195" t="s">
        <v>1018</v>
      </c>
      <c r="G111" s="196" t="s">
        <v>221</v>
      </c>
      <c r="H111" s="197">
        <v>40</v>
      </c>
      <c r="I111" s="198"/>
      <c r="J111" s="199">
        <f t="shared" si="0"/>
        <v>0</v>
      </c>
      <c r="K111" s="195" t="s">
        <v>19</v>
      </c>
      <c r="L111" s="40"/>
      <c r="M111" s="200" t="s">
        <v>19</v>
      </c>
      <c r="N111" s="201" t="s">
        <v>41</v>
      </c>
      <c r="O111" s="65"/>
      <c r="P111" s="202">
        <f t="shared" si="1"/>
        <v>0</v>
      </c>
      <c r="Q111" s="202">
        <v>0</v>
      </c>
      <c r="R111" s="202">
        <f t="shared" si="2"/>
        <v>0</v>
      </c>
      <c r="S111" s="202">
        <v>0</v>
      </c>
      <c r="T111" s="203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151</v>
      </c>
      <c r="AT111" s="204" t="s">
        <v>135</v>
      </c>
      <c r="AU111" s="204" t="s">
        <v>78</v>
      </c>
      <c r="AY111" s="18" t="s">
        <v>132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78</v>
      </c>
      <c r="BK111" s="205">
        <f t="shared" si="9"/>
        <v>0</v>
      </c>
      <c r="BL111" s="18" t="s">
        <v>151</v>
      </c>
      <c r="BM111" s="204" t="s">
        <v>1352</v>
      </c>
    </row>
    <row r="112" spans="1:65" s="2" customFormat="1" ht="12">
      <c r="A112" s="35"/>
      <c r="B112" s="36"/>
      <c r="C112" s="193" t="s">
        <v>290</v>
      </c>
      <c r="D112" s="193" t="s">
        <v>135</v>
      </c>
      <c r="E112" s="194" t="s">
        <v>1019</v>
      </c>
      <c r="F112" s="195" t="s">
        <v>1020</v>
      </c>
      <c r="G112" s="196" t="s">
        <v>221</v>
      </c>
      <c r="H112" s="197">
        <v>400</v>
      </c>
      <c r="I112" s="198"/>
      <c r="J112" s="199">
        <f t="shared" si="0"/>
        <v>0</v>
      </c>
      <c r="K112" s="195" t="s">
        <v>19</v>
      </c>
      <c r="L112" s="40"/>
      <c r="M112" s="200" t="s">
        <v>19</v>
      </c>
      <c r="N112" s="201" t="s">
        <v>41</v>
      </c>
      <c r="O112" s="65"/>
      <c r="P112" s="202">
        <f t="shared" si="1"/>
        <v>0</v>
      </c>
      <c r="Q112" s="202">
        <v>0</v>
      </c>
      <c r="R112" s="202">
        <f t="shared" si="2"/>
        <v>0</v>
      </c>
      <c r="S112" s="202">
        <v>0</v>
      </c>
      <c r="T112" s="203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151</v>
      </c>
      <c r="AT112" s="204" t="s">
        <v>135</v>
      </c>
      <c r="AU112" s="204" t="s">
        <v>78</v>
      </c>
      <c r="AY112" s="18" t="s">
        <v>132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78</v>
      </c>
      <c r="BK112" s="205">
        <f t="shared" si="9"/>
        <v>0</v>
      </c>
      <c r="BL112" s="18" t="s">
        <v>151</v>
      </c>
      <c r="BM112" s="204" t="s">
        <v>1353</v>
      </c>
    </row>
    <row r="113" spans="1:65" s="2" customFormat="1" ht="12">
      <c r="A113" s="35"/>
      <c r="B113" s="36"/>
      <c r="C113" s="193" t="s">
        <v>7</v>
      </c>
      <c r="D113" s="193" t="s">
        <v>135</v>
      </c>
      <c r="E113" s="194" t="s">
        <v>1021</v>
      </c>
      <c r="F113" s="195" t="s">
        <v>1354</v>
      </c>
      <c r="G113" s="196" t="s">
        <v>518</v>
      </c>
      <c r="H113" s="197">
        <v>75</v>
      </c>
      <c r="I113" s="198"/>
      <c r="J113" s="199">
        <f t="shared" si="0"/>
        <v>0</v>
      </c>
      <c r="K113" s="195" t="s">
        <v>19</v>
      </c>
      <c r="L113" s="40"/>
      <c r="M113" s="200" t="s">
        <v>19</v>
      </c>
      <c r="N113" s="201" t="s">
        <v>41</v>
      </c>
      <c r="O113" s="65"/>
      <c r="P113" s="202">
        <f t="shared" si="1"/>
        <v>0</v>
      </c>
      <c r="Q113" s="202">
        <v>0</v>
      </c>
      <c r="R113" s="202">
        <f t="shared" si="2"/>
        <v>0</v>
      </c>
      <c r="S113" s="202">
        <v>0</v>
      </c>
      <c r="T113" s="203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151</v>
      </c>
      <c r="AT113" s="204" t="s">
        <v>135</v>
      </c>
      <c r="AU113" s="204" t="s">
        <v>78</v>
      </c>
      <c r="AY113" s="18" t="s">
        <v>132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78</v>
      </c>
      <c r="BK113" s="205">
        <f t="shared" si="9"/>
        <v>0</v>
      </c>
      <c r="BL113" s="18" t="s">
        <v>151</v>
      </c>
      <c r="BM113" s="204" t="s">
        <v>1355</v>
      </c>
    </row>
    <row r="114" spans="1:65" s="2" customFormat="1" ht="12">
      <c r="A114" s="35"/>
      <c r="B114" s="36"/>
      <c r="C114" s="193" t="s">
        <v>303</v>
      </c>
      <c r="D114" s="193" t="s">
        <v>135</v>
      </c>
      <c r="E114" s="194" t="s">
        <v>1023</v>
      </c>
      <c r="F114" s="195" t="s">
        <v>1024</v>
      </c>
      <c r="G114" s="196" t="s">
        <v>191</v>
      </c>
      <c r="H114" s="197">
        <v>140</v>
      </c>
      <c r="I114" s="198"/>
      <c r="J114" s="199">
        <f t="shared" si="0"/>
        <v>0</v>
      </c>
      <c r="K114" s="195" t="s">
        <v>19</v>
      </c>
      <c r="L114" s="40"/>
      <c r="M114" s="200" t="s">
        <v>19</v>
      </c>
      <c r="N114" s="201" t="s">
        <v>41</v>
      </c>
      <c r="O114" s="65"/>
      <c r="P114" s="202">
        <f t="shared" si="1"/>
        <v>0</v>
      </c>
      <c r="Q114" s="202">
        <v>0</v>
      </c>
      <c r="R114" s="202">
        <f t="shared" si="2"/>
        <v>0</v>
      </c>
      <c r="S114" s="202">
        <v>0</v>
      </c>
      <c r="T114" s="203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151</v>
      </c>
      <c r="AT114" s="204" t="s">
        <v>135</v>
      </c>
      <c r="AU114" s="204" t="s">
        <v>78</v>
      </c>
      <c r="AY114" s="18" t="s">
        <v>132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78</v>
      </c>
      <c r="BK114" s="205">
        <f t="shared" si="9"/>
        <v>0</v>
      </c>
      <c r="BL114" s="18" t="s">
        <v>151</v>
      </c>
      <c r="BM114" s="204" t="s">
        <v>1356</v>
      </c>
    </row>
    <row r="115" spans="1:65" s="2" customFormat="1" ht="12">
      <c r="A115" s="35"/>
      <c r="B115" s="36"/>
      <c r="C115" s="193" t="s">
        <v>310</v>
      </c>
      <c r="D115" s="193" t="s">
        <v>135</v>
      </c>
      <c r="E115" s="194" t="s">
        <v>1025</v>
      </c>
      <c r="F115" s="195" t="s">
        <v>1026</v>
      </c>
      <c r="G115" s="196" t="s">
        <v>191</v>
      </c>
      <c r="H115" s="197">
        <v>75</v>
      </c>
      <c r="I115" s="198"/>
      <c r="J115" s="199">
        <f t="shared" si="0"/>
        <v>0</v>
      </c>
      <c r="K115" s="195" t="s">
        <v>19</v>
      </c>
      <c r="L115" s="40"/>
      <c r="M115" s="200" t="s">
        <v>19</v>
      </c>
      <c r="N115" s="201" t="s">
        <v>41</v>
      </c>
      <c r="O115" s="65"/>
      <c r="P115" s="202">
        <f t="shared" si="1"/>
        <v>0</v>
      </c>
      <c r="Q115" s="202">
        <v>0</v>
      </c>
      <c r="R115" s="202">
        <f t="shared" si="2"/>
        <v>0</v>
      </c>
      <c r="S115" s="202">
        <v>0</v>
      </c>
      <c r="T115" s="203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151</v>
      </c>
      <c r="AT115" s="204" t="s">
        <v>135</v>
      </c>
      <c r="AU115" s="204" t="s">
        <v>78</v>
      </c>
      <c r="AY115" s="18" t="s">
        <v>132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78</v>
      </c>
      <c r="BK115" s="205">
        <f t="shared" si="9"/>
        <v>0</v>
      </c>
      <c r="BL115" s="18" t="s">
        <v>151</v>
      </c>
      <c r="BM115" s="204" t="s">
        <v>1357</v>
      </c>
    </row>
    <row r="116" spans="1:65" s="2" customFormat="1" ht="12">
      <c r="A116" s="35"/>
      <c r="B116" s="36"/>
      <c r="C116" s="193" t="s">
        <v>314</v>
      </c>
      <c r="D116" s="193" t="s">
        <v>135</v>
      </c>
      <c r="E116" s="194" t="s">
        <v>1066</v>
      </c>
      <c r="F116" s="195" t="s">
        <v>1067</v>
      </c>
      <c r="G116" s="196" t="s">
        <v>191</v>
      </c>
      <c r="H116" s="197">
        <v>47</v>
      </c>
      <c r="I116" s="198"/>
      <c r="J116" s="199">
        <f t="shared" si="0"/>
        <v>0</v>
      </c>
      <c r="K116" s="195" t="s">
        <v>19</v>
      </c>
      <c r="L116" s="40"/>
      <c r="M116" s="200" t="s">
        <v>19</v>
      </c>
      <c r="N116" s="201" t="s">
        <v>41</v>
      </c>
      <c r="O116" s="65"/>
      <c r="P116" s="202">
        <f t="shared" si="1"/>
        <v>0</v>
      </c>
      <c r="Q116" s="202">
        <v>0</v>
      </c>
      <c r="R116" s="202">
        <f t="shared" si="2"/>
        <v>0</v>
      </c>
      <c r="S116" s="202">
        <v>0</v>
      </c>
      <c r="T116" s="203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151</v>
      </c>
      <c r="AT116" s="204" t="s">
        <v>135</v>
      </c>
      <c r="AU116" s="204" t="s">
        <v>78</v>
      </c>
      <c r="AY116" s="18" t="s">
        <v>132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78</v>
      </c>
      <c r="BK116" s="205">
        <f t="shared" si="9"/>
        <v>0</v>
      </c>
      <c r="BL116" s="18" t="s">
        <v>151</v>
      </c>
      <c r="BM116" s="204" t="s">
        <v>1358</v>
      </c>
    </row>
    <row r="117" spans="1:65" s="2" customFormat="1" ht="12">
      <c r="A117" s="35"/>
      <c r="B117" s="36"/>
      <c r="C117" s="193" t="s">
        <v>319</v>
      </c>
      <c r="D117" s="193" t="s">
        <v>135</v>
      </c>
      <c r="E117" s="194" t="s">
        <v>1140</v>
      </c>
      <c r="F117" s="195" t="s">
        <v>1141</v>
      </c>
      <c r="G117" s="196" t="s">
        <v>191</v>
      </c>
      <c r="H117" s="197">
        <v>47</v>
      </c>
      <c r="I117" s="198"/>
      <c r="J117" s="199">
        <f t="shared" si="0"/>
        <v>0</v>
      </c>
      <c r="K117" s="195" t="s">
        <v>19</v>
      </c>
      <c r="L117" s="40"/>
      <c r="M117" s="200" t="s">
        <v>19</v>
      </c>
      <c r="N117" s="201" t="s">
        <v>41</v>
      </c>
      <c r="O117" s="65"/>
      <c r="P117" s="202">
        <f t="shared" si="1"/>
        <v>0</v>
      </c>
      <c r="Q117" s="202">
        <v>0</v>
      </c>
      <c r="R117" s="202">
        <f t="shared" si="2"/>
        <v>0</v>
      </c>
      <c r="S117" s="202">
        <v>0</v>
      </c>
      <c r="T117" s="203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151</v>
      </c>
      <c r="AT117" s="204" t="s">
        <v>135</v>
      </c>
      <c r="AU117" s="204" t="s">
        <v>78</v>
      </c>
      <c r="AY117" s="18" t="s">
        <v>132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78</v>
      </c>
      <c r="BK117" s="205">
        <f t="shared" si="9"/>
        <v>0</v>
      </c>
      <c r="BL117" s="18" t="s">
        <v>151</v>
      </c>
      <c r="BM117" s="204" t="s">
        <v>1359</v>
      </c>
    </row>
    <row r="118" spans="1:65" s="12" customFormat="1" ht="15">
      <c r="B118" s="177"/>
      <c r="C118" s="178"/>
      <c r="D118" s="179" t="s">
        <v>69</v>
      </c>
      <c r="E118" s="180" t="s">
        <v>1360</v>
      </c>
      <c r="F118" s="180" t="s">
        <v>1144</v>
      </c>
      <c r="G118" s="178"/>
      <c r="H118" s="178"/>
      <c r="I118" s="181"/>
      <c r="J118" s="182">
        <f>BK118</f>
        <v>0</v>
      </c>
      <c r="K118" s="178"/>
      <c r="L118" s="183"/>
      <c r="M118" s="184"/>
      <c r="N118" s="185"/>
      <c r="O118" s="185"/>
      <c r="P118" s="186">
        <f>SUM(P119:P128)</f>
        <v>0</v>
      </c>
      <c r="Q118" s="185"/>
      <c r="R118" s="186">
        <f>SUM(R119:R128)</f>
        <v>0</v>
      </c>
      <c r="S118" s="185"/>
      <c r="T118" s="187">
        <f>SUM(T119:T128)</f>
        <v>0</v>
      </c>
      <c r="AR118" s="188" t="s">
        <v>78</v>
      </c>
      <c r="AT118" s="189" t="s">
        <v>69</v>
      </c>
      <c r="AU118" s="189" t="s">
        <v>70</v>
      </c>
      <c r="AY118" s="188" t="s">
        <v>132</v>
      </c>
      <c r="BK118" s="190">
        <f>SUM(BK119:BK128)</f>
        <v>0</v>
      </c>
    </row>
    <row r="119" spans="1:65" s="2" customFormat="1" ht="12">
      <c r="A119" s="35"/>
      <c r="B119" s="36"/>
      <c r="C119" s="244" t="s">
        <v>325</v>
      </c>
      <c r="D119" s="244" t="s">
        <v>304</v>
      </c>
      <c r="E119" s="245" t="s">
        <v>1361</v>
      </c>
      <c r="F119" s="246" t="s">
        <v>1362</v>
      </c>
      <c r="G119" s="247" t="s">
        <v>304</v>
      </c>
      <c r="H119" s="248">
        <v>780</v>
      </c>
      <c r="I119" s="249"/>
      <c r="J119" s="250">
        <f t="shared" ref="J119:J128" si="10">ROUND(I119*H119,2)</f>
        <v>0</v>
      </c>
      <c r="K119" s="246" t="s">
        <v>19</v>
      </c>
      <c r="L119" s="251"/>
      <c r="M119" s="252" t="s">
        <v>19</v>
      </c>
      <c r="N119" s="253" t="s">
        <v>41</v>
      </c>
      <c r="O119" s="65"/>
      <c r="P119" s="202">
        <f t="shared" ref="P119:P128" si="11">O119*H119</f>
        <v>0</v>
      </c>
      <c r="Q119" s="202">
        <v>0</v>
      </c>
      <c r="R119" s="202">
        <f t="shared" ref="R119:R128" si="12">Q119*H119</f>
        <v>0</v>
      </c>
      <c r="S119" s="202">
        <v>0</v>
      </c>
      <c r="T119" s="203">
        <f t="shared" ref="T119:T128" si="13"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169</v>
      </c>
      <c r="AT119" s="204" t="s">
        <v>304</v>
      </c>
      <c r="AU119" s="204" t="s">
        <v>78</v>
      </c>
      <c r="AY119" s="18" t="s">
        <v>132</v>
      </c>
      <c r="BE119" s="205">
        <f t="shared" ref="BE119:BE128" si="14">IF(N119="základní",J119,0)</f>
        <v>0</v>
      </c>
      <c r="BF119" s="205">
        <f t="shared" ref="BF119:BF128" si="15">IF(N119="snížená",J119,0)</f>
        <v>0</v>
      </c>
      <c r="BG119" s="205">
        <f t="shared" ref="BG119:BG128" si="16">IF(N119="zákl. přenesená",J119,0)</f>
        <v>0</v>
      </c>
      <c r="BH119" s="205">
        <f t="shared" ref="BH119:BH128" si="17">IF(N119="sníž. přenesená",J119,0)</f>
        <v>0</v>
      </c>
      <c r="BI119" s="205">
        <f t="shared" ref="BI119:BI128" si="18">IF(N119="nulová",J119,0)</f>
        <v>0</v>
      </c>
      <c r="BJ119" s="18" t="s">
        <v>78</v>
      </c>
      <c r="BK119" s="205">
        <f t="shared" ref="BK119:BK128" si="19">ROUND(I119*H119,2)</f>
        <v>0</v>
      </c>
      <c r="BL119" s="18" t="s">
        <v>151</v>
      </c>
      <c r="BM119" s="204" t="s">
        <v>1363</v>
      </c>
    </row>
    <row r="120" spans="1:65" s="2" customFormat="1" ht="12">
      <c r="A120" s="35"/>
      <c r="B120" s="36"/>
      <c r="C120" s="244" t="s">
        <v>337</v>
      </c>
      <c r="D120" s="244" t="s">
        <v>304</v>
      </c>
      <c r="E120" s="245" t="s">
        <v>1180</v>
      </c>
      <c r="F120" s="246" t="s">
        <v>1181</v>
      </c>
      <c r="G120" s="247" t="s">
        <v>221</v>
      </c>
      <c r="H120" s="248">
        <v>8</v>
      </c>
      <c r="I120" s="249"/>
      <c r="J120" s="250">
        <f t="shared" si="10"/>
        <v>0</v>
      </c>
      <c r="K120" s="246" t="s">
        <v>19</v>
      </c>
      <c r="L120" s="251"/>
      <c r="M120" s="252" t="s">
        <v>19</v>
      </c>
      <c r="N120" s="253" t="s">
        <v>41</v>
      </c>
      <c r="O120" s="65"/>
      <c r="P120" s="202">
        <f t="shared" si="11"/>
        <v>0</v>
      </c>
      <c r="Q120" s="202">
        <v>0</v>
      </c>
      <c r="R120" s="202">
        <f t="shared" si="12"/>
        <v>0</v>
      </c>
      <c r="S120" s="202">
        <v>0</v>
      </c>
      <c r="T120" s="203">
        <f t="shared" si="1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169</v>
      </c>
      <c r="AT120" s="204" t="s">
        <v>304</v>
      </c>
      <c r="AU120" s="204" t="s">
        <v>78</v>
      </c>
      <c r="AY120" s="18" t="s">
        <v>132</v>
      </c>
      <c r="BE120" s="205">
        <f t="shared" si="14"/>
        <v>0</v>
      </c>
      <c r="BF120" s="205">
        <f t="shared" si="15"/>
        <v>0</v>
      </c>
      <c r="BG120" s="205">
        <f t="shared" si="16"/>
        <v>0</v>
      </c>
      <c r="BH120" s="205">
        <f t="shared" si="17"/>
        <v>0</v>
      </c>
      <c r="BI120" s="205">
        <f t="shared" si="18"/>
        <v>0</v>
      </c>
      <c r="BJ120" s="18" t="s">
        <v>78</v>
      </c>
      <c r="BK120" s="205">
        <f t="shared" si="19"/>
        <v>0</v>
      </c>
      <c r="BL120" s="18" t="s">
        <v>151</v>
      </c>
      <c r="BM120" s="204" t="s">
        <v>1364</v>
      </c>
    </row>
    <row r="121" spans="1:65" s="2" customFormat="1" ht="12">
      <c r="A121" s="35"/>
      <c r="B121" s="36"/>
      <c r="C121" s="244" t="s">
        <v>343</v>
      </c>
      <c r="D121" s="244" t="s">
        <v>304</v>
      </c>
      <c r="E121" s="245" t="s">
        <v>1197</v>
      </c>
      <c r="F121" s="246" t="s">
        <v>1198</v>
      </c>
      <c r="G121" s="247" t="s">
        <v>518</v>
      </c>
      <c r="H121" s="248">
        <v>25</v>
      </c>
      <c r="I121" s="249"/>
      <c r="J121" s="250">
        <f t="shared" si="10"/>
        <v>0</v>
      </c>
      <c r="K121" s="246" t="s">
        <v>19</v>
      </c>
      <c r="L121" s="251"/>
      <c r="M121" s="252" t="s">
        <v>19</v>
      </c>
      <c r="N121" s="253" t="s">
        <v>41</v>
      </c>
      <c r="O121" s="65"/>
      <c r="P121" s="202">
        <f t="shared" si="11"/>
        <v>0</v>
      </c>
      <c r="Q121" s="202">
        <v>0</v>
      </c>
      <c r="R121" s="202">
        <f t="shared" si="12"/>
        <v>0</v>
      </c>
      <c r="S121" s="202">
        <v>0</v>
      </c>
      <c r="T121" s="203">
        <f t="shared" si="1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4" t="s">
        <v>169</v>
      </c>
      <c r="AT121" s="204" t="s">
        <v>304</v>
      </c>
      <c r="AU121" s="204" t="s">
        <v>78</v>
      </c>
      <c r="AY121" s="18" t="s">
        <v>132</v>
      </c>
      <c r="BE121" s="205">
        <f t="shared" si="14"/>
        <v>0</v>
      </c>
      <c r="BF121" s="205">
        <f t="shared" si="15"/>
        <v>0</v>
      </c>
      <c r="BG121" s="205">
        <f t="shared" si="16"/>
        <v>0</v>
      </c>
      <c r="BH121" s="205">
        <f t="shared" si="17"/>
        <v>0</v>
      </c>
      <c r="BI121" s="205">
        <f t="shared" si="18"/>
        <v>0</v>
      </c>
      <c r="BJ121" s="18" t="s">
        <v>78</v>
      </c>
      <c r="BK121" s="205">
        <f t="shared" si="19"/>
        <v>0</v>
      </c>
      <c r="BL121" s="18" t="s">
        <v>151</v>
      </c>
      <c r="BM121" s="204" t="s">
        <v>1365</v>
      </c>
    </row>
    <row r="122" spans="1:65" s="2" customFormat="1" ht="12">
      <c r="A122" s="35"/>
      <c r="B122" s="36"/>
      <c r="C122" s="244" t="s">
        <v>348</v>
      </c>
      <c r="D122" s="244" t="s">
        <v>304</v>
      </c>
      <c r="E122" s="245" t="s">
        <v>1211</v>
      </c>
      <c r="F122" s="246" t="s">
        <v>1212</v>
      </c>
      <c r="G122" s="247" t="s">
        <v>1174</v>
      </c>
      <c r="H122" s="248">
        <v>180</v>
      </c>
      <c r="I122" s="249"/>
      <c r="J122" s="250">
        <f t="shared" si="10"/>
        <v>0</v>
      </c>
      <c r="K122" s="246" t="s">
        <v>19</v>
      </c>
      <c r="L122" s="251"/>
      <c r="M122" s="252" t="s">
        <v>19</v>
      </c>
      <c r="N122" s="253" t="s">
        <v>41</v>
      </c>
      <c r="O122" s="65"/>
      <c r="P122" s="202">
        <f t="shared" si="11"/>
        <v>0</v>
      </c>
      <c r="Q122" s="202">
        <v>0</v>
      </c>
      <c r="R122" s="202">
        <f t="shared" si="12"/>
        <v>0</v>
      </c>
      <c r="S122" s="202">
        <v>0</v>
      </c>
      <c r="T122" s="203">
        <f t="shared" si="1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169</v>
      </c>
      <c r="AT122" s="204" t="s">
        <v>304</v>
      </c>
      <c r="AU122" s="204" t="s">
        <v>78</v>
      </c>
      <c r="AY122" s="18" t="s">
        <v>132</v>
      </c>
      <c r="BE122" s="205">
        <f t="shared" si="14"/>
        <v>0</v>
      </c>
      <c r="BF122" s="205">
        <f t="shared" si="15"/>
        <v>0</v>
      </c>
      <c r="BG122" s="205">
        <f t="shared" si="16"/>
        <v>0</v>
      </c>
      <c r="BH122" s="205">
        <f t="shared" si="17"/>
        <v>0</v>
      </c>
      <c r="BI122" s="205">
        <f t="shared" si="18"/>
        <v>0</v>
      </c>
      <c r="BJ122" s="18" t="s">
        <v>78</v>
      </c>
      <c r="BK122" s="205">
        <f t="shared" si="19"/>
        <v>0</v>
      </c>
      <c r="BL122" s="18" t="s">
        <v>151</v>
      </c>
      <c r="BM122" s="204" t="s">
        <v>1366</v>
      </c>
    </row>
    <row r="123" spans="1:65" s="2" customFormat="1" ht="12">
      <c r="A123" s="35"/>
      <c r="B123" s="36"/>
      <c r="C123" s="244" t="s">
        <v>353</v>
      </c>
      <c r="D123" s="244" t="s">
        <v>304</v>
      </c>
      <c r="E123" s="245" t="s">
        <v>1367</v>
      </c>
      <c r="F123" s="246" t="s">
        <v>1368</v>
      </c>
      <c r="G123" s="247" t="s">
        <v>1154</v>
      </c>
      <c r="H123" s="248">
        <v>8</v>
      </c>
      <c r="I123" s="249"/>
      <c r="J123" s="250">
        <f t="shared" si="10"/>
        <v>0</v>
      </c>
      <c r="K123" s="246" t="s">
        <v>19</v>
      </c>
      <c r="L123" s="251"/>
      <c r="M123" s="252" t="s">
        <v>19</v>
      </c>
      <c r="N123" s="253" t="s">
        <v>41</v>
      </c>
      <c r="O123" s="65"/>
      <c r="P123" s="202">
        <f t="shared" si="11"/>
        <v>0</v>
      </c>
      <c r="Q123" s="202">
        <v>0</v>
      </c>
      <c r="R123" s="202">
        <f t="shared" si="12"/>
        <v>0</v>
      </c>
      <c r="S123" s="202">
        <v>0</v>
      </c>
      <c r="T123" s="203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169</v>
      </c>
      <c r="AT123" s="204" t="s">
        <v>304</v>
      </c>
      <c r="AU123" s="204" t="s">
        <v>78</v>
      </c>
      <c r="AY123" s="18" t="s">
        <v>132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78</v>
      </c>
      <c r="BK123" s="205">
        <f t="shared" si="19"/>
        <v>0</v>
      </c>
      <c r="BL123" s="18" t="s">
        <v>151</v>
      </c>
      <c r="BM123" s="204" t="s">
        <v>1369</v>
      </c>
    </row>
    <row r="124" spans="1:65" s="2" customFormat="1" ht="12">
      <c r="A124" s="35"/>
      <c r="B124" s="36"/>
      <c r="C124" s="244" t="s">
        <v>357</v>
      </c>
      <c r="D124" s="244" t="s">
        <v>304</v>
      </c>
      <c r="E124" s="245" t="s">
        <v>1370</v>
      </c>
      <c r="F124" s="246" t="s">
        <v>1371</v>
      </c>
      <c r="G124" s="247" t="s">
        <v>1154</v>
      </c>
      <c r="H124" s="248">
        <v>24</v>
      </c>
      <c r="I124" s="249"/>
      <c r="J124" s="250">
        <f t="shared" si="10"/>
        <v>0</v>
      </c>
      <c r="K124" s="246" t="s">
        <v>19</v>
      </c>
      <c r="L124" s="251"/>
      <c r="M124" s="252" t="s">
        <v>19</v>
      </c>
      <c r="N124" s="253" t="s">
        <v>41</v>
      </c>
      <c r="O124" s="65"/>
      <c r="P124" s="202">
        <f t="shared" si="11"/>
        <v>0</v>
      </c>
      <c r="Q124" s="202">
        <v>0</v>
      </c>
      <c r="R124" s="202">
        <f t="shared" si="12"/>
        <v>0</v>
      </c>
      <c r="S124" s="202">
        <v>0</v>
      </c>
      <c r="T124" s="203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169</v>
      </c>
      <c r="AT124" s="204" t="s">
        <v>304</v>
      </c>
      <c r="AU124" s="204" t="s">
        <v>78</v>
      </c>
      <c r="AY124" s="18" t="s">
        <v>132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78</v>
      </c>
      <c r="BK124" s="205">
        <f t="shared" si="19"/>
        <v>0</v>
      </c>
      <c r="BL124" s="18" t="s">
        <v>151</v>
      </c>
      <c r="BM124" s="204" t="s">
        <v>1372</v>
      </c>
    </row>
    <row r="125" spans="1:65" s="2" customFormat="1" ht="12">
      <c r="A125" s="35"/>
      <c r="B125" s="36"/>
      <c r="C125" s="244" t="s">
        <v>361</v>
      </c>
      <c r="D125" s="244" t="s">
        <v>304</v>
      </c>
      <c r="E125" s="245" t="s">
        <v>1224</v>
      </c>
      <c r="F125" s="246" t="s">
        <v>1228</v>
      </c>
      <c r="G125" s="247" t="s">
        <v>304</v>
      </c>
      <c r="H125" s="248">
        <v>340</v>
      </c>
      <c r="I125" s="249"/>
      <c r="J125" s="250">
        <f t="shared" si="10"/>
        <v>0</v>
      </c>
      <c r="K125" s="246" t="s">
        <v>19</v>
      </c>
      <c r="L125" s="251"/>
      <c r="M125" s="252" t="s">
        <v>19</v>
      </c>
      <c r="N125" s="253" t="s">
        <v>41</v>
      </c>
      <c r="O125" s="65"/>
      <c r="P125" s="202">
        <f t="shared" si="11"/>
        <v>0</v>
      </c>
      <c r="Q125" s="202">
        <v>0</v>
      </c>
      <c r="R125" s="202">
        <f t="shared" si="12"/>
        <v>0</v>
      </c>
      <c r="S125" s="202">
        <v>0</v>
      </c>
      <c r="T125" s="203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169</v>
      </c>
      <c r="AT125" s="204" t="s">
        <v>304</v>
      </c>
      <c r="AU125" s="204" t="s">
        <v>78</v>
      </c>
      <c r="AY125" s="18" t="s">
        <v>132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78</v>
      </c>
      <c r="BK125" s="205">
        <f t="shared" si="19"/>
        <v>0</v>
      </c>
      <c r="BL125" s="18" t="s">
        <v>151</v>
      </c>
      <c r="BM125" s="204" t="s">
        <v>1373</v>
      </c>
    </row>
    <row r="126" spans="1:65" s="2" customFormat="1" ht="12">
      <c r="A126" s="35"/>
      <c r="B126" s="36"/>
      <c r="C126" s="244" t="s">
        <v>370</v>
      </c>
      <c r="D126" s="244" t="s">
        <v>304</v>
      </c>
      <c r="E126" s="245" t="s">
        <v>1232</v>
      </c>
      <c r="F126" s="246" t="s">
        <v>1233</v>
      </c>
      <c r="G126" s="247" t="s">
        <v>221</v>
      </c>
      <c r="H126" s="248">
        <v>21.06</v>
      </c>
      <c r="I126" s="249"/>
      <c r="J126" s="250">
        <f t="shared" si="10"/>
        <v>0</v>
      </c>
      <c r="K126" s="246" t="s">
        <v>19</v>
      </c>
      <c r="L126" s="251"/>
      <c r="M126" s="252" t="s">
        <v>19</v>
      </c>
      <c r="N126" s="253" t="s">
        <v>41</v>
      </c>
      <c r="O126" s="65"/>
      <c r="P126" s="202">
        <f t="shared" si="11"/>
        <v>0</v>
      </c>
      <c r="Q126" s="202">
        <v>0</v>
      </c>
      <c r="R126" s="202">
        <f t="shared" si="12"/>
        <v>0</v>
      </c>
      <c r="S126" s="202">
        <v>0</v>
      </c>
      <c r="T126" s="203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169</v>
      </c>
      <c r="AT126" s="204" t="s">
        <v>304</v>
      </c>
      <c r="AU126" s="204" t="s">
        <v>78</v>
      </c>
      <c r="AY126" s="18" t="s">
        <v>132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78</v>
      </c>
      <c r="BK126" s="205">
        <f t="shared" si="19"/>
        <v>0</v>
      </c>
      <c r="BL126" s="18" t="s">
        <v>151</v>
      </c>
      <c r="BM126" s="204" t="s">
        <v>1374</v>
      </c>
    </row>
    <row r="127" spans="1:65" s="2" customFormat="1" ht="12">
      <c r="A127" s="35"/>
      <c r="B127" s="36"/>
      <c r="C127" s="244" t="s">
        <v>376</v>
      </c>
      <c r="D127" s="244" t="s">
        <v>304</v>
      </c>
      <c r="E127" s="245" t="s">
        <v>1239</v>
      </c>
      <c r="F127" s="246" t="s">
        <v>1240</v>
      </c>
      <c r="G127" s="247" t="s">
        <v>212</v>
      </c>
      <c r="H127" s="248">
        <v>250</v>
      </c>
      <c r="I127" s="249"/>
      <c r="J127" s="250">
        <f t="shared" si="10"/>
        <v>0</v>
      </c>
      <c r="K127" s="246" t="s">
        <v>19</v>
      </c>
      <c r="L127" s="251"/>
      <c r="M127" s="252" t="s">
        <v>19</v>
      </c>
      <c r="N127" s="253" t="s">
        <v>41</v>
      </c>
      <c r="O127" s="65"/>
      <c r="P127" s="202">
        <f t="shared" si="11"/>
        <v>0</v>
      </c>
      <c r="Q127" s="202">
        <v>0</v>
      </c>
      <c r="R127" s="202">
        <f t="shared" si="12"/>
        <v>0</v>
      </c>
      <c r="S127" s="202">
        <v>0</v>
      </c>
      <c r="T127" s="203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169</v>
      </c>
      <c r="AT127" s="204" t="s">
        <v>304</v>
      </c>
      <c r="AU127" s="204" t="s">
        <v>78</v>
      </c>
      <c r="AY127" s="18" t="s">
        <v>132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78</v>
      </c>
      <c r="BK127" s="205">
        <f t="shared" si="19"/>
        <v>0</v>
      </c>
      <c r="BL127" s="18" t="s">
        <v>151</v>
      </c>
      <c r="BM127" s="204" t="s">
        <v>1375</v>
      </c>
    </row>
    <row r="128" spans="1:65" s="2" customFormat="1" ht="12">
      <c r="A128" s="35"/>
      <c r="B128" s="36"/>
      <c r="C128" s="244" t="s">
        <v>383</v>
      </c>
      <c r="D128" s="244" t="s">
        <v>304</v>
      </c>
      <c r="E128" s="245" t="s">
        <v>1376</v>
      </c>
      <c r="F128" s="246" t="s">
        <v>1377</v>
      </c>
      <c r="G128" s="247" t="s">
        <v>138</v>
      </c>
      <c r="H128" s="248">
        <v>1</v>
      </c>
      <c r="I128" s="249"/>
      <c r="J128" s="250">
        <f t="shared" si="10"/>
        <v>0</v>
      </c>
      <c r="K128" s="246" t="s">
        <v>19</v>
      </c>
      <c r="L128" s="251"/>
      <c r="M128" s="252" t="s">
        <v>19</v>
      </c>
      <c r="N128" s="253" t="s">
        <v>41</v>
      </c>
      <c r="O128" s="65"/>
      <c r="P128" s="202">
        <f t="shared" si="11"/>
        <v>0</v>
      </c>
      <c r="Q128" s="202">
        <v>0</v>
      </c>
      <c r="R128" s="202">
        <f t="shared" si="12"/>
        <v>0</v>
      </c>
      <c r="S128" s="202">
        <v>0</v>
      </c>
      <c r="T128" s="203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169</v>
      </c>
      <c r="AT128" s="204" t="s">
        <v>304</v>
      </c>
      <c r="AU128" s="204" t="s">
        <v>78</v>
      </c>
      <c r="AY128" s="18" t="s">
        <v>132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78</v>
      </c>
      <c r="BK128" s="205">
        <f t="shared" si="19"/>
        <v>0</v>
      </c>
      <c r="BL128" s="18" t="s">
        <v>151</v>
      </c>
      <c r="BM128" s="204" t="s">
        <v>1378</v>
      </c>
    </row>
    <row r="129" spans="1:65" s="12" customFormat="1" ht="15">
      <c r="B129" s="177"/>
      <c r="C129" s="178"/>
      <c r="D129" s="179" t="s">
        <v>69</v>
      </c>
      <c r="E129" s="180" t="s">
        <v>1379</v>
      </c>
      <c r="F129" s="180" t="s">
        <v>1283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SUM(P130:P133)</f>
        <v>0</v>
      </c>
      <c r="Q129" s="185"/>
      <c r="R129" s="186">
        <f>SUM(R130:R133)</f>
        <v>0</v>
      </c>
      <c r="S129" s="185"/>
      <c r="T129" s="187">
        <f>SUM(T130:T133)</f>
        <v>0</v>
      </c>
      <c r="AR129" s="188" t="s">
        <v>78</v>
      </c>
      <c r="AT129" s="189" t="s">
        <v>69</v>
      </c>
      <c r="AU129" s="189" t="s">
        <v>70</v>
      </c>
      <c r="AY129" s="188" t="s">
        <v>132</v>
      </c>
      <c r="BK129" s="190">
        <f>SUM(BK130:BK133)</f>
        <v>0</v>
      </c>
    </row>
    <row r="130" spans="1:65" s="2" customFormat="1" ht="12">
      <c r="A130" s="35"/>
      <c r="B130" s="36"/>
      <c r="C130" s="193" t="s">
        <v>388</v>
      </c>
      <c r="D130" s="193" t="s">
        <v>135</v>
      </c>
      <c r="E130" s="194" t="s">
        <v>1285</v>
      </c>
      <c r="F130" s="195" t="s">
        <v>1286</v>
      </c>
      <c r="G130" s="196" t="s">
        <v>1287</v>
      </c>
      <c r="H130" s="197">
        <v>12</v>
      </c>
      <c r="I130" s="198"/>
      <c r="J130" s="199">
        <f>ROUND(I130*H130,2)</f>
        <v>0</v>
      </c>
      <c r="K130" s="195" t="s">
        <v>19</v>
      </c>
      <c r="L130" s="40"/>
      <c r="M130" s="200" t="s">
        <v>19</v>
      </c>
      <c r="N130" s="201" t="s">
        <v>41</v>
      </c>
      <c r="O130" s="65"/>
      <c r="P130" s="202">
        <f>O130*H130</f>
        <v>0</v>
      </c>
      <c r="Q130" s="202">
        <v>0</v>
      </c>
      <c r="R130" s="202">
        <f>Q130*H130</f>
        <v>0</v>
      </c>
      <c r="S130" s="202">
        <v>0</v>
      </c>
      <c r="T130" s="20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151</v>
      </c>
      <c r="AT130" s="204" t="s">
        <v>135</v>
      </c>
      <c r="AU130" s="204" t="s">
        <v>78</v>
      </c>
      <c r="AY130" s="18" t="s">
        <v>132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78</v>
      </c>
      <c r="BK130" s="205">
        <f>ROUND(I130*H130,2)</f>
        <v>0</v>
      </c>
      <c r="BL130" s="18" t="s">
        <v>151</v>
      </c>
      <c r="BM130" s="204" t="s">
        <v>1380</v>
      </c>
    </row>
    <row r="131" spans="1:65" s="2" customFormat="1" ht="12">
      <c r="A131" s="35"/>
      <c r="B131" s="36"/>
      <c r="C131" s="193" t="s">
        <v>396</v>
      </c>
      <c r="D131" s="193" t="s">
        <v>135</v>
      </c>
      <c r="E131" s="194" t="s">
        <v>1289</v>
      </c>
      <c r="F131" s="195" t="s">
        <v>1290</v>
      </c>
      <c r="G131" s="196" t="s">
        <v>1287</v>
      </c>
      <c r="H131" s="197">
        <v>1</v>
      </c>
      <c r="I131" s="198"/>
      <c r="J131" s="199">
        <f>ROUND(I131*H131,2)</f>
        <v>0</v>
      </c>
      <c r="K131" s="195" t="s">
        <v>19</v>
      </c>
      <c r="L131" s="40"/>
      <c r="M131" s="200" t="s">
        <v>19</v>
      </c>
      <c r="N131" s="201" t="s">
        <v>41</v>
      </c>
      <c r="O131" s="65"/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151</v>
      </c>
      <c r="AT131" s="204" t="s">
        <v>135</v>
      </c>
      <c r="AU131" s="204" t="s">
        <v>78</v>
      </c>
      <c r="AY131" s="18" t="s">
        <v>132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78</v>
      </c>
      <c r="BK131" s="205">
        <f>ROUND(I131*H131,2)</f>
        <v>0</v>
      </c>
      <c r="BL131" s="18" t="s">
        <v>151</v>
      </c>
      <c r="BM131" s="204" t="s">
        <v>1381</v>
      </c>
    </row>
    <row r="132" spans="1:65" s="2" customFormat="1" ht="12">
      <c r="A132" s="35"/>
      <c r="B132" s="36"/>
      <c r="C132" s="193" t="s">
        <v>402</v>
      </c>
      <c r="D132" s="193" t="s">
        <v>135</v>
      </c>
      <c r="E132" s="194" t="s">
        <v>1293</v>
      </c>
      <c r="F132" s="195" t="s">
        <v>1294</v>
      </c>
      <c r="G132" s="196" t="s">
        <v>1287</v>
      </c>
      <c r="H132" s="197">
        <v>1</v>
      </c>
      <c r="I132" s="198"/>
      <c r="J132" s="199">
        <f>ROUND(I132*H132,2)</f>
        <v>0</v>
      </c>
      <c r="K132" s="195" t="s">
        <v>19</v>
      </c>
      <c r="L132" s="40"/>
      <c r="M132" s="200" t="s">
        <v>19</v>
      </c>
      <c r="N132" s="201" t="s">
        <v>41</v>
      </c>
      <c r="O132" s="65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151</v>
      </c>
      <c r="AT132" s="204" t="s">
        <v>135</v>
      </c>
      <c r="AU132" s="204" t="s">
        <v>78</v>
      </c>
      <c r="AY132" s="18" t="s">
        <v>132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78</v>
      </c>
      <c r="BK132" s="205">
        <f>ROUND(I132*H132,2)</f>
        <v>0</v>
      </c>
      <c r="BL132" s="18" t="s">
        <v>151</v>
      </c>
      <c r="BM132" s="204" t="s">
        <v>1382</v>
      </c>
    </row>
    <row r="133" spans="1:65" s="2" customFormat="1" ht="12">
      <c r="A133" s="35"/>
      <c r="B133" s="36"/>
      <c r="C133" s="193" t="s">
        <v>407</v>
      </c>
      <c r="D133" s="193" t="s">
        <v>135</v>
      </c>
      <c r="E133" s="194" t="s">
        <v>1296</v>
      </c>
      <c r="F133" s="195" t="s">
        <v>1297</v>
      </c>
      <c r="G133" s="196" t="s">
        <v>1287</v>
      </c>
      <c r="H133" s="197">
        <v>16</v>
      </c>
      <c r="I133" s="198"/>
      <c r="J133" s="199">
        <f>ROUND(I133*H133,2)</f>
        <v>0</v>
      </c>
      <c r="K133" s="195" t="s">
        <v>19</v>
      </c>
      <c r="L133" s="40"/>
      <c r="M133" s="200" t="s">
        <v>19</v>
      </c>
      <c r="N133" s="201" t="s">
        <v>41</v>
      </c>
      <c r="O133" s="65"/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4" t="s">
        <v>151</v>
      </c>
      <c r="AT133" s="204" t="s">
        <v>135</v>
      </c>
      <c r="AU133" s="204" t="s">
        <v>78</v>
      </c>
      <c r="AY133" s="18" t="s">
        <v>132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78</v>
      </c>
      <c r="BK133" s="205">
        <f>ROUND(I133*H133,2)</f>
        <v>0</v>
      </c>
      <c r="BL133" s="18" t="s">
        <v>151</v>
      </c>
      <c r="BM133" s="204" t="s">
        <v>1383</v>
      </c>
    </row>
    <row r="134" spans="1:65" s="12" customFormat="1" ht="15">
      <c r="B134" s="177"/>
      <c r="C134" s="178"/>
      <c r="D134" s="179" t="s">
        <v>69</v>
      </c>
      <c r="E134" s="180" t="s">
        <v>1306</v>
      </c>
      <c r="F134" s="180" t="s">
        <v>1307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SUM(P135:P136)</f>
        <v>0</v>
      </c>
      <c r="Q134" s="185"/>
      <c r="R134" s="186">
        <f>SUM(R135:R136)</f>
        <v>0</v>
      </c>
      <c r="S134" s="185"/>
      <c r="T134" s="187">
        <f>SUM(T135:T136)</f>
        <v>0</v>
      </c>
      <c r="AR134" s="188" t="s">
        <v>151</v>
      </c>
      <c r="AT134" s="189" t="s">
        <v>69</v>
      </c>
      <c r="AU134" s="189" t="s">
        <v>70</v>
      </c>
      <c r="AY134" s="188" t="s">
        <v>132</v>
      </c>
      <c r="BK134" s="190">
        <f>SUM(BK135:BK136)</f>
        <v>0</v>
      </c>
    </row>
    <row r="135" spans="1:65" s="2" customFormat="1" ht="12">
      <c r="A135" s="35"/>
      <c r="B135" s="36"/>
      <c r="C135" s="193" t="s">
        <v>411</v>
      </c>
      <c r="D135" s="193" t="s">
        <v>135</v>
      </c>
      <c r="E135" s="194" t="s">
        <v>1309</v>
      </c>
      <c r="F135" s="195" t="s">
        <v>1384</v>
      </c>
      <c r="G135" s="196" t="s">
        <v>138</v>
      </c>
      <c r="H135" s="197">
        <v>1</v>
      </c>
      <c r="I135" s="198"/>
      <c r="J135" s="199">
        <f>ROUND(I135*H135,2)</f>
        <v>0</v>
      </c>
      <c r="K135" s="195" t="s">
        <v>19</v>
      </c>
      <c r="L135" s="40"/>
      <c r="M135" s="200" t="s">
        <v>19</v>
      </c>
      <c r="N135" s="201" t="s">
        <v>41</v>
      </c>
      <c r="O135" s="65"/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4" t="s">
        <v>1311</v>
      </c>
      <c r="AT135" s="204" t="s">
        <v>135</v>
      </c>
      <c r="AU135" s="204" t="s">
        <v>78</v>
      </c>
      <c r="AY135" s="18" t="s">
        <v>132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78</v>
      </c>
      <c r="BK135" s="205">
        <f>ROUND(I135*H135,2)</f>
        <v>0</v>
      </c>
      <c r="BL135" s="18" t="s">
        <v>1311</v>
      </c>
      <c r="BM135" s="204" t="s">
        <v>1385</v>
      </c>
    </row>
    <row r="136" spans="1:65" s="2" customFormat="1" ht="12">
      <c r="A136" s="35"/>
      <c r="B136" s="36"/>
      <c r="C136" s="193" t="s">
        <v>415</v>
      </c>
      <c r="D136" s="193" t="s">
        <v>135</v>
      </c>
      <c r="E136" s="194" t="s">
        <v>1313</v>
      </c>
      <c r="F136" s="195" t="s">
        <v>1314</v>
      </c>
      <c r="G136" s="196" t="s">
        <v>138</v>
      </c>
      <c r="H136" s="197">
        <v>1</v>
      </c>
      <c r="I136" s="198"/>
      <c r="J136" s="199">
        <f>ROUND(I136*H136,2)</f>
        <v>0</v>
      </c>
      <c r="K136" s="195" t="s">
        <v>19</v>
      </c>
      <c r="L136" s="40"/>
      <c r="M136" s="206" t="s">
        <v>19</v>
      </c>
      <c r="N136" s="207" t="s">
        <v>41</v>
      </c>
      <c r="O136" s="208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1311</v>
      </c>
      <c r="AT136" s="204" t="s">
        <v>135</v>
      </c>
      <c r="AU136" s="204" t="s">
        <v>78</v>
      </c>
      <c r="AY136" s="18" t="s">
        <v>132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78</v>
      </c>
      <c r="BK136" s="205">
        <f>ROUND(I136*H136,2)</f>
        <v>0</v>
      </c>
      <c r="BL136" s="18" t="s">
        <v>1311</v>
      </c>
      <c r="BM136" s="204" t="s">
        <v>1386</v>
      </c>
    </row>
    <row r="137" spans="1:65" s="2" customFormat="1">
      <c r="A137" s="35"/>
      <c r="B137" s="48"/>
      <c r="C137" s="49"/>
      <c r="D137" s="49"/>
      <c r="E137" s="49"/>
      <c r="F137" s="49"/>
      <c r="G137" s="49"/>
      <c r="H137" s="49"/>
      <c r="I137" s="143"/>
      <c r="J137" s="49"/>
      <c r="K137" s="49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R0381wG+6fcVLtUdATIDy7BQbWbfwbBULGlEewf9hUcAy2N35XbXL6boOLxHG928p/8Iyoyeq4MBFgplDNMLiw==" saltValue="Rg2iiqMaOwxBThwKKyZXrilRaEkk4GF9lH217d1FczrimR72FVeM0F+jxmAvnB298Bo8qHhBH/WRz4eqGM///w==" spinCount="100000" sheet="1" objects="1" scenarios="1" formatColumns="0" formatRows="0" autoFilter="0"/>
  <autoFilter ref="C89:K136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3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9" style="1" bestFit="1" customWidth="1"/>
    <col min="8" max="8" width="11.5" style="1" customWidth="1"/>
    <col min="9" max="9" width="20.1640625" style="10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AT2" s="18" t="s">
        <v>104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80</v>
      </c>
    </row>
    <row r="4" spans="1:46" s="1" customFormat="1" ht="24.95" customHeight="1">
      <c r="B4" s="21"/>
      <c r="D4" s="113" t="s">
        <v>105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84" t="str">
        <f>'Rekapitulace stavby'!K6</f>
        <v>Výstavba chodníků v areálu FNOL</v>
      </c>
      <c r="F7" s="385"/>
      <c r="G7" s="385"/>
      <c r="H7" s="385"/>
      <c r="I7" s="109"/>
      <c r="L7" s="21"/>
    </row>
    <row r="8" spans="1:46" s="1" customFormat="1" ht="12" customHeight="1">
      <c r="B8" s="21"/>
      <c r="D8" s="115" t="s">
        <v>106</v>
      </c>
      <c r="I8" s="109"/>
      <c r="L8" s="21"/>
    </row>
    <row r="9" spans="1:46" s="2" customFormat="1" ht="16.5" customHeight="1">
      <c r="A9" s="35"/>
      <c r="B9" s="40"/>
      <c r="C9" s="35"/>
      <c r="D9" s="35"/>
      <c r="E9" s="384" t="s">
        <v>1316</v>
      </c>
      <c r="F9" s="387"/>
      <c r="G9" s="387"/>
      <c r="H9" s="387"/>
      <c r="I9" s="116"/>
      <c r="J9" s="35"/>
      <c r="K9" s="35"/>
      <c r="L9" s="11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15" t="s">
        <v>1317</v>
      </c>
      <c r="E10" s="35"/>
      <c r="F10" s="35"/>
      <c r="G10" s="35"/>
      <c r="H10" s="35"/>
      <c r="I10" s="116"/>
      <c r="J10" s="35"/>
      <c r="K10" s="35"/>
      <c r="L10" s="11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86" t="s">
        <v>1387</v>
      </c>
      <c r="F11" s="387"/>
      <c r="G11" s="387"/>
      <c r="H11" s="387"/>
      <c r="I11" s="116"/>
      <c r="J11" s="35"/>
      <c r="K11" s="35"/>
      <c r="L11" s="11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116"/>
      <c r="J12" s="35"/>
      <c r="K12" s="35"/>
      <c r="L12" s="11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15" t="s">
        <v>18</v>
      </c>
      <c r="E13" s="35"/>
      <c r="F13" s="104" t="s">
        <v>19</v>
      </c>
      <c r="G13" s="35"/>
      <c r="H13" s="35"/>
      <c r="I13" s="118" t="s">
        <v>20</v>
      </c>
      <c r="J13" s="104" t="s">
        <v>19</v>
      </c>
      <c r="K13" s="35"/>
      <c r="L13" s="11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21</v>
      </c>
      <c r="E14" s="35"/>
      <c r="F14" s="104" t="s">
        <v>22</v>
      </c>
      <c r="G14" s="35"/>
      <c r="H14" s="35"/>
      <c r="I14" s="118" t="s">
        <v>23</v>
      </c>
      <c r="J14" s="119" t="str">
        <f>'Rekapitulace stavby'!AN8</f>
        <v>20. 12. 2019</v>
      </c>
      <c r="K14" s="35"/>
      <c r="L14" s="11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16"/>
      <c r="J15" s="35"/>
      <c r="K15" s="35"/>
      <c r="L15" s="11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15" t="s">
        <v>25</v>
      </c>
      <c r="E16" s="35"/>
      <c r="F16" s="35"/>
      <c r="G16" s="35"/>
      <c r="H16" s="35"/>
      <c r="I16" s="118" t="s">
        <v>26</v>
      </c>
      <c r="J16" s="104" t="str">
        <f>IF('Rekapitulace stavby'!AN10="","",'Rekapitulace stavby'!AN10)</f>
        <v/>
      </c>
      <c r="K16" s="35"/>
      <c r="L16" s="11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04" t="str">
        <f>IF('Rekapitulace stavby'!E11="","",'Rekapitulace stavby'!E11)</f>
        <v>Fakultní nemocnice Olomouc</v>
      </c>
      <c r="F17" s="35"/>
      <c r="G17" s="35"/>
      <c r="H17" s="35"/>
      <c r="I17" s="118" t="s">
        <v>28</v>
      </c>
      <c r="J17" s="104" t="str">
        <f>IF('Rekapitulace stavby'!AN11="","",'Rekapitulace stavby'!AN11)</f>
        <v/>
      </c>
      <c r="K17" s="35"/>
      <c r="L17" s="11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16"/>
      <c r="J18" s="35"/>
      <c r="K18" s="35"/>
      <c r="L18" s="11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15" t="s">
        <v>29</v>
      </c>
      <c r="E19" s="35"/>
      <c r="F19" s="35"/>
      <c r="G19" s="35"/>
      <c r="H19" s="35"/>
      <c r="I19" s="118" t="s">
        <v>26</v>
      </c>
      <c r="J19" s="31" t="str">
        <f>'Rekapitulace stavby'!AN13</f>
        <v>Vyplň údaj</v>
      </c>
      <c r="K19" s="35"/>
      <c r="L19" s="11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88" t="str">
        <f>'Rekapitulace stavby'!E14</f>
        <v>Vyplň údaj</v>
      </c>
      <c r="F20" s="389"/>
      <c r="G20" s="389"/>
      <c r="H20" s="389"/>
      <c r="I20" s="118" t="s">
        <v>28</v>
      </c>
      <c r="J20" s="31" t="str">
        <f>'Rekapitulace stavby'!AN14</f>
        <v>Vyplň údaj</v>
      </c>
      <c r="K20" s="35"/>
      <c r="L20" s="11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16"/>
      <c r="J21" s="35"/>
      <c r="K21" s="35"/>
      <c r="L21" s="11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15" t="s">
        <v>31</v>
      </c>
      <c r="E22" s="35"/>
      <c r="F22" s="35"/>
      <c r="G22" s="35"/>
      <c r="H22" s="35"/>
      <c r="I22" s="118" t="s">
        <v>26</v>
      </c>
      <c r="J22" s="104" t="str">
        <f>IF('Rekapitulace stavby'!AN16="","",'Rekapitulace stavby'!AN16)</f>
        <v/>
      </c>
      <c r="K22" s="35"/>
      <c r="L22" s="11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04" t="str">
        <f>IF('Rekapitulace stavby'!E17="","",'Rekapitulace stavby'!E17)</f>
        <v xml:space="preserve"> </v>
      </c>
      <c r="F23" s="35"/>
      <c r="G23" s="35"/>
      <c r="H23" s="35"/>
      <c r="I23" s="118" t="s">
        <v>28</v>
      </c>
      <c r="J23" s="104" t="str">
        <f>IF('Rekapitulace stavby'!AN17="","",'Rekapitulace stavby'!AN17)</f>
        <v/>
      </c>
      <c r="K23" s="35"/>
      <c r="L23" s="11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16"/>
      <c r="J24" s="35"/>
      <c r="K24" s="35"/>
      <c r="L24" s="11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15" t="s">
        <v>33</v>
      </c>
      <c r="E25" s="35"/>
      <c r="F25" s="35"/>
      <c r="G25" s="35"/>
      <c r="H25" s="35"/>
      <c r="I25" s="118" t="s">
        <v>26</v>
      </c>
      <c r="J25" s="104" t="str">
        <f>IF('Rekapitulace stavby'!AN19="","",'Rekapitulace stavby'!AN19)</f>
        <v/>
      </c>
      <c r="K25" s="35"/>
      <c r="L25" s="11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04" t="str">
        <f>IF('Rekapitulace stavby'!E20="","",'Rekapitulace stavby'!E20)</f>
        <v xml:space="preserve"> </v>
      </c>
      <c r="F26" s="35"/>
      <c r="G26" s="35"/>
      <c r="H26" s="35"/>
      <c r="I26" s="118" t="s">
        <v>28</v>
      </c>
      <c r="J26" s="104" t="str">
        <f>IF('Rekapitulace stavby'!AN20="","",'Rekapitulace stavby'!AN20)</f>
        <v/>
      </c>
      <c r="K26" s="35"/>
      <c r="L26" s="11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16"/>
      <c r="J27" s="35"/>
      <c r="K27" s="35"/>
      <c r="L27" s="11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15" t="s">
        <v>34</v>
      </c>
      <c r="E28" s="35"/>
      <c r="F28" s="35"/>
      <c r="G28" s="35"/>
      <c r="H28" s="35"/>
      <c r="I28" s="116"/>
      <c r="J28" s="35"/>
      <c r="K28" s="35"/>
      <c r="L28" s="11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0"/>
      <c r="B29" s="121"/>
      <c r="C29" s="120"/>
      <c r="D29" s="120"/>
      <c r="E29" s="390" t="s">
        <v>19</v>
      </c>
      <c r="F29" s="390"/>
      <c r="G29" s="390"/>
      <c r="H29" s="390"/>
      <c r="I29" s="122"/>
      <c r="J29" s="120"/>
      <c r="K29" s="120"/>
      <c r="L29" s="12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16"/>
      <c r="J30" s="35"/>
      <c r="K30" s="35"/>
      <c r="L30" s="11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11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116"/>
      <c r="J32" s="127">
        <f>ROUND(J91, 2)</f>
        <v>0</v>
      </c>
      <c r="K32" s="35"/>
      <c r="L32" s="11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4"/>
      <c r="E33" s="124"/>
      <c r="F33" s="124"/>
      <c r="G33" s="124"/>
      <c r="H33" s="124"/>
      <c r="I33" s="125"/>
      <c r="J33" s="124"/>
      <c r="K33" s="124"/>
      <c r="L33" s="11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9" t="s">
        <v>37</v>
      </c>
      <c r="J34" s="128" t="s">
        <v>39</v>
      </c>
      <c r="K34" s="35"/>
      <c r="L34" s="11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0" t="s">
        <v>40</v>
      </c>
      <c r="E35" s="115" t="s">
        <v>41</v>
      </c>
      <c r="F35" s="131">
        <f>ROUND((SUM(BE91:BE142)),  2)</f>
        <v>0</v>
      </c>
      <c r="G35" s="35"/>
      <c r="H35" s="35"/>
      <c r="I35" s="132">
        <v>0.21</v>
      </c>
      <c r="J35" s="131">
        <f>ROUND(((SUM(BE91:BE142))*I35),  2)</f>
        <v>0</v>
      </c>
      <c r="K35" s="35"/>
      <c r="L35" s="11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15" t="s">
        <v>42</v>
      </c>
      <c r="F36" s="131">
        <f>ROUND((SUM(BF91:BF142)),  2)</f>
        <v>0</v>
      </c>
      <c r="G36" s="35"/>
      <c r="H36" s="35"/>
      <c r="I36" s="132">
        <v>0.15</v>
      </c>
      <c r="J36" s="131">
        <f>ROUND(((SUM(BF91:BF142))*I36),  2)</f>
        <v>0</v>
      </c>
      <c r="K36" s="35"/>
      <c r="L36" s="11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43</v>
      </c>
      <c r="F37" s="131">
        <f>ROUND((SUM(BG91:BG142)),  2)</f>
        <v>0</v>
      </c>
      <c r="G37" s="35"/>
      <c r="H37" s="35"/>
      <c r="I37" s="132">
        <v>0.21</v>
      </c>
      <c r="J37" s="131">
        <f>0</f>
        <v>0</v>
      </c>
      <c r="K37" s="35"/>
      <c r="L37" s="11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15" t="s">
        <v>44</v>
      </c>
      <c r="F38" s="131">
        <f>ROUND((SUM(BH91:BH142)),  2)</f>
        <v>0</v>
      </c>
      <c r="G38" s="35"/>
      <c r="H38" s="35"/>
      <c r="I38" s="132">
        <v>0.15</v>
      </c>
      <c r="J38" s="131">
        <f>0</f>
        <v>0</v>
      </c>
      <c r="K38" s="35"/>
      <c r="L38" s="11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15" t="s">
        <v>45</v>
      </c>
      <c r="F39" s="131">
        <f>ROUND((SUM(BI91:BI142)),  2)</f>
        <v>0</v>
      </c>
      <c r="G39" s="35"/>
      <c r="H39" s="35"/>
      <c r="I39" s="132">
        <v>0</v>
      </c>
      <c r="J39" s="131">
        <f>0</f>
        <v>0</v>
      </c>
      <c r="K39" s="35"/>
      <c r="L39" s="11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11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3"/>
      <c r="D41" s="134" t="s">
        <v>46</v>
      </c>
      <c r="E41" s="135"/>
      <c r="F41" s="135"/>
      <c r="G41" s="136" t="s">
        <v>47</v>
      </c>
      <c r="H41" s="137" t="s">
        <v>48</v>
      </c>
      <c r="I41" s="138"/>
      <c r="J41" s="139">
        <f>SUM(J32:J39)</f>
        <v>0</v>
      </c>
      <c r="K41" s="140"/>
      <c r="L41" s="11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141"/>
      <c r="C42" s="142"/>
      <c r="D42" s="142"/>
      <c r="E42" s="142"/>
      <c r="F42" s="142"/>
      <c r="G42" s="142"/>
      <c r="H42" s="142"/>
      <c r="I42" s="143"/>
      <c r="J42" s="142"/>
      <c r="K42" s="142"/>
      <c r="L42" s="11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6.95" customHeight="1">
      <c r="A46" s="35"/>
      <c r="B46" s="144"/>
      <c r="C46" s="145"/>
      <c r="D46" s="145"/>
      <c r="E46" s="145"/>
      <c r="F46" s="145"/>
      <c r="G46" s="145"/>
      <c r="H46" s="145"/>
      <c r="I46" s="146"/>
      <c r="J46" s="145"/>
      <c r="K46" s="145"/>
      <c r="L46" s="11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5" customHeight="1">
      <c r="A47" s="35"/>
      <c r="B47" s="36"/>
      <c r="C47" s="24" t="s">
        <v>108</v>
      </c>
      <c r="D47" s="37"/>
      <c r="E47" s="37"/>
      <c r="F47" s="37"/>
      <c r="G47" s="37"/>
      <c r="H47" s="37"/>
      <c r="I47" s="116"/>
      <c r="J47" s="37"/>
      <c r="K47" s="37"/>
      <c r="L47" s="11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116"/>
      <c r="J48" s="37"/>
      <c r="K48" s="37"/>
      <c r="L48" s="11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16</v>
      </c>
      <c r="D49" s="37"/>
      <c r="E49" s="37"/>
      <c r="F49" s="37"/>
      <c r="G49" s="37"/>
      <c r="H49" s="37"/>
      <c r="I49" s="116"/>
      <c r="J49" s="37"/>
      <c r="K49" s="37"/>
      <c r="L49" s="11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82" t="str">
        <f>E7</f>
        <v>Výstavba chodníků v areálu FNOL</v>
      </c>
      <c r="F50" s="383"/>
      <c r="G50" s="383"/>
      <c r="H50" s="383"/>
      <c r="I50" s="116"/>
      <c r="J50" s="37"/>
      <c r="K50" s="37"/>
      <c r="L50" s="11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30" t="s">
        <v>106</v>
      </c>
      <c r="D51" s="23"/>
      <c r="E51" s="23"/>
      <c r="F51" s="23"/>
      <c r="G51" s="23"/>
      <c r="H51" s="23"/>
      <c r="I51" s="109"/>
      <c r="J51" s="23"/>
      <c r="K51" s="23"/>
      <c r="L51" s="21"/>
    </row>
    <row r="52" spans="1:47" s="2" customFormat="1" ht="16.5" customHeight="1">
      <c r="A52" s="35"/>
      <c r="B52" s="36"/>
      <c r="C52" s="37"/>
      <c r="D52" s="37"/>
      <c r="E52" s="382" t="s">
        <v>1316</v>
      </c>
      <c r="F52" s="381"/>
      <c r="G52" s="381"/>
      <c r="H52" s="381"/>
      <c r="I52" s="116"/>
      <c r="J52" s="37"/>
      <c r="K52" s="37"/>
      <c r="L52" s="11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30" t="s">
        <v>1317</v>
      </c>
      <c r="D53" s="37"/>
      <c r="E53" s="37"/>
      <c r="F53" s="37"/>
      <c r="G53" s="37"/>
      <c r="H53" s="37"/>
      <c r="I53" s="116"/>
      <c r="J53" s="37"/>
      <c r="K53" s="37"/>
      <c r="L53" s="11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7"/>
      <c r="D54" s="37"/>
      <c r="E54" s="362" t="str">
        <f>E11</f>
        <v>D.6.2 - Pro objekty YG, WN, WV, YF</v>
      </c>
      <c r="F54" s="381"/>
      <c r="G54" s="381"/>
      <c r="H54" s="381"/>
      <c r="I54" s="116"/>
      <c r="J54" s="37"/>
      <c r="K54" s="37"/>
      <c r="L54" s="11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5" customHeight="1">
      <c r="A55" s="35"/>
      <c r="B55" s="36"/>
      <c r="C55" s="37"/>
      <c r="D55" s="37"/>
      <c r="E55" s="37"/>
      <c r="F55" s="37"/>
      <c r="G55" s="37"/>
      <c r="H55" s="37"/>
      <c r="I55" s="116"/>
      <c r="J55" s="37"/>
      <c r="K55" s="37"/>
      <c r="L55" s="11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30" t="s">
        <v>21</v>
      </c>
      <c r="D56" s="37"/>
      <c r="E56" s="37"/>
      <c r="F56" s="28" t="str">
        <f>F14</f>
        <v xml:space="preserve"> </v>
      </c>
      <c r="G56" s="37"/>
      <c r="H56" s="37"/>
      <c r="I56" s="118" t="s">
        <v>23</v>
      </c>
      <c r="J56" s="60" t="str">
        <f>IF(J14="","",J14)</f>
        <v>20. 12. 2019</v>
      </c>
      <c r="K56" s="37"/>
      <c r="L56" s="11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5" customHeight="1">
      <c r="A57" s="35"/>
      <c r="B57" s="36"/>
      <c r="C57" s="37"/>
      <c r="D57" s="37"/>
      <c r="E57" s="37"/>
      <c r="F57" s="37"/>
      <c r="G57" s="37"/>
      <c r="H57" s="37"/>
      <c r="I57" s="116"/>
      <c r="J57" s="37"/>
      <c r="K57" s="37"/>
      <c r="L57" s="11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2" customHeight="1">
      <c r="A58" s="35"/>
      <c r="B58" s="36"/>
      <c r="C58" s="30" t="s">
        <v>25</v>
      </c>
      <c r="D58" s="37"/>
      <c r="E58" s="37"/>
      <c r="F58" s="28" t="str">
        <f>E17</f>
        <v>Fakultní nemocnice Olomouc</v>
      </c>
      <c r="G58" s="37"/>
      <c r="H58" s="37"/>
      <c r="I58" s="118" t="s">
        <v>31</v>
      </c>
      <c r="J58" s="33" t="str">
        <f>E23</f>
        <v xml:space="preserve"> </v>
      </c>
      <c r="K58" s="37"/>
      <c r="L58" s="11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" customHeight="1">
      <c r="A59" s="35"/>
      <c r="B59" s="36"/>
      <c r="C59" s="30" t="s">
        <v>29</v>
      </c>
      <c r="D59" s="37"/>
      <c r="E59" s="37"/>
      <c r="F59" s="28" t="str">
        <f>IF(E20="","",E20)</f>
        <v>Vyplň údaj</v>
      </c>
      <c r="G59" s="37"/>
      <c r="H59" s="37"/>
      <c r="I59" s="118" t="s">
        <v>33</v>
      </c>
      <c r="J59" s="33" t="str">
        <f>E26</f>
        <v xml:space="preserve"> </v>
      </c>
      <c r="K59" s="37"/>
      <c r="L59" s="11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customHeight="1">
      <c r="A60" s="35"/>
      <c r="B60" s="36"/>
      <c r="C60" s="37"/>
      <c r="D60" s="37"/>
      <c r="E60" s="37"/>
      <c r="F60" s="37"/>
      <c r="G60" s="37"/>
      <c r="H60" s="37"/>
      <c r="I60" s="116"/>
      <c r="J60" s="37"/>
      <c r="K60" s="37"/>
      <c r="L60" s="11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47" t="s">
        <v>109</v>
      </c>
      <c r="D61" s="148"/>
      <c r="E61" s="148"/>
      <c r="F61" s="148"/>
      <c r="G61" s="148"/>
      <c r="H61" s="148"/>
      <c r="I61" s="149"/>
      <c r="J61" s="150" t="s">
        <v>110</v>
      </c>
      <c r="K61" s="148"/>
      <c r="L61" s="11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customHeight="1">
      <c r="A62" s="35"/>
      <c r="B62" s="36"/>
      <c r="C62" s="37"/>
      <c r="D62" s="37"/>
      <c r="E62" s="37"/>
      <c r="F62" s="37"/>
      <c r="G62" s="37"/>
      <c r="H62" s="37"/>
      <c r="I62" s="116"/>
      <c r="J62" s="37"/>
      <c r="K62" s="37"/>
      <c r="L62" s="11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51" t="s">
        <v>68</v>
      </c>
      <c r="D63" s="37"/>
      <c r="E63" s="37"/>
      <c r="F63" s="37"/>
      <c r="G63" s="37"/>
      <c r="H63" s="37"/>
      <c r="I63" s="116"/>
      <c r="J63" s="78">
        <f>J91</f>
        <v>0</v>
      </c>
      <c r="K63" s="37"/>
      <c r="L63" s="11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8" t="s">
        <v>111</v>
      </c>
    </row>
    <row r="64" spans="1:47" s="9" customFormat="1" ht="24.95" customHeight="1">
      <c r="B64" s="152"/>
      <c r="C64" s="153"/>
      <c r="D64" s="154" t="s">
        <v>1319</v>
      </c>
      <c r="E64" s="155"/>
      <c r="F64" s="155"/>
      <c r="G64" s="155"/>
      <c r="H64" s="155"/>
      <c r="I64" s="156"/>
      <c r="J64" s="157">
        <f>J92</f>
        <v>0</v>
      </c>
      <c r="K64" s="153"/>
      <c r="L64" s="158"/>
    </row>
    <row r="65" spans="1:31" s="9" customFormat="1" ht="24.95" customHeight="1">
      <c r="B65" s="152"/>
      <c r="C65" s="153"/>
      <c r="D65" s="154" t="s">
        <v>1320</v>
      </c>
      <c r="E65" s="155"/>
      <c r="F65" s="155"/>
      <c r="G65" s="155"/>
      <c r="H65" s="155"/>
      <c r="I65" s="156"/>
      <c r="J65" s="157">
        <f>J98</f>
        <v>0</v>
      </c>
      <c r="K65" s="153"/>
      <c r="L65" s="158"/>
    </row>
    <row r="66" spans="1:31" s="9" customFormat="1" ht="24.95" customHeight="1">
      <c r="B66" s="152"/>
      <c r="C66" s="153"/>
      <c r="D66" s="154" t="s">
        <v>1321</v>
      </c>
      <c r="E66" s="155"/>
      <c r="F66" s="155"/>
      <c r="G66" s="155"/>
      <c r="H66" s="155"/>
      <c r="I66" s="156"/>
      <c r="J66" s="157">
        <f>J121</f>
        <v>0</v>
      </c>
      <c r="K66" s="153"/>
      <c r="L66" s="158"/>
    </row>
    <row r="67" spans="1:31" s="9" customFormat="1" ht="24.95" customHeight="1">
      <c r="B67" s="152"/>
      <c r="C67" s="153"/>
      <c r="D67" s="154" t="s">
        <v>1388</v>
      </c>
      <c r="E67" s="155"/>
      <c r="F67" s="155"/>
      <c r="G67" s="155"/>
      <c r="H67" s="155"/>
      <c r="I67" s="156"/>
      <c r="J67" s="157">
        <f>J133</f>
        <v>0</v>
      </c>
      <c r="K67" s="153"/>
      <c r="L67" s="158"/>
    </row>
    <row r="68" spans="1:31" s="9" customFormat="1" ht="24.95" customHeight="1">
      <c r="B68" s="152"/>
      <c r="C68" s="153"/>
      <c r="D68" s="154" t="s">
        <v>1389</v>
      </c>
      <c r="E68" s="155"/>
      <c r="F68" s="155"/>
      <c r="G68" s="155"/>
      <c r="H68" s="155"/>
      <c r="I68" s="156"/>
      <c r="J68" s="157">
        <f>J135</f>
        <v>0</v>
      </c>
      <c r="K68" s="153"/>
      <c r="L68" s="158"/>
    </row>
    <row r="69" spans="1:31" s="9" customFormat="1" ht="24.95" customHeight="1">
      <c r="B69" s="152"/>
      <c r="C69" s="153"/>
      <c r="D69" s="154" t="s">
        <v>960</v>
      </c>
      <c r="E69" s="155"/>
      <c r="F69" s="155"/>
      <c r="G69" s="155"/>
      <c r="H69" s="155"/>
      <c r="I69" s="156"/>
      <c r="J69" s="157">
        <f>J140</f>
        <v>0</v>
      </c>
      <c r="K69" s="153"/>
      <c r="L69" s="158"/>
    </row>
    <row r="70" spans="1:31" s="2" customFormat="1" ht="21.75" customHeight="1">
      <c r="A70" s="35"/>
      <c r="B70" s="36"/>
      <c r="C70" s="37"/>
      <c r="D70" s="37"/>
      <c r="E70" s="37"/>
      <c r="F70" s="37"/>
      <c r="G70" s="37"/>
      <c r="H70" s="37"/>
      <c r="I70" s="116"/>
      <c r="J70" s="37"/>
      <c r="K70" s="37"/>
      <c r="L70" s="11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48"/>
      <c r="C71" s="49"/>
      <c r="D71" s="49"/>
      <c r="E71" s="49"/>
      <c r="F71" s="49"/>
      <c r="G71" s="49"/>
      <c r="H71" s="49"/>
      <c r="I71" s="143"/>
      <c r="J71" s="49"/>
      <c r="K71" s="49"/>
      <c r="L71" s="11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6.95" customHeight="1">
      <c r="A75" s="35"/>
      <c r="B75" s="50"/>
      <c r="C75" s="51"/>
      <c r="D75" s="51"/>
      <c r="E75" s="51"/>
      <c r="F75" s="51"/>
      <c r="G75" s="51"/>
      <c r="H75" s="51"/>
      <c r="I75" s="146"/>
      <c r="J75" s="51"/>
      <c r="K75" s="51"/>
      <c r="L75" s="11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4.95" customHeight="1">
      <c r="A76" s="35"/>
      <c r="B76" s="36"/>
      <c r="C76" s="24" t="s">
        <v>117</v>
      </c>
      <c r="D76" s="37"/>
      <c r="E76" s="37"/>
      <c r="F76" s="37"/>
      <c r="G76" s="37"/>
      <c r="H76" s="37"/>
      <c r="I76" s="116"/>
      <c r="J76" s="37"/>
      <c r="K76" s="37"/>
      <c r="L76" s="11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16"/>
      <c r="J77" s="37"/>
      <c r="K77" s="37"/>
      <c r="L77" s="11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16</v>
      </c>
      <c r="D78" s="37"/>
      <c r="E78" s="37"/>
      <c r="F78" s="37"/>
      <c r="G78" s="37"/>
      <c r="H78" s="37"/>
      <c r="I78" s="116"/>
      <c r="J78" s="37"/>
      <c r="K78" s="37"/>
      <c r="L78" s="11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82" t="str">
        <f>E7</f>
        <v>Výstavba chodníků v areálu FNOL</v>
      </c>
      <c r="F79" s="383"/>
      <c r="G79" s="383"/>
      <c r="H79" s="383"/>
      <c r="I79" s="116"/>
      <c r="J79" s="37"/>
      <c r="K79" s="37"/>
      <c r="L79" s="11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30" t="s">
        <v>106</v>
      </c>
      <c r="D80" s="23"/>
      <c r="E80" s="23"/>
      <c r="F80" s="23"/>
      <c r="G80" s="23"/>
      <c r="H80" s="23"/>
      <c r="I80" s="109"/>
      <c r="J80" s="23"/>
      <c r="K80" s="23"/>
      <c r="L80" s="21"/>
    </row>
    <row r="81" spans="1:65" s="2" customFormat="1" ht="16.5" customHeight="1">
      <c r="A81" s="35"/>
      <c r="B81" s="36"/>
      <c r="C81" s="37"/>
      <c r="D81" s="37"/>
      <c r="E81" s="382" t="s">
        <v>1316</v>
      </c>
      <c r="F81" s="381"/>
      <c r="G81" s="381"/>
      <c r="H81" s="381"/>
      <c r="I81" s="116"/>
      <c r="J81" s="37"/>
      <c r="K81" s="37"/>
      <c r="L81" s="11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30" t="s">
        <v>1317</v>
      </c>
      <c r="D82" s="37"/>
      <c r="E82" s="37"/>
      <c r="F82" s="37"/>
      <c r="G82" s="37"/>
      <c r="H82" s="37"/>
      <c r="I82" s="116"/>
      <c r="J82" s="37"/>
      <c r="K82" s="37"/>
      <c r="L82" s="11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7"/>
      <c r="D83" s="37"/>
      <c r="E83" s="362" t="str">
        <f>E11</f>
        <v>D.6.2 - Pro objekty YG, WN, WV, YF</v>
      </c>
      <c r="F83" s="381"/>
      <c r="G83" s="381"/>
      <c r="H83" s="381"/>
      <c r="I83" s="116"/>
      <c r="J83" s="37"/>
      <c r="K83" s="37"/>
      <c r="L83" s="11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6.95" customHeight="1">
      <c r="A84" s="35"/>
      <c r="B84" s="36"/>
      <c r="C84" s="37"/>
      <c r="D84" s="37"/>
      <c r="E84" s="37"/>
      <c r="F84" s="37"/>
      <c r="G84" s="37"/>
      <c r="H84" s="37"/>
      <c r="I84" s="116"/>
      <c r="J84" s="37"/>
      <c r="K84" s="37"/>
      <c r="L84" s="11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30" t="s">
        <v>21</v>
      </c>
      <c r="D85" s="37"/>
      <c r="E85" s="37"/>
      <c r="F85" s="28" t="str">
        <f>F14</f>
        <v xml:space="preserve"> </v>
      </c>
      <c r="G85" s="37"/>
      <c r="H85" s="37"/>
      <c r="I85" s="118" t="s">
        <v>23</v>
      </c>
      <c r="J85" s="60" t="str">
        <f>IF(J14="","",J14)</f>
        <v>20. 12. 2019</v>
      </c>
      <c r="K85" s="37"/>
      <c r="L85" s="11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116"/>
      <c r="J86" s="37"/>
      <c r="K86" s="37"/>
      <c r="L86" s="11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" customHeight="1">
      <c r="A87" s="35"/>
      <c r="B87" s="36"/>
      <c r="C87" s="30" t="s">
        <v>25</v>
      </c>
      <c r="D87" s="37"/>
      <c r="E87" s="37"/>
      <c r="F87" s="28" t="str">
        <f>E17</f>
        <v>Fakultní nemocnice Olomouc</v>
      </c>
      <c r="G87" s="37"/>
      <c r="H87" s="37"/>
      <c r="I87" s="118" t="s">
        <v>31</v>
      </c>
      <c r="J87" s="33" t="str">
        <f>E23</f>
        <v xml:space="preserve"> </v>
      </c>
      <c r="K87" s="37"/>
      <c r="L87" s="11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" customHeight="1">
      <c r="A88" s="35"/>
      <c r="B88" s="36"/>
      <c r="C88" s="30" t="s">
        <v>29</v>
      </c>
      <c r="D88" s="37"/>
      <c r="E88" s="37"/>
      <c r="F88" s="28" t="str">
        <f>IF(E20="","",E20)</f>
        <v>Vyplň údaj</v>
      </c>
      <c r="G88" s="37"/>
      <c r="H88" s="37"/>
      <c r="I88" s="118" t="s">
        <v>33</v>
      </c>
      <c r="J88" s="33" t="str">
        <f>E26</f>
        <v xml:space="preserve"> </v>
      </c>
      <c r="K88" s="37"/>
      <c r="L88" s="117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35" customHeight="1">
      <c r="A89" s="35"/>
      <c r="B89" s="36"/>
      <c r="C89" s="37"/>
      <c r="D89" s="37"/>
      <c r="E89" s="37"/>
      <c r="F89" s="37"/>
      <c r="G89" s="37"/>
      <c r="H89" s="37"/>
      <c r="I89" s="116"/>
      <c r="J89" s="37"/>
      <c r="K89" s="37"/>
      <c r="L89" s="117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4">
      <c r="A90" s="165"/>
      <c r="B90" s="166"/>
      <c r="C90" s="167" t="s">
        <v>118</v>
      </c>
      <c r="D90" s="168" t="s">
        <v>55</v>
      </c>
      <c r="E90" s="168" t="s">
        <v>51</v>
      </c>
      <c r="F90" s="168" t="s">
        <v>52</v>
      </c>
      <c r="G90" s="168" t="s">
        <v>119</v>
      </c>
      <c r="H90" s="168" t="s">
        <v>120</v>
      </c>
      <c r="I90" s="169" t="s">
        <v>121</v>
      </c>
      <c r="J90" s="168" t="s">
        <v>110</v>
      </c>
      <c r="K90" s="170" t="s">
        <v>122</v>
      </c>
      <c r="L90" s="171"/>
      <c r="M90" s="69" t="s">
        <v>19</v>
      </c>
      <c r="N90" s="70" t="s">
        <v>40</v>
      </c>
      <c r="O90" s="70" t="s">
        <v>123</v>
      </c>
      <c r="P90" s="70" t="s">
        <v>124</v>
      </c>
      <c r="Q90" s="70" t="s">
        <v>125</v>
      </c>
      <c r="R90" s="70" t="s">
        <v>126</v>
      </c>
      <c r="S90" s="70" t="s">
        <v>127</v>
      </c>
      <c r="T90" s="71" t="s">
        <v>128</v>
      </c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</row>
    <row r="91" spans="1:65" s="2" customFormat="1" ht="15.75">
      <c r="A91" s="35"/>
      <c r="B91" s="36"/>
      <c r="C91" s="76" t="s">
        <v>129</v>
      </c>
      <c r="D91" s="37"/>
      <c r="E91" s="37"/>
      <c r="F91" s="37"/>
      <c r="G91" s="37"/>
      <c r="H91" s="37"/>
      <c r="I91" s="116"/>
      <c r="J91" s="172">
        <f>BK91</f>
        <v>0</v>
      </c>
      <c r="K91" s="37"/>
      <c r="L91" s="40"/>
      <c r="M91" s="72"/>
      <c r="N91" s="173"/>
      <c r="O91" s="73"/>
      <c r="P91" s="174">
        <f>P92+P98+P121+P133+P135+P140</f>
        <v>0</v>
      </c>
      <c r="Q91" s="73"/>
      <c r="R91" s="174">
        <f>R92+R98+R121+R133+R135+R140</f>
        <v>0</v>
      </c>
      <c r="S91" s="73"/>
      <c r="T91" s="175">
        <f>T92+T98+T121+T133+T135+T140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69</v>
      </c>
      <c r="AU91" s="18" t="s">
        <v>111</v>
      </c>
      <c r="BK91" s="176">
        <f>BK92+BK98+BK121+BK133+BK135+BK140</f>
        <v>0</v>
      </c>
    </row>
    <row r="92" spans="1:65" s="12" customFormat="1" ht="15">
      <c r="B92" s="177"/>
      <c r="C92" s="178"/>
      <c r="D92" s="179" t="s">
        <v>69</v>
      </c>
      <c r="E92" s="180" t="s">
        <v>1323</v>
      </c>
      <c r="F92" s="180" t="s">
        <v>1324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SUM(P93:P97)</f>
        <v>0</v>
      </c>
      <c r="Q92" s="185"/>
      <c r="R92" s="186">
        <f>SUM(R93:R97)</f>
        <v>0</v>
      </c>
      <c r="S92" s="185"/>
      <c r="T92" s="187">
        <f>SUM(T93:T97)</f>
        <v>0</v>
      </c>
      <c r="AR92" s="188" t="s">
        <v>78</v>
      </c>
      <c r="AT92" s="189" t="s">
        <v>69</v>
      </c>
      <c r="AU92" s="189" t="s">
        <v>70</v>
      </c>
      <c r="AY92" s="188" t="s">
        <v>132</v>
      </c>
      <c r="BK92" s="190">
        <f>SUM(BK93:BK97)</f>
        <v>0</v>
      </c>
    </row>
    <row r="93" spans="1:65" s="2" customFormat="1" ht="12">
      <c r="A93" s="35"/>
      <c r="B93" s="36"/>
      <c r="C93" s="193" t="s">
        <v>78</v>
      </c>
      <c r="D93" s="193" t="s">
        <v>135</v>
      </c>
      <c r="E93" s="194" t="s">
        <v>1325</v>
      </c>
      <c r="F93" s="195" t="s">
        <v>1326</v>
      </c>
      <c r="G93" s="196" t="s">
        <v>965</v>
      </c>
      <c r="H93" s="197">
        <v>8</v>
      </c>
      <c r="I93" s="198"/>
      <c r="J93" s="199">
        <f>ROUND(I93*H93,2)</f>
        <v>0</v>
      </c>
      <c r="K93" s="195" t="s">
        <v>19</v>
      </c>
      <c r="L93" s="40"/>
      <c r="M93" s="200" t="s">
        <v>19</v>
      </c>
      <c r="N93" s="201" t="s">
        <v>41</v>
      </c>
      <c r="O93" s="65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04" t="s">
        <v>151</v>
      </c>
      <c r="AT93" s="204" t="s">
        <v>135</v>
      </c>
      <c r="AU93" s="204" t="s">
        <v>78</v>
      </c>
      <c r="AY93" s="18" t="s">
        <v>132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78</v>
      </c>
      <c r="BK93" s="205">
        <f>ROUND(I93*H93,2)</f>
        <v>0</v>
      </c>
      <c r="BL93" s="18" t="s">
        <v>151</v>
      </c>
      <c r="BM93" s="204" t="s">
        <v>1390</v>
      </c>
    </row>
    <row r="94" spans="1:65" s="2" customFormat="1" ht="12">
      <c r="A94" s="35"/>
      <c r="B94" s="36"/>
      <c r="C94" s="193" t="s">
        <v>80</v>
      </c>
      <c r="D94" s="193" t="s">
        <v>135</v>
      </c>
      <c r="E94" s="194" t="s">
        <v>1328</v>
      </c>
      <c r="F94" s="195" t="s">
        <v>1329</v>
      </c>
      <c r="G94" s="196" t="s">
        <v>965</v>
      </c>
      <c r="H94" s="197">
        <v>24</v>
      </c>
      <c r="I94" s="198"/>
      <c r="J94" s="199">
        <f>ROUND(I94*H94,2)</f>
        <v>0</v>
      </c>
      <c r="K94" s="195" t="s">
        <v>19</v>
      </c>
      <c r="L94" s="40"/>
      <c r="M94" s="200" t="s">
        <v>19</v>
      </c>
      <c r="N94" s="201" t="s">
        <v>41</v>
      </c>
      <c r="O94" s="65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204" t="s">
        <v>151</v>
      </c>
      <c r="AT94" s="204" t="s">
        <v>135</v>
      </c>
      <c r="AU94" s="204" t="s">
        <v>78</v>
      </c>
      <c r="AY94" s="18" t="s">
        <v>132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78</v>
      </c>
      <c r="BK94" s="205">
        <f>ROUND(I94*H94,2)</f>
        <v>0</v>
      </c>
      <c r="BL94" s="18" t="s">
        <v>151</v>
      </c>
      <c r="BM94" s="204" t="s">
        <v>1391</v>
      </c>
    </row>
    <row r="95" spans="1:65" s="2" customFormat="1" ht="12">
      <c r="A95" s="35"/>
      <c r="B95" s="36"/>
      <c r="C95" s="193" t="s">
        <v>145</v>
      </c>
      <c r="D95" s="193" t="s">
        <v>135</v>
      </c>
      <c r="E95" s="194" t="s">
        <v>1392</v>
      </c>
      <c r="F95" s="195" t="s">
        <v>1393</v>
      </c>
      <c r="G95" s="196" t="s">
        <v>212</v>
      </c>
      <c r="H95" s="197">
        <v>25</v>
      </c>
      <c r="I95" s="198"/>
      <c r="J95" s="199">
        <f>ROUND(I95*H95,2)</f>
        <v>0</v>
      </c>
      <c r="K95" s="195" t="s">
        <v>19</v>
      </c>
      <c r="L95" s="40"/>
      <c r="M95" s="200" t="s">
        <v>19</v>
      </c>
      <c r="N95" s="201" t="s">
        <v>41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151</v>
      </c>
      <c r="AT95" s="204" t="s">
        <v>135</v>
      </c>
      <c r="AU95" s="204" t="s">
        <v>78</v>
      </c>
      <c r="AY95" s="18" t="s">
        <v>132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78</v>
      </c>
      <c r="BK95" s="205">
        <f>ROUND(I95*H95,2)</f>
        <v>0</v>
      </c>
      <c r="BL95" s="18" t="s">
        <v>151</v>
      </c>
      <c r="BM95" s="204" t="s">
        <v>1394</v>
      </c>
    </row>
    <row r="96" spans="1:65" s="2" customFormat="1" ht="12">
      <c r="A96" s="35"/>
      <c r="B96" s="36"/>
      <c r="C96" s="193" t="s">
        <v>151</v>
      </c>
      <c r="D96" s="193" t="s">
        <v>135</v>
      </c>
      <c r="E96" s="194" t="s">
        <v>1331</v>
      </c>
      <c r="F96" s="195" t="s">
        <v>1332</v>
      </c>
      <c r="G96" s="196" t="s">
        <v>212</v>
      </c>
      <c r="H96" s="197">
        <v>1340</v>
      </c>
      <c r="I96" s="198"/>
      <c r="J96" s="199">
        <f>ROUND(I96*H96,2)</f>
        <v>0</v>
      </c>
      <c r="K96" s="195" t="s">
        <v>19</v>
      </c>
      <c r="L96" s="40"/>
      <c r="M96" s="200" t="s">
        <v>19</v>
      </c>
      <c r="N96" s="201" t="s">
        <v>41</v>
      </c>
      <c r="O96" s="65"/>
      <c r="P96" s="202">
        <f>O96*H96</f>
        <v>0</v>
      </c>
      <c r="Q96" s="202">
        <v>0</v>
      </c>
      <c r="R96" s="202">
        <f>Q96*H96</f>
        <v>0</v>
      </c>
      <c r="S96" s="202">
        <v>0</v>
      </c>
      <c r="T96" s="203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151</v>
      </c>
      <c r="AT96" s="204" t="s">
        <v>135</v>
      </c>
      <c r="AU96" s="204" t="s">
        <v>78</v>
      </c>
      <c r="AY96" s="18" t="s">
        <v>132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78</v>
      </c>
      <c r="BK96" s="205">
        <f>ROUND(I96*H96,2)</f>
        <v>0</v>
      </c>
      <c r="BL96" s="18" t="s">
        <v>151</v>
      </c>
      <c r="BM96" s="204" t="s">
        <v>1395</v>
      </c>
    </row>
    <row r="97" spans="1:65" s="2" customFormat="1" ht="12">
      <c r="A97" s="35"/>
      <c r="B97" s="36"/>
      <c r="C97" s="193" t="s">
        <v>131</v>
      </c>
      <c r="D97" s="193" t="s">
        <v>135</v>
      </c>
      <c r="E97" s="194" t="s">
        <v>1334</v>
      </c>
      <c r="F97" s="195" t="s">
        <v>1335</v>
      </c>
      <c r="G97" s="196" t="s">
        <v>138</v>
      </c>
      <c r="H97" s="197">
        <v>1</v>
      </c>
      <c r="I97" s="198"/>
      <c r="J97" s="199">
        <f>ROUND(I97*H97,2)</f>
        <v>0</v>
      </c>
      <c r="K97" s="195" t="s">
        <v>19</v>
      </c>
      <c r="L97" s="40"/>
      <c r="M97" s="200" t="s">
        <v>19</v>
      </c>
      <c r="N97" s="201" t="s">
        <v>41</v>
      </c>
      <c r="O97" s="65"/>
      <c r="P97" s="202">
        <f>O97*H97</f>
        <v>0</v>
      </c>
      <c r="Q97" s="202">
        <v>0</v>
      </c>
      <c r="R97" s="202">
        <f>Q97*H97</f>
        <v>0</v>
      </c>
      <c r="S97" s="202">
        <v>0</v>
      </c>
      <c r="T97" s="203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04" t="s">
        <v>1311</v>
      </c>
      <c r="AT97" s="204" t="s">
        <v>135</v>
      </c>
      <c r="AU97" s="204" t="s">
        <v>78</v>
      </c>
      <c r="AY97" s="18" t="s">
        <v>132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78</v>
      </c>
      <c r="BK97" s="205">
        <f>ROUND(I97*H97,2)</f>
        <v>0</v>
      </c>
      <c r="BL97" s="18" t="s">
        <v>1311</v>
      </c>
      <c r="BM97" s="204" t="s">
        <v>1396</v>
      </c>
    </row>
    <row r="98" spans="1:65" s="12" customFormat="1" ht="15">
      <c r="B98" s="177"/>
      <c r="C98" s="178"/>
      <c r="D98" s="179" t="s">
        <v>69</v>
      </c>
      <c r="E98" s="180" t="s">
        <v>1337</v>
      </c>
      <c r="F98" s="180" t="s">
        <v>184</v>
      </c>
      <c r="G98" s="178"/>
      <c r="H98" s="178"/>
      <c r="I98" s="181"/>
      <c r="J98" s="182">
        <f>BK98</f>
        <v>0</v>
      </c>
      <c r="K98" s="178"/>
      <c r="L98" s="183"/>
      <c r="M98" s="184"/>
      <c r="N98" s="185"/>
      <c r="O98" s="185"/>
      <c r="P98" s="186">
        <f>SUM(P99:P120)</f>
        <v>0</v>
      </c>
      <c r="Q98" s="185"/>
      <c r="R98" s="186">
        <f>SUM(R99:R120)</f>
        <v>0</v>
      </c>
      <c r="S98" s="185"/>
      <c r="T98" s="187">
        <f>SUM(T99:T120)</f>
        <v>0</v>
      </c>
      <c r="AR98" s="188" t="s">
        <v>78</v>
      </c>
      <c r="AT98" s="189" t="s">
        <v>69</v>
      </c>
      <c r="AU98" s="189" t="s">
        <v>70</v>
      </c>
      <c r="AY98" s="188" t="s">
        <v>132</v>
      </c>
      <c r="BK98" s="190">
        <f>SUM(BK99:BK120)</f>
        <v>0</v>
      </c>
    </row>
    <row r="99" spans="1:65" s="2" customFormat="1" ht="12">
      <c r="A99" s="35"/>
      <c r="B99" s="36"/>
      <c r="C99" s="193" t="s">
        <v>157</v>
      </c>
      <c r="D99" s="193" t="s">
        <v>135</v>
      </c>
      <c r="E99" s="194" t="s">
        <v>976</v>
      </c>
      <c r="F99" s="195" t="s">
        <v>977</v>
      </c>
      <c r="G99" s="196" t="s">
        <v>212</v>
      </c>
      <c r="H99" s="197">
        <v>390</v>
      </c>
      <c r="I99" s="198"/>
      <c r="J99" s="199">
        <f t="shared" ref="J99:J120" si="0">ROUND(I99*H99,2)</f>
        <v>0</v>
      </c>
      <c r="K99" s="195" t="s">
        <v>19</v>
      </c>
      <c r="L99" s="40"/>
      <c r="M99" s="200" t="s">
        <v>19</v>
      </c>
      <c r="N99" s="201" t="s">
        <v>41</v>
      </c>
      <c r="O99" s="65"/>
      <c r="P99" s="202">
        <f t="shared" ref="P99:P120" si="1">O99*H99</f>
        <v>0</v>
      </c>
      <c r="Q99" s="202">
        <v>0</v>
      </c>
      <c r="R99" s="202">
        <f t="shared" ref="R99:R120" si="2">Q99*H99</f>
        <v>0</v>
      </c>
      <c r="S99" s="202">
        <v>0</v>
      </c>
      <c r="T99" s="203">
        <f t="shared" ref="T99:T120" si="3"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04" t="s">
        <v>151</v>
      </c>
      <c r="AT99" s="204" t="s">
        <v>135</v>
      </c>
      <c r="AU99" s="204" t="s">
        <v>78</v>
      </c>
      <c r="AY99" s="18" t="s">
        <v>132</v>
      </c>
      <c r="BE99" s="205">
        <f t="shared" ref="BE99:BE120" si="4">IF(N99="základní",J99,0)</f>
        <v>0</v>
      </c>
      <c r="BF99" s="205">
        <f t="shared" ref="BF99:BF120" si="5">IF(N99="snížená",J99,0)</f>
        <v>0</v>
      </c>
      <c r="BG99" s="205">
        <f t="shared" ref="BG99:BG120" si="6">IF(N99="zákl. přenesená",J99,0)</f>
        <v>0</v>
      </c>
      <c r="BH99" s="205">
        <f t="shared" ref="BH99:BH120" si="7">IF(N99="sníž. přenesená",J99,0)</f>
        <v>0</v>
      </c>
      <c r="BI99" s="205">
        <f t="shared" ref="BI99:BI120" si="8">IF(N99="nulová",J99,0)</f>
        <v>0</v>
      </c>
      <c r="BJ99" s="18" t="s">
        <v>78</v>
      </c>
      <c r="BK99" s="205">
        <f t="shared" ref="BK99:BK120" si="9">ROUND(I99*H99,2)</f>
        <v>0</v>
      </c>
      <c r="BL99" s="18" t="s">
        <v>151</v>
      </c>
      <c r="BM99" s="204" t="s">
        <v>1397</v>
      </c>
    </row>
    <row r="100" spans="1:65" s="2" customFormat="1" ht="12">
      <c r="A100" s="35"/>
      <c r="B100" s="36"/>
      <c r="C100" s="193" t="s">
        <v>163</v>
      </c>
      <c r="D100" s="193" t="s">
        <v>135</v>
      </c>
      <c r="E100" s="194" t="s">
        <v>1398</v>
      </c>
      <c r="F100" s="195" t="s">
        <v>1399</v>
      </c>
      <c r="G100" s="196" t="s">
        <v>212</v>
      </c>
      <c r="H100" s="197">
        <v>1030</v>
      </c>
      <c r="I100" s="198"/>
      <c r="J100" s="199">
        <f t="shared" si="0"/>
        <v>0</v>
      </c>
      <c r="K100" s="195" t="s">
        <v>19</v>
      </c>
      <c r="L100" s="40"/>
      <c r="M100" s="200" t="s">
        <v>19</v>
      </c>
      <c r="N100" s="201" t="s">
        <v>41</v>
      </c>
      <c r="O100" s="65"/>
      <c r="P100" s="202">
        <f t="shared" si="1"/>
        <v>0</v>
      </c>
      <c r="Q100" s="202">
        <v>0</v>
      </c>
      <c r="R100" s="202">
        <f t="shared" si="2"/>
        <v>0</v>
      </c>
      <c r="S100" s="202">
        <v>0</v>
      </c>
      <c r="T100" s="203">
        <f t="shared" si="3"/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04" t="s">
        <v>151</v>
      </c>
      <c r="AT100" s="204" t="s">
        <v>135</v>
      </c>
      <c r="AU100" s="204" t="s">
        <v>78</v>
      </c>
      <c r="AY100" s="18" t="s">
        <v>132</v>
      </c>
      <c r="BE100" s="205">
        <f t="shared" si="4"/>
        <v>0</v>
      </c>
      <c r="BF100" s="205">
        <f t="shared" si="5"/>
        <v>0</v>
      </c>
      <c r="BG100" s="205">
        <f t="shared" si="6"/>
        <v>0</v>
      </c>
      <c r="BH100" s="205">
        <f t="shared" si="7"/>
        <v>0</v>
      </c>
      <c r="BI100" s="205">
        <f t="shared" si="8"/>
        <v>0</v>
      </c>
      <c r="BJ100" s="18" t="s">
        <v>78</v>
      </c>
      <c r="BK100" s="205">
        <f t="shared" si="9"/>
        <v>0</v>
      </c>
      <c r="BL100" s="18" t="s">
        <v>151</v>
      </c>
      <c r="BM100" s="204" t="s">
        <v>1400</v>
      </c>
    </row>
    <row r="101" spans="1:65" s="2" customFormat="1" ht="12">
      <c r="A101" s="35"/>
      <c r="B101" s="36"/>
      <c r="C101" s="193" t="s">
        <v>169</v>
      </c>
      <c r="D101" s="193" t="s">
        <v>135</v>
      </c>
      <c r="E101" s="194" t="s">
        <v>992</v>
      </c>
      <c r="F101" s="195" t="s">
        <v>993</v>
      </c>
      <c r="G101" s="196" t="s">
        <v>994</v>
      </c>
      <c r="H101" s="197">
        <v>0.4</v>
      </c>
      <c r="I101" s="198"/>
      <c r="J101" s="199">
        <f t="shared" si="0"/>
        <v>0</v>
      </c>
      <c r="K101" s="195" t="s">
        <v>19</v>
      </c>
      <c r="L101" s="40"/>
      <c r="M101" s="200" t="s">
        <v>19</v>
      </c>
      <c r="N101" s="201" t="s">
        <v>41</v>
      </c>
      <c r="O101" s="65"/>
      <c r="P101" s="202">
        <f t="shared" si="1"/>
        <v>0</v>
      </c>
      <c r="Q101" s="202">
        <v>0</v>
      </c>
      <c r="R101" s="202">
        <f t="shared" si="2"/>
        <v>0</v>
      </c>
      <c r="S101" s="202">
        <v>0</v>
      </c>
      <c r="T101" s="203">
        <f t="shared" si="3"/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04" t="s">
        <v>151</v>
      </c>
      <c r="AT101" s="204" t="s">
        <v>135</v>
      </c>
      <c r="AU101" s="204" t="s">
        <v>78</v>
      </c>
      <c r="AY101" s="18" t="s">
        <v>132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78</v>
      </c>
      <c r="BK101" s="205">
        <f t="shared" si="9"/>
        <v>0</v>
      </c>
      <c r="BL101" s="18" t="s">
        <v>151</v>
      </c>
      <c r="BM101" s="204" t="s">
        <v>1401</v>
      </c>
    </row>
    <row r="102" spans="1:65" s="2" customFormat="1" ht="12">
      <c r="A102" s="35"/>
      <c r="B102" s="36"/>
      <c r="C102" s="193" t="s">
        <v>228</v>
      </c>
      <c r="D102" s="193" t="s">
        <v>135</v>
      </c>
      <c r="E102" s="194" t="s">
        <v>1098</v>
      </c>
      <c r="F102" s="195" t="s">
        <v>1099</v>
      </c>
      <c r="G102" s="196" t="s">
        <v>304</v>
      </c>
      <c r="H102" s="197">
        <v>42</v>
      </c>
      <c r="I102" s="198"/>
      <c r="J102" s="199">
        <f t="shared" si="0"/>
        <v>0</v>
      </c>
      <c r="K102" s="195" t="s">
        <v>19</v>
      </c>
      <c r="L102" s="40"/>
      <c r="M102" s="200" t="s">
        <v>19</v>
      </c>
      <c r="N102" s="201" t="s">
        <v>41</v>
      </c>
      <c r="O102" s="65"/>
      <c r="P102" s="202">
        <f t="shared" si="1"/>
        <v>0</v>
      </c>
      <c r="Q102" s="202">
        <v>0</v>
      </c>
      <c r="R102" s="202">
        <f t="shared" si="2"/>
        <v>0</v>
      </c>
      <c r="S102" s="202">
        <v>0</v>
      </c>
      <c r="T102" s="203">
        <f t="shared" si="3"/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04" t="s">
        <v>151</v>
      </c>
      <c r="AT102" s="204" t="s">
        <v>135</v>
      </c>
      <c r="AU102" s="204" t="s">
        <v>78</v>
      </c>
      <c r="AY102" s="18" t="s">
        <v>132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78</v>
      </c>
      <c r="BK102" s="205">
        <f t="shared" si="9"/>
        <v>0</v>
      </c>
      <c r="BL102" s="18" t="s">
        <v>151</v>
      </c>
      <c r="BM102" s="204" t="s">
        <v>1402</v>
      </c>
    </row>
    <row r="103" spans="1:65" s="2" customFormat="1" ht="12">
      <c r="A103" s="35"/>
      <c r="B103" s="36"/>
      <c r="C103" s="193" t="s">
        <v>244</v>
      </c>
      <c r="D103" s="193" t="s">
        <v>135</v>
      </c>
      <c r="E103" s="194" t="s">
        <v>1101</v>
      </c>
      <c r="F103" s="195" t="s">
        <v>1102</v>
      </c>
      <c r="G103" s="196" t="s">
        <v>191</v>
      </c>
      <c r="H103" s="197">
        <v>42</v>
      </c>
      <c r="I103" s="198"/>
      <c r="J103" s="199">
        <f t="shared" si="0"/>
        <v>0</v>
      </c>
      <c r="K103" s="195" t="s">
        <v>19</v>
      </c>
      <c r="L103" s="40"/>
      <c r="M103" s="200" t="s">
        <v>19</v>
      </c>
      <c r="N103" s="201" t="s">
        <v>41</v>
      </c>
      <c r="O103" s="65"/>
      <c r="P103" s="202">
        <f t="shared" si="1"/>
        <v>0</v>
      </c>
      <c r="Q103" s="202">
        <v>0</v>
      </c>
      <c r="R103" s="202">
        <f t="shared" si="2"/>
        <v>0</v>
      </c>
      <c r="S103" s="202">
        <v>0</v>
      </c>
      <c r="T103" s="203">
        <f t="shared" si="3"/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151</v>
      </c>
      <c r="AT103" s="204" t="s">
        <v>135</v>
      </c>
      <c r="AU103" s="204" t="s">
        <v>78</v>
      </c>
      <c r="AY103" s="18" t="s">
        <v>132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78</v>
      </c>
      <c r="BK103" s="205">
        <f t="shared" si="9"/>
        <v>0</v>
      </c>
      <c r="BL103" s="18" t="s">
        <v>151</v>
      </c>
      <c r="BM103" s="204" t="s">
        <v>1403</v>
      </c>
    </row>
    <row r="104" spans="1:65" s="2" customFormat="1" ht="12">
      <c r="A104" s="35"/>
      <c r="B104" s="36"/>
      <c r="C104" s="193" t="s">
        <v>248</v>
      </c>
      <c r="D104" s="193" t="s">
        <v>135</v>
      </c>
      <c r="E104" s="194" t="s">
        <v>1105</v>
      </c>
      <c r="F104" s="195" t="s">
        <v>1106</v>
      </c>
      <c r="G104" s="196" t="s">
        <v>212</v>
      </c>
      <c r="H104" s="197">
        <v>168</v>
      </c>
      <c r="I104" s="198"/>
      <c r="J104" s="199">
        <f t="shared" si="0"/>
        <v>0</v>
      </c>
      <c r="K104" s="195" t="s">
        <v>19</v>
      </c>
      <c r="L104" s="40"/>
      <c r="M104" s="200" t="s">
        <v>19</v>
      </c>
      <c r="N104" s="201" t="s">
        <v>41</v>
      </c>
      <c r="O104" s="65"/>
      <c r="P104" s="202">
        <f t="shared" si="1"/>
        <v>0</v>
      </c>
      <c r="Q104" s="202">
        <v>0</v>
      </c>
      <c r="R104" s="202">
        <f t="shared" si="2"/>
        <v>0</v>
      </c>
      <c r="S104" s="202">
        <v>0</v>
      </c>
      <c r="T104" s="203">
        <f t="shared" si="3"/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04" t="s">
        <v>151</v>
      </c>
      <c r="AT104" s="204" t="s">
        <v>135</v>
      </c>
      <c r="AU104" s="204" t="s">
        <v>78</v>
      </c>
      <c r="AY104" s="18" t="s">
        <v>132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78</v>
      </c>
      <c r="BK104" s="205">
        <f t="shared" si="9"/>
        <v>0</v>
      </c>
      <c r="BL104" s="18" t="s">
        <v>151</v>
      </c>
      <c r="BM104" s="204" t="s">
        <v>1404</v>
      </c>
    </row>
    <row r="105" spans="1:65" s="2" customFormat="1" ht="12">
      <c r="A105" s="35"/>
      <c r="B105" s="36"/>
      <c r="C105" s="193" t="s">
        <v>253</v>
      </c>
      <c r="D105" s="193" t="s">
        <v>135</v>
      </c>
      <c r="E105" s="194" t="s">
        <v>997</v>
      </c>
      <c r="F105" s="195" t="s">
        <v>998</v>
      </c>
      <c r="G105" s="196" t="s">
        <v>221</v>
      </c>
      <c r="H105" s="197">
        <v>10</v>
      </c>
      <c r="I105" s="198"/>
      <c r="J105" s="199">
        <f t="shared" si="0"/>
        <v>0</v>
      </c>
      <c r="K105" s="195" t="s">
        <v>19</v>
      </c>
      <c r="L105" s="40"/>
      <c r="M105" s="200" t="s">
        <v>19</v>
      </c>
      <c r="N105" s="201" t="s">
        <v>41</v>
      </c>
      <c r="O105" s="65"/>
      <c r="P105" s="202">
        <f t="shared" si="1"/>
        <v>0</v>
      </c>
      <c r="Q105" s="202">
        <v>0</v>
      </c>
      <c r="R105" s="202">
        <f t="shared" si="2"/>
        <v>0</v>
      </c>
      <c r="S105" s="202">
        <v>0</v>
      </c>
      <c r="T105" s="203">
        <f t="shared" si="3"/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04" t="s">
        <v>151</v>
      </c>
      <c r="AT105" s="204" t="s">
        <v>135</v>
      </c>
      <c r="AU105" s="204" t="s">
        <v>78</v>
      </c>
      <c r="AY105" s="18" t="s">
        <v>132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78</v>
      </c>
      <c r="BK105" s="205">
        <f t="shared" si="9"/>
        <v>0</v>
      </c>
      <c r="BL105" s="18" t="s">
        <v>151</v>
      </c>
      <c r="BM105" s="204" t="s">
        <v>1405</v>
      </c>
    </row>
    <row r="106" spans="1:65" s="2" customFormat="1" ht="12">
      <c r="A106" s="35"/>
      <c r="B106" s="36"/>
      <c r="C106" s="193" t="s">
        <v>257</v>
      </c>
      <c r="D106" s="193" t="s">
        <v>135</v>
      </c>
      <c r="E106" s="194" t="s">
        <v>1003</v>
      </c>
      <c r="F106" s="195" t="s">
        <v>1004</v>
      </c>
      <c r="G106" s="196" t="s">
        <v>212</v>
      </c>
      <c r="H106" s="197">
        <v>320</v>
      </c>
      <c r="I106" s="198"/>
      <c r="J106" s="199">
        <f t="shared" si="0"/>
        <v>0</v>
      </c>
      <c r="K106" s="195" t="s">
        <v>19</v>
      </c>
      <c r="L106" s="40"/>
      <c r="M106" s="200" t="s">
        <v>19</v>
      </c>
      <c r="N106" s="201" t="s">
        <v>41</v>
      </c>
      <c r="O106" s="65"/>
      <c r="P106" s="202">
        <f t="shared" si="1"/>
        <v>0</v>
      </c>
      <c r="Q106" s="202">
        <v>0</v>
      </c>
      <c r="R106" s="202">
        <f t="shared" si="2"/>
        <v>0</v>
      </c>
      <c r="S106" s="202">
        <v>0</v>
      </c>
      <c r="T106" s="203">
        <f t="shared" si="3"/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04" t="s">
        <v>151</v>
      </c>
      <c r="AT106" s="204" t="s">
        <v>135</v>
      </c>
      <c r="AU106" s="204" t="s">
        <v>78</v>
      </c>
      <c r="AY106" s="18" t="s">
        <v>132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78</v>
      </c>
      <c r="BK106" s="205">
        <f t="shared" si="9"/>
        <v>0</v>
      </c>
      <c r="BL106" s="18" t="s">
        <v>151</v>
      </c>
      <c r="BM106" s="204" t="s">
        <v>1406</v>
      </c>
    </row>
    <row r="107" spans="1:65" s="2" customFormat="1" ht="12">
      <c r="A107" s="35"/>
      <c r="B107" s="36"/>
      <c r="C107" s="193" t="s">
        <v>262</v>
      </c>
      <c r="D107" s="193" t="s">
        <v>135</v>
      </c>
      <c r="E107" s="194" t="s">
        <v>1050</v>
      </c>
      <c r="F107" s="195" t="s">
        <v>1051</v>
      </c>
      <c r="G107" s="196" t="s">
        <v>212</v>
      </c>
      <c r="H107" s="197">
        <v>42</v>
      </c>
      <c r="I107" s="198"/>
      <c r="J107" s="199">
        <f t="shared" si="0"/>
        <v>0</v>
      </c>
      <c r="K107" s="195" t="s">
        <v>19</v>
      </c>
      <c r="L107" s="40"/>
      <c r="M107" s="200" t="s">
        <v>19</v>
      </c>
      <c r="N107" s="201" t="s">
        <v>41</v>
      </c>
      <c r="O107" s="65"/>
      <c r="P107" s="202">
        <f t="shared" si="1"/>
        <v>0</v>
      </c>
      <c r="Q107" s="202">
        <v>0</v>
      </c>
      <c r="R107" s="202">
        <f t="shared" si="2"/>
        <v>0</v>
      </c>
      <c r="S107" s="202">
        <v>0</v>
      </c>
      <c r="T107" s="203">
        <f t="shared" si="3"/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04" t="s">
        <v>151</v>
      </c>
      <c r="AT107" s="204" t="s">
        <v>135</v>
      </c>
      <c r="AU107" s="204" t="s">
        <v>78</v>
      </c>
      <c r="AY107" s="18" t="s">
        <v>132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78</v>
      </c>
      <c r="BK107" s="205">
        <f t="shared" si="9"/>
        <v>0</v>
      </c>
      <c r="BL107" s="18" t="s">
        <v>151</v>
      </c>
      <c r="BM107" s="204" t="s">
        <v>1407</v>
      </c>
    </row>
    <row r="108" spans="1:65" s="2" customFormat="1" ht="12">
      <c r="A108" s="35"/>
      <c r="B108" s="36"/>
      <c r="C108" s="193" t="s">
        <v>8</v>
      </c>
      <c r="D108" s="193" t="s">
        <v>135</v>
      </c>
      <c r="E108" s="194" t="s">
        <v>1005</v>
      </c>
      <c r="F108" s="195" t="s">
        <v>1006</v>
      </c>
      <c r="G108" s="196" t="s">
        <v>221</v>
      </c>
      <c r="H108" s="197">
        <v>113</v>
      </c>
      <c r="I108" s="198"/>
      <c r="J108" s="199">
        <f t="shared" si="0"/>
        <v>0</v>
      </c>
      <c r="K108" s="195" t="s">
        <v>19</v>
      </c>
      <c r="L108" s="40"/>
      <c r="M108" s="200" t="s">
        <v>19</v>
      </c>
      <c r="N108" s="201" t="s">
        <v>41</v>
      </c>
      <c r="O108" s="65"/>
      <c r="P108" s="202">
        <f t="shared" si="1"/>
        <v>0</v>
      </c>
      <c r="Q108" s="202">
        <v>0</v>
      </c>
      <c r="R108" s="202">
        <f t="shared" si="2"/>
        <v>0</v>
      </c>
      <c r="S108" s="202">
        <v>0</v>
      </c>
      <c r="T108" s="203">
        <f t="shared" si="3"/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151</v>
      </c>
      <c r="AT108" s="204" t="s">
        <v>135</v>
      </c>
      <c r="AU108" s="204" t="s">
        <v>78</v>
      </c>
      <c r="AY108" s="18" t="s">
        <v>132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78</v>
      </c>
      <c r="BK108" s="205">
        <f t="shared" si="9"/>
        <v>0</v>
      </c>
      <c r="BL108" s="18" t="s">
        <v>151</v>
      </c>
      <c r="BM108" s="204" t="s">
        <v>1408</v>
      </c>
    </row>
    <row r="109" spans="1:65" s="2" customFormat="1" ht="12">
      <c r="A109" s="35"/>
      <c r="B109" s="36"/>
      <c r="C109" s="193" t="s">
        <v>270</v>
      </c>
      <c r="D109" s="193" t="s">
        <v>135</v>
      </c>
      <c r="E109" s="194" t="s">
        <v>1007</v>
      </c>
      <c r="F109" s="195" t="s">
        <v>1008</v>
      </c>
      <c r="G109" s="196" t="s">
        <v>212</v>
      </c>
      <c r="H109" s="197">
        <v>360</v>
      </c>
      <c r="I109" s="198"/>
      <c r="J109" s="199">
        <f t="shared" si="0"/>
        <v>0</v>
      </c>
      <c r="K109" s="195" t="s">
        <v>19</v>
      </c>
      <c r="L109" s="40"/>
      <c r="M109" s="200" t="s">
        <v>19</v>
      </c>
      <c r="N109" s="201" t="s">
        <v>41</v>
      </c>
      <c r="O109" s="65"/>
      <c r="P109" s="202">
        <f t="shared" si="1"/>
        <v>0</v>
      </c>
      <c r="Q109" s="202">
        <v>0</v>
      </c>
      <c r="R109" s="202">
        <f t="shared" si="2"/>
        <v>0</v>
      </c>
      <c r="S109" s="202">
        <v>0</v>
      </c>
      <c r="T109" s="203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151</v>
      </c>
      <c r="AT109" s="204" t="s">
        <v>135</v>
      </c>
      <c r="AU109" s="204" t="s">
        <v>78</v>
      </c>
      <c r="AY109" s="18" t="s">
        <v>132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78</v>
      </c>
      <c r="BK109" s="205">
        <f t="shared" si="9"/>
        <v>0</v>
      </c>
      <c r="BL109" s="18" t="s">
        <v>151</v>
      </c>
      <c r="BM109" s="204" t="s">
        <v>1409</v>
      </c>
    </row>
    <row r="110" spans="1:65" s="2" customFormat="1" ht="12">
      <c r="A110" s="35"/>
      <c r="B110" s="36"/>
      <c r="C110" s="193" t="s">
        <v>275</v>
      </c>
      <c r="D110" s="193" t="s">
        <v>135</v>
      </c>
      <c r="E110" s="194" t="s">
        <v>1009</v>
      </c>
      <c r="F110" s="195" t="s">
        <v>1010</v>
      </c>
      <c r="G110" s="196" t="s">
        <v>212</v>
      </c>
      <c r="H110" s="197">
        <v>360</v>
      </c>
      <c r="I110" s="198"/>
      <c r="J110" s="199">
        <f t="shared" si="0"/>
        <v>0</v>
      </c>
      <c r="K110" s="195" t="s">
        <v>19</v>
      </c>
      <c r="L110" s="40"/>
      <c r="M110" s="200" t="s">
        <v>19</v>
      </c>
      <c r="N110" s="201" t="s">
        <v>41</v>
      </c>
      <c r="O110" s="65"/>
      <c r="P110" s="202">
        <f t="shared" si="1"/>
        <v>0</v>
      </c>
      <c r="Q110" s="202">
        <v>0</v>
      </c>
      <c r="R110" s="202">
        <f t="shared" si="2"/>
        <v>0</v>
      </c>
      <c r="S110" s="202">
        <v>0</v>
      </c>
      <c r="T110" s="203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204" t="s">
        <v>151</v>
      </c>
      <c r="AT110" s="204" t="s">
        <v>135</v>
      </c>
      <c r="AU110" s="204" t="s">
        <v>78</v>
      </c>
      <c r="AY110" s="18" t="s">
        <v>132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78</v>
      </c>
      <c r="BK110" s="205">
        <f t="shared" si="9"/>
        <v>0</v>
      </c>
      <c r="BL110" s="18" t="s">
        <v>151</v>
      </c>
      <c r="BM110" s="204" t="s">
        <v>1410</v>
      </c>
    </row>
    <row r="111" spans="1:65" s="2" customFormat="1" ht="12">
      <c r="A111" s="35"/>
      <c r="B111" s="36"/>
      <c r="C111" s="193" t="s">
        <v>280</v>
      </c>
      <c r="D111" s="193" t="s">
        <v>135</v>
      </c>
      <c r="E111" s="194" t="s">
        <v>1011</v>
      </c>
      <c r="F111" s="195" t="s">
        <v>1012</v>
      </c>
      <c r="G111" s="196" t="s">
        <v>212</v>
      </c>
      <c r="H111" s="197">
        <v>220</v>
      </c>
      <c r="I111" s="198"/>
      <c r="J111" s="199">
        <f t="shared" si="0"/>
        <v>0</v>
      </c>
      <c r="K111" s="195" t="s">
        <v>19</v>
      </c>
      <c r="L111" s="40"/>
      <c r="M111" s="200" t="s">
        <v>19</v>
      </c>
      <c r="N111" s="201" t="s">
        <v>41</v>
      </c>
      <c r="O111" s="65"/>
      <c r="P111" s="202">
        <f t="shared" si="1"/>
        <v>0</v>
      </c>
      <c r="Q111" s="202">
        <v>0</v>
      </c>
      <c r="R111" s="202">
        <f t="shared" si="2"/>
        <v>0</v>
      </c>
      <c r="S111" s="202">
        <v>0</v>
      </c>
      <c r="T111" s="203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204" t="s">
        <v>151</v>
      </c>
      <c r="AT111" s="204" t="s">
        <v>135</v>
      </c>
      <c r="AU111" s="204" t="s">
        <v>78</v>
      </c>
      <c r="AY111" s="18" t="s">
        <v>132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78</v>
      </c>
      <c r="BK111" s="205">
        <f t="shared" si="9"/>
        <v>0</v>
      </c>
      <c r="BL111" s="18" t="s">
        <v>151</v>
      </c>
      <c r="BM111" s="204" t="s">
        <v>1411</v>
      </c>
    </row>
    <row r="112" spans="1:65" s="2" customFormat="1" ht="12">
      <c r="A112" s="35"/>
      <c r="B112" s="36"/>
      <c r="C112" s="193" t="s">
        <v>285</v>
      </c>
      <c r="D112" s="193" t="s">
        <v>135</v>
      </c>
      <c r="E112" s="194" t="s">
        <v>1015</v>
      </c>
      <c r="F112" s="195" t="s">
        <v>1016</v>
      </c>
      <c r="G112" s="196" t="s">
        <v>212</v>
      </c>
      <c r="H112" s="197">
        <v>320</v>
      </c>
      <c r="I112" s="198"/>
      <c r="J112" s="199">
        <f t="shared" si="0"/>
        <v>0</v>
      </c>
      <c r="K112" s="195" t="s">
        <v>19</v>
      </c>
      <c r="L112" s="40"/>
      <c r="M112" s="200" t="s">
        <v>19</v>
      </c>
      <c r="N112" s="201" t="s">
        <v>41</v>
      </c>
      <c r="O112" s="65"/>
      <c r="P112" s="202">
        <f t="shared" si="1"/>
        <v>0</v>
      </c>
      <c r="Q112" s="202">
        <v>0</v>
      </c>
      <c r="R112" s="202">
        <f t="shared" si="2"/>
        <v>0</v>
      </c>
      <c r="S112" s="202">
        <v>0</v>
      </c>
      <c r="T112" s="203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204" t="s">
        <v>151</v>
      </c>
      <c r="AT112" s="204" t="s">
        <v>135</v>
      </c>
      <c r="AU112" s="204" t="s">
        <v>78</v>
      </c>
      <c r="AY112" s="18" t="s">
        <v>132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78</v>
      </c>
      <c r="BK112" s="205">
        <f t="shared" si="9"/>
        <v>0</v>
      </c>
      <c r="BL112" s="18" t="s">
        <v>151</v>
      </c>
      <c r="BM112" s="204" t="s">
        <v>1412</v>
      </c>
    </row>
    <row r="113" spans="1:65" s="2" customFormat="1" ht="12">
      <c r="A113" s="35"/>
      <c r="B113" s="36"/>
      <c r="C113" s="193" t="s">
        <v>290</v>
      </c>
      <c r="D113" s="193" t="s">
        <v>135</v>
      </c>
      <c r="E113" s="194" t="s">
        <v>1058</v>
      </c>
      <c r="F113" s="195" t="s">
        <v>1059</v>
      </c>
      <c r="G113" s="196" t="s">
        <v>212</v>
      </c>
      <c r="H113" s="197">
        <v>42</v>
      </c>
      <c r="I113" s="198"/>
      <c r="J113" s="199">
        <f t="shared" si="0"/>
        <v>0</v>
      </c>
      <c r="K113" s="195" t="s">
        <v>19</v>
      </c>
      <c r="L113" s="40"/>
      <c r="M113" s="200" t="s">
        <v>19</v>
      </c>
      <c r="N113" s="201" t="s">
        <v>41</v>
      </c>
      <c r="O113" s="65"/>
      <c r="P113" s="202">
        <f t="shared" si="1"/>
        <v>0</v>
      </c>
      <c r="Q113" s="202">
        <v>0</v>
      </c>
      <c r="R113" s="202">
        <f t="shared" si="2"/>
        <v>0</v>
      </c>
      <c r="S113" s="202">
        <v>0</v>
      </c>
      <c r="T113" s="203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204" t="s">
        <v>151</v>
      </c>
      <c r="AT113" s="204" t="s">
        <v>135</v>
      </c>
      <c r="AU113" s="204" t="s">
        <v>78</v>
      </c>
      <c r="AY113" s="18" t="s">
        <v>132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78</v>
      </c>
      <c r="BK113" s="205">
        <f t="shared" si="9"/>
        <v>0</v>
      </c>
      <c r="BL113" s="18" t="s">
        <v>151</v>
      </c>
      <c r="BM113" s="204" t="s">
        <v>1413</v>
      </c>
    </row>
    <row r="114" spans="1:65" s="2" customFormat="1" ht="12">
      <c r="A114" s="35"/>
      <c r="B114" s="36"/>
      <c r="C114" s="193" t="s">
        <v>7</v>
      </c>
      <c r="D114" s="193" t="s">
        <v>135</v>
      </c>
      <c r="E114" s="194" t="s">
        <v>1017</v>
      </c>
      <c r="F114" s="195" t="s">
        <v>1018</v>
      </c>
      <c r="G114" s="196" t="s">
        <v>221</v>
      </c>
      <c r="H114" s="197">
        <v>35</v>
      </c>
      <c r="I114" s="198"/>
      <c r="J114" s="199">
        <f t="shared" si="0"/>
        <v>0</v>
      </c>
      <c r="K114" s="195" t="s">
        <v>19</v>
      </c>
      <c r="L114" s="40"/>
      <c r="M114" s="200" t="s">
        <v>19</v>
      </c>
      <c r="N114" s="201" t="s">
        <v>41</v>
      </c>
      <c r="O114" s="65"/>
      <c r="P114" s="202">
        <f t="shared" si="1"/>
        <v>0</v>
      </c>
      <c r="Q114" s="202">
        <v>0</v>
      </c>
      <c r="R114" s="202">
        <f t="shared" si="2"/>
        <v>0</v>
      </c>
      <c r="S114" s="202">
        <v>0</v>
      </c>
      <c r="T114" s="203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204" t="s">
        <v>151</v>
      </c>
      <c r="AT114" s="204" t="s">
        <v>135</v>
      </c>
      <c r="AU114" s="204" t="s">
        <v>78</v>
      </c>
      <c r="AY114" s="18" t="s">
        <v>132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78</v>
      </c>
      <c r="BK114" s="205">
        <f t="shared" si="9"/>
        <v>0</v>
      </c>
      <c r="BL114" s="18" t="s">
        <v>151</v>
      </c>
      <c r="BM114" s="204" t="s">
        <v>1414</v>
      </c>
    </row>
    <row r="115" spans="1:65" s="2" customFormat="1" ht="12">
      <c r="A115" s="35"/>
      <c r="B115" s="36"/>
      <c r="C115" s="193" t="s">
        <v>303</v>
      </c>
      <c r="D115" s="193" t="s">
        <v>135</v>
      </c>
      <c r="E115" s="194" t="s">
        <v>1019</v>
      </c>
      <c r="F115" s="195" t="s">
        <v>1020</v>
      </c>
      <c r="G115" s="196" t="s">
        <v>221</v>
      </c>
      <c r="H115" s="197">
        <v>350</v>
      </c>
      <c r="I115" s="198"/>
      <c r="J115" s="199">
        <f t="shared" si="0"/>
        <v>0</v>
      </c>
      <c r="K115" s="195" t="s">
        <v>19</v>
      </c>
      <c r="L115" s="40"/>
      <c r="M115" s="200" t="s">
        <v>19</v>
      </c>
      <c r="N115" s="201" t="s">
        <v>41</v>
      </c>
      <c r="O115" s="65"/>
      <c r="P115" s="202">
        <f t="shared" si="1"/>
        <v>0</v>
      </c>
      <c r="Q115" s="202">
        <v>0</v>
      </c>
      <c r="R115" s="202">
        <f t="shared" si="2"/>
        <v>0</v>
      </c>
      <c r="S115" s="202">
        <v>0</v>
      </c>
      <c r="T115" s="203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151</v>
      </c>
      <c r="AT115" s="204" t="s">
        <v>135</v>
      </c>
      <c r="AU115" s="204" t="s">
        <v>78</v>
      </c>
      <c r="AY115" s="18" t="s">
        <v>132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78</v>
      </c>
      <c r="BK115" s="205">
        <f t="shared" si="9"/>
        <v>0</v>
      </c>
      <c r="BL115" s="18" t="s">
        <v>151</v>
      </c>
      <c r="BM115" s="204" t="s">
        <v>1415</v>
      </c>
    </row>
    <row r="116" spans="1:65" s="2" customFormat="1" ht="12">
      <c r="A116" s="35"/>
      <c r="B116" s="36"/>
      <c r="C116" s="193" t="s">
        <v>310</v>
      </c>
      <c r="D116" s="193" t="s">
        <v>135</v>
      </c>
      <c r="E116" s="194" t="s">
        <v>1021</v>
      </c>
      <c r="F116" s="195" t="s">
        <v>1354</v>
      </c>
      <c r="G116" s="196" t="s">
        <v>518</v>
      </c>
      <c r="H116" s="197">
        <v>59.5</v>
      </c>
      <c r="I116" s="198"/>
      <c r="J116" s="199">
        <f t="shared" si="0"/>
        <v>0</v>
      </c>
      <c r="K116" s="195" t="s">
        <v>19</v>
      </c>
      <c r="L116" s="40"/>
      <c r="M116" s="200" t="s">
        <v>19</v>
      </c>
      <c r="N116" s="201" t="s">
        <v>41</v>
      </c>
      <c r="O116" s="65"/>
      <c r="P116" s="202">
        <f t="shared" si="1"/>
        <v>0</v>
      </c>
      <c r="Q116" s="202">
        <v>0</v>
      </c>
      <c r="R116" s="202">
        <f t="shared" si="2"/>
        <v>0</v>
      </c>
      <c r="S116" s="202">
        <v>0</v>
      </c>
      <c r="T116" s="203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204" t="s">
        <v>151</v>
      </c>
      <c r="AT116" s="204" t="s">
        <v>135</v>
      </c>
      <c r="AU116" s="204" t="s">
        <v>78</v>
      </c>
      <c r="AY116" s="18" t="s">
        <v>132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78</v>
      </c>
      <c r="BK116" s="205">
        <f t="shared" si="9"/>
        <v>0</v>
      </c>
      <c r="BL116" s="18" t="s">
        <v>151</v>
      </c>
      <c r="BM116" s="204" t="s">
        <v>1416</v>
      </c>
    </row>
    <row r="117" spans="1:65" s="2" customFormat="1" ht="12">
      <c r="A117" s="35"/>
      <c r="B117" s="36"/>
      <c r="C117" s="193" t="s">
        <v>314</v>
      </c>
      <c r="D117" s="193" t="s">
        <v>135</v>
      </c>
      <c r="E117" s="194" t="s">
        <v>1023</v>
      </c>
      <c r="F117" s="195" t="s">
        <v>1024</v>
      </c>
      <c r="G117" s="196" t="s">
        <v>191</v>
      </c>
      <c r="H117" s="197">
        <v>360</v>
      </c>
      <c r="I117" s="198"/>
      <c r="J117" s="199">
        <f t="shared" si="0"/>
        <v>0</v>
      </c>
      <c r="K117" s="195" t="s">
        <v>19</v>
      </c>
      <c r="L117" s="40"/>
      <c r="M117" s="200" t="s">
        <v>19</v>
      </c>
      <c r="N117" s="201" t="s">
        <v>41</v>
      </c>
      <c r="O117" s="65"/>
      <c r="P117" s="202">
        <f t="shared" si="1"/>
        <v>0</v>
      </c>
      <c r="Q117" s="202">
        <v>0</v>
      </c>
      <c r="R117" s="202">
        <f t="shared" si="2"/>
        <v>0</v>
      </c>
      <c r="S117" s="202">
        <v>0</v>
      </c>
      <c r="T117" s="203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4" t="s">
        <v>151</v>
      </c>
      <c r="AT117" s="204" t="s">
        <v>135</v>
      </c>
      <c r="AU117" s="204" t="s">
        <v>78</v>
      </c>
      <c r="AY117" s="18" t="s">
        <v>132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78</v>
      </c>
      <c r="BK117" s="205">
        <f t="shared" si="9"/>
        <v>0</v>
      </c>
      <c r="BL117" s="18" t="s">
        <v>151</v>
      </c>
      <c r="BM117" s="204" t="s">
        <v>1417</v>
      </c>
    </row>
    <row r="118" spans="1:65" s="2" customFormat="1" ht="12">
      <c r="A118" s="35"/>
      <c r="B118" s="36"/>
      <c r="C118" s="193" t="s">
        <v>319</v>
      </c>
      <c r="D118" s="193" t="s">
        <v>135</v>
      </c>
      <c r="E118" s="194" t="s">
        <v>1025</v>
      </c>
      <c r="F118" s="195" t="s">
        <v>1026</v>
      </c>
      <c r="G118" s="196" t="s">
        <v>191</v>
      </c>
      <c r="H118" s="197">
        <v>32</v>
      </c>
      <c r="I118" s="198"/>
      <c r="J118" s="199">
        <f t="shared" si="0"/>
        <v>0</v>
      </c>
      <c r="K118" s="195" t="s">
        <v>19</v>
      </c>
      <c r="L118" s="40"/>
      <c r="M118" s="200" t="s">
        <v>19</v>
      </c>
      <c r="N118" s="201" t="s">
        <v>41</v>
      </c>
      <c r="O118" s="65"/>
      <c r="P118" s="202">
        <f t="shared" si="1"/>
        <v>0</v>
      </c>
      <c r="Q118" s="202">
        <v>0</v>
      </c>
      <c r="R118" s="202">
        <f t="shared" si="2"/>
        <v>0</v>
      </c>
      <c r="S118" s="202">
        <v>0</v>
      </c>
      <c r="T118" s="203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4" t="s">
        <v>151</v>
      </c>
      <c r="AT118" s="204" t="s">
        <v>135</v>
      </c>
      <c r="AU118" s="204" t="s">
        <v>78</v>
      </c>
      <c r="AY118" s="18" t="s">
        <v>132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78</v>
      </c>
      <c r="BK118" s="205">
        <f t="shared" si="9"/>
        <v>0</v>
      </c>
      <c r="BL118" s="18" t="s">
        <v>151</v>
      </c>
      <c r="BM118" s="204" t="s">
        <v>1418</v>
      </c>
    </row>
    <row r="119" spans="1:65" s="2" customFormat="1" ht="12">
      <c r="A119" s="35"/>
      <c r="B119" s="36"/>
      <c r="C119" s="193" t="s">
        <v>325</v>
      </c>
      <c r="D119" s="193" t="s">
        <v>135</v>
      </c>
      <c r="E119" s="194" t="s">
        <v>1066</v>
      </c>
      <c r="F119" s="195" t="s">
        <v>1067</v>
      </c>
      <c r="G119" s="196" t="s">
        <v>191</v>
      </c>
      <c r="H119" s="197">
        <v>22</v>
      </c>
      <c r="I119" s="198"/>
      <c r="J119" s="199">
        <f t="shared" si="0"/>
        <v>0</v>
      </c>
      <c r="K119" s="195" t="s">
        <v>19</v>
      </c>
      <c r="L119" s="40"/>
      <c r="M119" s="200" t="s">
        <v>19</v>
      </c>
      <c r="N119" s="201" t="s">
        <v>41</v>
      </c>
      <c r="O119" s="65"/>
      <c r="P119" s="202">
        <f t="shared" si="1"/>
        <v>0</v>
      </c>
      <c r="Q119" s="202">
        <v>0</v>
      </c>
      <c r="R119" s="202">
        <f t="shared" si="2"/>
        <v>0</v>
      </c>
      <c r="S119" s="202">
        <v>0</v>
      </c>
      <c r="T119" s="203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151</v>
      </c>
      <c r="AT119" s="204" t="s">
        <v>135</v>
      </c>
      <c r="AU119" s="204" t="s">
        <v>78</v>
      </c>
      <c r="AY119" s="18" t="s">
        <v>132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78</v>
      </c>
      <c r="BK119" s="205">
        <f t="shared" si="9"/>
        <v>0</v>
      </c>
      <c r="BL119" s="18" t="s">
        <v>151</v>
      </c>
      <c r="BM119" s="204" t="s">
        <v>1419</v>
      </c>
    </row>
    <row r="120" spans="1:65" s="2" customFormat="1" ht="12">
      <c r="A120" s="35"/>
      <c r="B120" s="36"/>
      <c r="C120" s="193" t="s">
        <v>337</v>
      </c>
      <c r="D120" s="193" t="s">
        <v>135</v>
      </c>
      <c r="E120" s="194" t="s">
        <v>1140</v>
      </c>
      <c r="F120" s="195" t="s">
        <v>1141</v>
      </c>
      <c r="G120" s="196" t="s">
        <v>191</v>
      </c>
      <c r="H120" s="197">
        <v>22</v>
      </c>
      <c r="I120" s="198"/>
      <c r="J120" s="199">
        <f t="shared" si="0"/>
        <v>0</v>
      </c>
      <c r="K120" s="195" t="s">
        <v>19</v>
      </c>
      <c r="L120" s="40"/>
      <c r="M120" s="200" t="s">
        <v>19</v>
      </c>
      <c r="N120" s="201" t="s">
        <v>41</v>
      </c>
      <c r="O120" s="65"/>
      <c r="P120" s="202">
        <f t="shared" si="1"/>
        <v>0</v>
      </c>
      <c r="Q120" s="202">
        <v>0</v>
      </c>
      <c r="R120" s="202">
        <f t="shared" si="2"/>
        <v>0</v>
      </c>
      <c r="S120" s="202">
        <v>0</v>
      </c>
      <c r="T120" s="203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4" t="s">
        <v>151</v>
      </c>
      <c r="AT120" s="204" t="s">
        <v>135</v>
      </c>
      <c r="AU120" s="204" t="s">
        <v>78</v>
      </c>
      <c r="AY120" s="18" t="s">
        <v>132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78</v>
      </c>
      <c r="BK120" s="205">
        <f t="shared" si="9"/>
        <v>0</v>
      </c>
      <c r="BL120" s="18" t="s">
        <v>151</v>
      </c>
      <c r="BM120" s="204" t="s">
        <v>1420</v>
      </c>
    </row>
    <row r="121" spans="1:65" s="12" customFormat="1" ht="15">
      <c r="B121" s="177"/>
      <c r="C121" s="178"/>
      <c r="D121" s="179" t="s">
        <v>69</v>
      </c>
      <c r="E121" s="180" t="s">
        <v>1360</v>
      </c>
      <c r="F121" s="180" t="s">
        <v>1144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SUM(P122:P132)</f>
        <v>0</v>
      </c>
      <c r="Q121" s="185"/>
      <c r="R121" s="186">
        <f>SUM(R122:R132)</f>
        <v>0</v>
      </c>
      <c r="S121" s="185"/>
      <c r="T121" s="187">
        <f>SUM(T122:T132)</f>
        <v>0</v>
      </c>
      <c r="AR121" s="188" t="s">
        <v>78</v>
      </c>
      <c r="AT121" s="189" t="s">
        <v>69</v>
      </c>
      <c r="AU121" s="189" t="s">
        <v>70</v>
      </c>
      <c r="AY121" s="188" t="s">
        <v>132</v>
      </c>
      <c r="BK121" s="190">
        <f>SUM(BK122:BK132)</f>
        <v>0</v>
      </c>
    </row>
    <row r="122" spans="1:65" s="2" customFormat="1" ht="12">
      <c r="A122" s="35"/>
      <c r="B122" s="36"/>
      <c r="C122" s="244" t="s">
        <v>343</v>
      </c>
      <c r="D122" s="244" t="s">
        <v>304</v>
      </c>
      <c r="E122" s="245" t="s">
        <v>1361</v>
      </c>
      <c r="F122" s="246" t="s">
        <v>1362</v>
      </c>
      <c r="G122" s="247" t="s">
        <v>304</v>
      </c>
      <c r="H122" s="248">
        <v>1340</v>
      </c>
      <c r="I122" s="249"/>
      <c r="J122" s="250">
        <f t="shared" ref="J122:J132" si="10">ROUND(I122*H122,2)</f>
        <v>0</v>
      </c>
      <c r="K122" s="246" t="s">
        <v>19</v>
      </c>
      <c r="L122" s="251"/>
      <c r="M122" s="252" t="s">
        <v>19</v>
      </c>
      <c r="N122" s="253" t="s">
        <v>41</v>
      </c>
      <c r="O122" s="65"/>
      <c r="P122" s="202">
        <f t="shared" ref="P122:P132" si="11">O122*H122</f>
        <v>0</v>
      </c>
      <c r="Q122" s="202">
        <v>0</v>
      </c>
      <c r="R122" s="202">
        <f t="shared" ref="R122:R132" si="12">Q122*H122</f>
        <v>0</v>
      </c>
      <c r="S122" s="202">
        <v>0</v>
      </c>
      <c r="T122" s="203">
        <f t="shared" ref="T122:T132" si="13"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4" t="s">
        <v>169</v>
      </c>
      <c r="AT122" s="204" t="s">
        <v>304</v>
      </c>
      <c r="AU122" s="204" t="s">
        <v>78</v>
      </c>
      <c r="AY122" s="18" t="s">
        <v>132</v>
      </c>
      <c r="BE122" s="205">
        <f t="shared" ref="BE122:BE132" si="14">IF(N122="základní",J122,0)</f>
        <v>0</v>
      </c>
      <c r="BF122" s="205">
        <f t="shared" ref="BF122:BF132" si="15">IF(N122="snížená",J122,0)</f>
        <v>0</v>
      </c>
      <c r="BG122" s="205">
        <f t="shared" ref="BG122:BG132" si="16">IF(N122="zákl. přenesená",J122,0)</f>
        <v>0</v>
      </c>
      <c r="BH122" s="205">
        <f t="shared" ref="BH122:BH132" si="17">IF(N122="sníž. přenesená",J122,0)</f>
        <v>0</v>
      </c>
      <c r="BI122" s="205">
        <f t="shared" ref="BI122:BI132" si="18">IF(N122="nulová",J122,0)</f>
        <v>0</v>
      </c>
      <c r="BJ122" s="18" t="s">
        <v>78</v>
      </c>
      <c r="BK122" s="205">
        <f t="shared" ref="BK122:BK132" si="19">ROUND(I122*H122,2)</f>
        <v>0</v>
      </c>
      <c r="BL122" s="18" t="s">
        <v>151</v>
      </c>
      <c r="BM122" s="204" t="s">
        <v>1421</v>
      </c>
    </row>
    <row r="123" spans="1:65" s="2" customFormat="1" ht="24">
      <c r="A123" s="35"/>
      <c r="B123" s="36"/>
      <c r="C123" s="244" t="s">
        <v>348</v>
      </c>
      <c r="D123" s="244" t="s">
        <v>304</v>
      </c>
      <c r="E123" s="245" t="s">
        <v>1422</v>
      </c>
      <c r="F123" s="246" t="s">
        <v>1423</v>
      </c>
      <c r="G123" s="247" t="s">
        <v>304</v>
      </c>
      <c r="H123" s="248">
        <v>25</v>
      </c>
      <c r="I123" s="249"/>
      <c r="J123" s="250">
        <f t="shared" si="10"/>
        <v>0</v>
      </c>
      <c r="K123" s="246" t="s">
        <v>19</v>
      </c>
      <c r="L123" s="251"/>
      <c r="M123" s="252" t="s">
        <v>19</v>
      </c>
      <c r="N123" s="253" t="s">
        <v>41</v>
      </c>
      <c r="O123" s="65"/>
      <c r="P123" s="202">
        <f t="shared" si="11"/>
        <v>0</v>
      </c>
      <c r="Q123" s="202">
        <v>0</v>
      </c>
      <c r="R123" s="202">
        <f t="shared" si="12"/>
        <v>0</v>
      </c>
      <c r="S123" s="202">
        <v>0</v>
      </c>
      <c r="T123" s="203">
        <f t="shared" si="1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169</v>
      </c>
      <c r="AT123" s="204" t="s">
        <v>304</v>
      </c>
      <c r="AU123" s="204" t="s">
        <v>78</v>
      </c>
      <c r="AY123" s="18" t="s">
        <v>132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78</v>
      </c>
      <c r="BK123" s="205">
        <f t="shared" si="19"/>
        <v>0</v>
      </c>
      <c r="BL123" s="18" t="s">
        <v>151</v>
      </c>
      <c r="BM123" s="204" t="s">
        <v>1424</v>
      </c>
    </row>
    <row r="124" spans="1:65" s="2" customFormat="1" ht="12">
      <c r="A124" s="35"/>
      <c r="B124" s="36"/>
      <c r="C124" s="244" t="s">
        <v>353</v>
      </c>
      <c r="D124" s="244" t="s">
        <v>304</v>
      </c>
      <c r="E124" s="245" t="s">
        <v>1180</v>
      </c>
      <c r="F124" s="246" t="s">
        <v>1181</v>
      </c>
      <c r="G124" s="247" t="s">
        <v>221</v>
      </c>
      <c r="H124" s="248">
        <v>10</v>
      </c>
      <c r="I124" s="249"/>
      <c r="J124" s="250">
        <f t="shared" si="10"/>
        <v>0</v>
      </c>
      <c r="K124" s="246" t="s">
        <v>19</v>
      </c>
      <c r="L124" s="251"/>
      <c r="M124" s="252" t="s">
        <v>19</v>
      </c>
      <c r="N124" s="253" t="s">
        <v>41</v>
      </c>
      <c r="O124" s="65"/>
      <c r="P124" s="202">
        <f t="shared" si="11"/>
        <v>0</v>
      </c>
      <c r="Q124" s="202">
        <v>0</v>
      </c>
      <c r="R124" s="202">
        <f t="shared" si="12"/>
        <v>0</v>
      </c>
      <c r="S124" s="202">
        <v>0</v>
      </c>
      <c r="T124" s="203">
        <f t="shared" si="1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4" t="s">
        <v>169</v>
      </c>
      <c r="AT124" s="204" t="s">
        <v>304</v>
      </c>
      <c r="AU124" s="204" t="s">
        <v>78</v>
      </c>
      <c r="AY124" s="18" t="s">
        <v>132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78</v>
      </c>
      <c r="BK124" s="205">
        <f t="shared" si="19"/>
        <v>0</v>
      </c>
      <c r="BL124" s="18" t="s">
        <v>151</v>
      </c>
      <c r="BM124" s="204" t="s">
        <v>1425</v>
      </c>
    </row>
    <row r="125" spans="1:65" s="2" customFormat="1" ht="12">
      <c r="A125" s="35"/>
      <c r="B125" s="36"/>
      <c r="C125" s="244" t="s">
        <v>357</v>
      </c>
      <c r="D125" s="244" t="s">
        <v>304</v>
      </c>
      <c r="E125" s="245" t="s">
        <v>1197</v>
      </c>
      <c r="F125" s="246" t="s">
        <v>1198</v>
      </c>
      <c r="G125" s="247" t="s">
        <v>518</v>
      </c>
      <c r="H125" s="248">
        <v>10.67</v>
      </c>
      <c r="I125" s="249"/>
      <c r="J125" s="250">
        <f t="shared" si="10"/>
        <v>0</v>
      </c>
      <c r="K125" s="246" t="s">
        <v>19</v>
      </c>
      <c r="L125" s="251"/>
      <c r="M125" s="252" t="s">
        <v>19</v>
      </c>
      <c r="N125" s="253" t="s">
        <v>41</v>
      </c>
      <c r="O125" s="65"/>
      <c r="P125" s="202">
        <f t="shared" si="11"/>
        <v>0</v>
      </c>
      <c r="Q125" s="202">
        <v>0</v>
      </c>
      <c r="R125" s="202">
        <f t="shared" si="12"/>
        <v>0</v>
      </c>
      <c r="S125" s="202">
        <v>0</v>
      </c>
      <c r="T125" s="203">
        <f t="shared" si="1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4" t="s">
        <v>169</v>
      </c>
      <c r="AT125" s="204" t="s">
        <v>304</v>
      </c>
      <c r="AU125" s="204" t="s">
        <v>78</v>
      </c>
      <c r="AY125" s="18" t="s">
        <v>132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78</v>
      </c>
      <c r="BK125" s="205">
        <f t="shared" si="19"/>
        <v>0</v>
      </c>
      <c r="BL125" s="18" t="s">
        <v>151</v>
      </c>
      <c r="BM125" s="204" t="s">
        <v>1426</v>
      </c>
    </row>
    <row r="126" spans="1:65" s="2" customFormat="1" ht="12">
      <c r="A126" s="35"/>
      <c r="B126" s="36"/>
      <c r="C126" s="244" t="s">
        <v>361</v>
      </c>
      <c r="D126" s="244" t="s">
        <v>304</v>
      </c>
      <c r="E126" s="245" t="s">
        <v>1211</v>
      </c>
      <c r="F126" s="246" t="s">
        <v>1212</v>
      </c>
      <c r="G126" s="247" t="s">
        <v>1174</v>
      </c>
      <c r="H126" s="248">
        <v>390</v>
      </c>
      <c r="I126" s="249"/>
      <c r="J126" s="250">
        <f t="shared" si="10"/>
        <v>0</v>
      </c>
      <c r="K126" s="246" t="s">
        <v>19</v>
      </c>
      <c r="L126" s="251"/>
      <c r="M126" s="252" t="s">
        <v>19</v>
      </c>
      <c r="N126" s="253" t="s">
        <v>41</v>
      </c>
      <c r="O126" s="65"/>
      <c r="P126" s="202">
        <f t="shared" si="11"/>
        <v>0</v>
      </c>
      <c r="Q126" s="202">
        <v>0</v>
      </c>
      <c r="R126" s="202">
        <f t="shared" si="12"/>
        <v>0</v>
      </c>
      <c r="S126" s="202">
        <v>0</v>
      </c>
      <c r="T126" s="203">
        <f t="shared" si="1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4" t="s">
        <v>169</v>
      </c>
      <c r="AT126" s="204" t="s">
        <v>304</v>
      </c>
      <c r="AU126" s="204" t="s">
        <v>78</v>
      </c>
      <c r="AY126" s="18" t="s">
        <v>132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78</v>
      </c>
      <c r="BK126" s="205">
        <f t="shared" si="19"/>
        <v>0</v>
      </c>
      <c r="BL126" s="18" t="s">
        <v>151</v>
      </c>
      <c r="BM126" s="204" t="s">
        <v>1427</v>
      </c>
    </row>
    <row r="127" spans="1:65" s="2" customFormat="1" ht="12">
      <c r="A127" s="35"/>
      <c r="B127" s="36"/>
      <c r="C127" s="244" t="s">
        <v>370</v>
      </c>
      <c r="D127" s="244" t="s">
        <v>304</v>
      </c>
      <c r="E127" s="245" t="s">
        <v>1370</v>
      </c>
      <c r="F127" s="246" t="s">
        <v>1371</v>
      </c>
      <c r="G127" s="247" t="s">
        <v>1154</v>
      </c>
      <c r="H127" s="248">
        <v>24</v>
      </c>
      <c r="I127" s="249"/>
      <c r="J127" s="250">
        <f t="shared" si="10"/>
        <v>0</v>
      </c>
      <c r="K127" s="246" t="s">
        <v>19</v>
      </c>
      <c r="L127" s="251"/>
      <c r="M127" s="252" t="s">
        <v>19</v>
      </c>
      <c r="N127" s="253" t="s">
        <v>41</v>
      </c>
      <c r="O127" s="65"/>
      <c r="P127" s="202">
        <f t="shared" si="11"/>
        <v>0</v>
      </c>
      <c r="Q127" s="202">
        <v>0</v>
      </c>
      <c r="R127" s="202">
        <f t="shared" si="12"/>
        <v>0</v>
      </c>
      <c r="S127" s="202">
        <v>0</v>
      </c>
      <c r="T127" s="203">
        <f t="shared" si="1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169</v>
      </c>
      <c r="AT127" s="204" t="s">
        <v>304</v>
      </c>
      <c r="AU127" s="204" t="s">
        <v>78</v>
      </c>
      <c r="AY127" s="18" t="s">
        <v>132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78</v>
      </c>
      <c r="BK127" s="205">
        <f t="shared" si="19"/>
        <v>0</v>
      </c>
      <c r="BL127" s="18" t="s">
        <v>151</v>
      </c>
      <c r="BM127" s="204" t="s">
        <v>1428</v>
      </c>
    </row>
    <row r="128" spans="1:65" s="2" customFormat="1" ht="12">
      <c r="A128" s="35"/>
      <c r="B128" s="36"/>
      <c r="C128" s="244" t="s">
        <v>376</v>
      </c>
      <c r="D128" s="244" t="s">
        <v>304</v>
      </c>
      <c r="E128" s="245" t="s">
        <v>1429</v>
      </c>
      <c r="F128" s="246" t="s">
        <v>1430</v>
      </c>
      <c r="G128" s="247" t="s">
        <v>304</v>
      </c>
      <c r="H128" s="248">
        <v>1030</v>
      </c>
      <c r="I128" s="249"/>
      <c r="J128" s="250">
        <f t="shared" si="10"/>
        <v>0</v>
      </c>
      <c r="K128" s="246" t="s">
        <v>19</v>
      </c>
      <c r="L128" s="251"/>
      <c r="M128" s="252" t="s">
        <v>19</v>
      </c>
      <c r="N128" s="253" t="s">
        <v>41</v>
      </c>
      <c r="O128" s="65"/>
      <c r="P128" s="202">
        <f t="shared" si="11"/>
        <v>0</v>
      </c>
      <c r="Q128" s="202">
        <v>0</v>
      </c>
      <c r="R128" s="202">
        <f t="shared" si="12"/>
        <v>0</v>
      </c>
      <c r="S128" s="202">
        <v>0</v>
      </c>
      <c r="T128" s="203">
        <f t="shared" si="1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4" t="s">
        <v>169</v>
      </c>
      <c r="AT128" s="204" t="s">
        <v>304</v>
      </c>
      <c r="AU128" s="204" t="s">
        <v>78</v>
      </c>
      <c r="AY128" s="18" t="s">
        <v>132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78</v>
      </c>
      <c r="BK128" s="205">
        <f t="shared" si="19"/>
        <v>0</v>
      </c>
      <c r="BL128" s="18" t="s">
        <v>151</v>
      </c>
      <c r="BM128" s="204" t="s">
        <v>1431</v>
      </c>
    </row>
    <row r="129" spans="1:65" s="2" customFormat="1" ht="12">
      <c r="A129" s="35"/>
      <c r="B129" s="36"/>
      <c r="C129" s="244" t="s">
        <v>383</v>
      </c>
      <c r="D129" s="244" t="s">
        <v>304</v>
      </c>
      <c r="E129" s="245" t="s">
        <v>1224</v>
      </c>
      <c r="F129" s="246" t="s">
        <v>1228</v>
      </c>
      <c r="G129" s="247" t="s">
        <v>304</v>
      </c>
      <c r="H129" s="248">
        <v>220</v>
      </c>
      <c r="I129" s="249"/>
      <c r="J129" s="250">
        <f t="shared" si="10"/>
        <v>0</v>
      </c>
      <c r="K129" s="246" t="s">
        <v>19</v>
      </c>
      <c r="L129" s="251"/>
      <c r="M129" s="252" t="s">
        <v>19</v>
      </c>
      <c r="N129" s="253" t="s">
        <v>41</v>
      </c>
      <c r="O129" s="65"/>
      <c r="P129" s="202">
        <f t="shared" si="11"/>
        <v>0</v>
      </c>
      <c r="Q129" s="202">
        <v>0</v>
      </c>
      <c r="R129" s="202">
        <f t="shared" si="12"/>
        <v>0</v>
      </c>
      <c r="S129" s="202">
        <v>0</v>
      </c>
      <c r="T129" s="203">
        <f t="shared" si="1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4" t="s">
        <v>169</v>
      </c>
      <c r="AT129" s="204" t="s">
        <v>304</v>
      </c>
      <c r="AU129" s="204" t="s">
        <v>78</v>
      </c>
      <c r="AY129" s="18" t="s">
        <v>132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78</v>
      </c>
      <c r="BK129" s="205">
        <f t="shared" si="19"/>
        <v>0</v>
      </c>
      <c r="BL129" s="18" t="s">
        <v>151</v>
      </c>
      <c r="BM129" s="204" t="s">
        <v>1432</v>
      </c>
    </row>
    <row r="130" spans="1:65" s="2" customFormat="1" ht="12">
      <c r="A130" s="35"/>
      <c r="B130" s="36"/>
      <c r="C130" s="244" t="s">
        <v>388</v>
      </c>
      <c r="D130" s="244" t="s">
        <v>304</v>
      </c>
      <c r="E130" s="245" t="s">
        <v>1232</v>
      </c>
      <c r="F130" s="246" t="s">
        <v>1233</v>
      </c>
      <c r="G130" s="247" t="s">
        <v>221</v>
      </c>
      <c r="H130" s="248">
        <v>23.4</v>
      </c>
      <c r="I130" s="249"/>
      <c r="J130" s="250">
        <f t="shared" si="10"/>
        <v>0</v>
      </c>
      <c r="K130" s="246" t="s">
        <v>19</v>
      </c>
      <c r="L130" s="251"/>
      <c r="M130" s="252" t="s">
        <v>19</v>
      </c>
      <c r="N130" s="253" t="s">
        <v>41</v>
      </c>
      <c r="O130" s="65"/>
      <c r="P130" s="202">
        <f t="shared" si="11"/>
        <v>0</v>
      </c>
      <c r="Q130" s="202">
        <v>0</v>
      </c>
      <c r="R130" s="202">
        <f t="shared" si="12"/>
        <v>0</v>
      </c>
      <c r="S130" s="202">
        <v>0</v>
      </c>
      <c r="T130" s="203">
        <f t="shared" si="1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4" t="s">
        <v>169</v>
      </c>
      <c r="AT130" s="204" t="s">
        <v>304</v>
      </c>
      <c r="AU130" s="204" t="s">
        <v>78</v>
      </c>
      <c r="AY130" s="18" t="s">
        <v>132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78</v>
      </c>
      <c r="BK130" s="205">
        <f t="shared" si="19"/>
        <v>0</v>
      </c>
      <c r="BL130" s="18" t="s">
        <v>151</v>
      </c>
      <c r="BM130" s="204" t="s">
        <v>1433</v>
      </c>
    </row>
    <row r="131" spans="1:65" s="2" customFormat="1" ht="12">
      <c r="A131" s="35"/>
      <c r="B131" s="36"/>
      <c r="C131" s="244" t="s">
        <v>396</v>
      </c>
      <c r="D131" s="244" t="s">
        <v>304</v>
      </c>
      <c r="E131" s="245" t="s">
        <v>1239</v>
      </c>
      <c r="F131" s="246" t="s">
        <v>1240</v>
      </c>
      <c r="G131" s="247" t="s">
        <v>212</v>
      </c>
      <c r="H131" s="248">
        <v>360</v>
      </c>
      <c r="I131" s="249"/>
      <c r="J131" s="250">
        <f t="shared" si="10"/>
        <v>0</v>
      </c>
      <c r="K131" s="246" t="s">
        <v>19</v>
      </c>
      <c r="L131" s="251"/>
      <c r="M131" s="252" t="s">
        <v>19</v>
      </c>
      <c r="N131" s="253" t="s">
        <v>41</v>
      </c>
      <c r="O131" s="65"/>
      <c r="P131" s="202">
        <f t="shared" si="11"/>
        <v>0</v>
      </c>
      <c r="Q131" s="202">
        <v>0</v>
      </c>
      <c r="R131" s="202">
        <f t="shared" si="12"/>
        <v>0</v>
      </c>
      <c r="S131" s="202">
        <v>0</v>
      </c>
      <c r="T131" s="203">
        <f t="shared" si="1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4" t="s">
        <v>169</v>
      </c>
      <c r="AT131" s="204" t="s">
        <v>304</v>
      </c>
      <c r="AU131" s="204" t="s">
        <v>78</v>
      </c>
      <c r="AY131" s="18" t="s">
        <v>132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78</v>
      </c>
      <c r="BK131" s="205">
        <f t="shared" si="19"/>
        <v>0</v>
      </c>
      <c r="BL131" s="18" t="s">
        <v>151</v>
      </c>
      <c r="BM131" s="204" t="s">
        <v>1434</v>
      </c>
    </row>
    <row r="132" spans="1:65" s="2" customFormat="1" ht="12">
      <c r="A132" s="35"/>
      <c r="B132" s="36"/>
      <c r="C132" s="244" t="s">
        <v>402</v>
      </c>
      <c r="D132" s="244" t="s">
        <v>304</v>
      </c>
      <c r="E132" s="245" t="s">
        <v>1435</v>
      </c>
      <c r="F132" s="246" t="s">
        <v>1377</v>
      </c>
      <c r="G132" s="247" t="s">
        <v>138</v>
      </c>
      <c r="H132" s="248">
        <v>1</v>
      </c>
      <c r="I132" s="249"/>
      <c r="J132" s="250">
        <f t="shared" si="10"/>
        <v>0</v>
      </c>
      <c r="K132" s="246" t="s">
        <v>19</v>
      </c>
      <c r="L132" s="251"/>
      <c r="M132" s="252" t="s">
        <v>19</v>
      </c>
      <c r="N132" s="253" t="s">
        <v>41</v>
      </c>
      <c r="O132" s="65"/>
      <c r="P132" s="202">
        <f t="shared" si="11"/>
        <v>0</v>
      </c>
      <c r="Q132" s="202">
        <v>0</v>
      </c>
      <c r="R132" s="202">
        <f t="shared" si="12"/>
        <v>0</v>
      </c>
      <c r="S132" s="202">
        <v>0</v>
      </c>
      <c r="T132" s="203">
        <f t="shared" si="1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4" t="s">
        <v>169</v>
      </c>
      <c r="AT132" s="204" t="s">
        <v>304</v>
      </c>
      <c r="AU132" s="204" t="s">
        <v>78</v>
      </c>
      <c r="AY132" s="18" t="s">
        <v>132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78</v>
      </c>
      <c r="BK132" s="205">
        <f t="shared" si="19"/>
        <v>0</v>
      </c>
      <c r="BL132" s="18" t="s">
        <v>151</v>
      </c>
      <c r="BM132" s="204" t="s">
        <v>1436</v>
      </c>
    </row>
    <row r="133" spans="1:65" s="12" customFormat="1" ht="15">
      <c r="B133" s="177"/>
      <c r="C133" s="178"/>
      <c r="D133" s="179" t="s">
        <v>69</v>
      </c>
      <c r="E133" s="180" t="s">
        <v>1379</v>
      </c>
      <c r="F133" s="180" t="s">
        <v>1437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</f>
        <v>0</v>
      </c>
      <c r="Q133" s="185"/>
      <c r="R133" s="186">
        <f>R134</f>
        <v>0</v>
      </c>
      <c r="S133" s="185"/>
      <c r="T133" s="187">
        <f>T134</f>
        <v>0</v>
      </c>
      <c r="AR133" s="188" t="s">
        <v>78</v>
      </c>
      <c r="AT133" s="189" t="s">
        <v>69</v>
      </c>
      <c r="AU133" s="189" t="s">
        <v>70</v>
      </c>
      <c r="AY133" s="188" t="s">
        <v>132</v>
      </c>
      <c r="BK133" s="190">
        <f>BK134</f>
        <v>0</v>
      </c>
    </row>
    <row r="134" spans="1:65" s="2" customFormat="1" ht="12">
      <c r="A134" s="35"/>
      <c r="B134" s="36"/>
      <c r="C134" s="193" t="s">
        <v>407</v>
      </c>
      <c r="D134" s="193" t="s">
        <v>135</v>
      </c>
      <c r="E134" s="194" t="s">
        <v>1438</v>
      </c>
      <c r="F134" s="195" t="s">
        <v>1439</v>
      </c>
      <c r="G134" s="196" t="s">
        <v>965</v>
      </c>
      <c r="H134" s="197">
        <v>1</v>
      </c>
      <c r="I134" s="198"/>
      <c r="J134" s="199">
        <f>ROUND(I134*H134,2)</f>
        <v>0</v>
      </c>
      <c r="K134" s="195" t="s">
        <v>19</v>
      </c>
      <c r="L134" s="40"/>
      <c r="M134" s="200" t="s">
        <v>19</v>
      </c>
      <c r="N134" s="201" t="s">
        <v>41</v>
      </c>
      <c r="O134" s="65"/>
      <c r="P134" s="202">
        <f>O134*H134</f>
        <v>0</v>
      </c>
      <c r="Q134" s="202">
        <v>0</v>
      </c>
      <c r="R134" s="202">
        <f>Q134*H134</f>
        <v>0</v>
      </c>
      <c r="S134" s="202">
        <v>0</v>
      </c>
      <c r="T134" s="20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4" t="s">
        <v>151</v>
      </c>
      <c r="AT134" s="204" t="s">
        <v>135</v>
      </c>
      <c r="AU134" s="204" t="s">
        <v>78</v>
      </c>
      <c r="AY134" s="18" t="s">
        <v>132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78</v>
      </c>
      <c r="BK134" s="205">
        <f>ROUND(I134*H134,2)</f>
        <v>0</v>
      </c>
      <c r="BL134" s="18" t="s">
        <v>151</v>
      </c>
      <c r="BM134" s="204" t="s">
        <v>1440</v>
      </c>
    </row>
    <row r="135" spans="1:65" s="12" customFormat="1" ht="15">
      <c r="B135" s="177"/>
      <c r="C135" s="178"/>
      <c r="D135" s="179" t="s">
        <v>69</v>
      </c>
      <c r="E135" s="180" t="s">
        <v>1441</v>
      </c>
      <c r="F135" s="180" t="s">
        <v>1283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SUM(P136:P139)</f>
        <v>0</v>
      </c>
      <c r="Q135" s="185"/>
      <c r="R135" s="186">
        <f>SUM(R136:R139)</f>
        <v>0</v>
      </c>
      <c r="S135" s="185"/>
      <c r="T135" s="187">
        <f>SUM(T136:T139)</f>
        <v>0</v>
      </c>
      <c r="AR135" s="188" t="s">
        <v>78</v>
      </c>
      <c r="AT135" s="189" t="s">
        <v>69</v>
      </c>
      <c r="AU135" s="189" t="s">
        <v>70</v>
      </c>
      <c r="AY135" s="188" t="s">
        <v>132</v>
      </c>
      <c r="BK135" s="190">
        <f>SUM(BK136:BK139)</f>
        <v>0</v>
      </c>
    </row>
    <row r="136" spans="1:65" s="2" customFormat="1" ht="12">
      <c r="A136" s="35"/>
      <c r="B136" s="36"/>
      <c r="C136" s="193" t="s">
        <v>411</v>
      </c>
      <c r="D136" s="193" t="s">
        <v>135</v>
      </c>
      <c r="E136" s="194" t="s">
        <v>1285</v>
      </c>
      <c r="F136" s="195" t="s">
        <v>1286</v>
      </c>
      <c r="G136" s="196" t="s">
        <v>1287</v>
      </c>
      <c r="H136" s="197">
        <v>12</v>
      </c>
      <c r="I136" s="198"/>
      <c r="J136" s="199">
        <f>ROUND(I136*H136,2)</f>
        <v>0</v>
      </c>
      <c r="K136" s="195" t="s">
        <v>19</v>
      </c>
      <c r="L136" s="40"/>
      <c r="M136" s="200" t="s">
        <v>19</v>
      </c>
      <c r="N136" s="201" t="s">
        <v>41</v>
      </c>
      <c r="O136" s="65"/>
      <c r="P136" s="202">
        <f>O136*H136</f>
        <v>0</v>
      </c>
      <c r="Q136" s="202">
        <v>0</v>
      </c>
      <c r="R136" s="202">
        <f>Q136*H136</f>
        <v>0</v>
      </c>
      <c r="S136" s="202">
        <v>0</v>
      </c>
      <c r="T136" s="20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151</v>
      </c>
      <c r="AT136" s="204" t="s">
        <v>135</v>
      </c>
      <c r="AU136" s="204" t="s">
        <v>78</v>
      </c>
      <c r="AY136" s="18" t="s">
        <v>132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78</v>
      </c>
      <c r="BK136" s="205">
        <f>ROUND(I136*H136,2)</f>
        <v>0</v>
      </c>
      <c r="BL136" s="18" t="s">
        <v>151</v>
      </c>
      <c r="BM136" s="204" t="s">
        <v>1442</v>
      </c>
    </row>
    <row r="137" spans="1:65" s="2" customFormat="1" ht="12">
      <c r="A137" s="35"/>
      <c r="B137" s="36"/>
      <c r="C137" s="193" t="s">
        <v>415</v>
      </c>
      <c r="D137" s="193" t="s">
        <v>135</v>
      </c>
      <c r="E137" s="194" t="s">
        <v>1289</v>
      </c>
      <c r="F137" s="195" t="s">
        <v>1290</v>
      </c>
      <c r="G137" s="196" t="s">
        <v>1287</v>
      </c>
      <c r="H137" s="197">
        <v>1</v>
      </c>
      <c r="I137" s="198"/>
      <c r="J137" s="199">
        <f>ROUND(I137*H137,2)</f>
        <v>0</v>
      </c>
      <c r="K137" s="195" t="s">
        <v>19</v>
      </c>
      <c r="L137" s="40"/>
      <c r="M137" s="200" t="s">
        <v>19</v>
      </c>
      <c r="N137" s="201" t="s">
        <v>41</v>
      </c>
      <c r="O137" s="65"/>
      <c r="P137" s="202">
        <f>O137*H137</f>
        <v>0</v>
      </c>
      <c r="Q137" s="202">
        <v>0</v>
      </c>
      <c r="R137" s="202">
        <f>Q137*H137</f>
        <v>0</v>
      </c>
      <c r="S137" s="202">
        <v>0</v>
      </c>
      <c r="T137" s="20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4" t="s">
        <v>151</v>
      </c>
      <c r="AT137" s="204" t="s">
        <v>135</v>
      </c>
      <c r="AU137" s="204" t="s">
        <v>78</v>
      </c>
      <c r="AY137" s="18" t="s">
        <v>132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78</v>
      </c>
      <c r="BK137" s="205">
        <f>ROUND(I137*H137,2)</f>
        <v>0</v>
      </c>
      <c r="BL137" s="18" t="s">
        <v>151</v>
      </c>
      <c r="BM137" s="204" t="s">
        <v>1443</v>
      </c>
    </row>
    <row r="138" spans="1:65" s="2" customFormat="1" ht="12">
      <c r="A138" s="35"/>
      <c r="B138" s="36"/>
      <c r="C138" s="193" t="s">
        <v>420</v>
      </c>
      <c r="D138" s="193" t="s">
        <v>135</v>
      </c>
      <c r="E138" s="194" t="s">
        <v>1293</v>
      </c>
      <c r="F138" s="195" t="s">
        <v>1294</v>
      </c>
      <c r="G138" s="196" t="s">
        <v>1287</v>
      </c>
      <c r="H138" s="197">
        <v>1</v>
      </c>
      <c r="I138" s="198"/>
      <c r="J138" s="199">
        <f>ROUND(I138*H138,2)</f>
        <v>0</v>
      </c>
      <c r="K138" s="195" t="s">
        <v>19</v>
      </c>
      <c r="L138" s="40"/>
      <c r="M138" s="200" t="s">
        <v>19</v>
      </c>
      <c r="N138" s="201" t="s">
        <v>41</v>
      </c>
      <c r="O138" s="65"/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4" t="s">
        <v>151</v>
      </c>
      <c r="AT138" s="204" t="s">
        <v>135</v>
      </c>
      <c r="AU138" s="204" t="s">
        <v>78</v>
      </c>
      <c r="AY138" s="18" t="s">
        <v>132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78</v>
      </c>
      <c r="BK138" s="205">
        <f>ROUND(I138*H138,2)</f>
        <v>0</v>
      </c>
      <c r="BL138" s="18" t="s">
        <v>151</v>
      </c>
      <c r="BM138" s="204" t="s">
        <v>1444</v>
      </c>
    </row>
    <row r="139" spans="1:65" s="2" customFormat="1" ht="12">
      <c r="A139" s="35"/>
      <c r="B139" s="36"/>
      <c r="C139" s="193" t="s">
        <v>425</v>
      </c>
      <c r="D139" s="193" t="s">
        <v>135</v>
      </c>
      <c r="E139" s="194" t="s">
        <v>1296</v>
      </c>
      <c r="F139" s="195" t="s">
        <v>1297</v>
      </c>
      <c r="G139" s="196" t="s">
        <v>1287</v>
      </c>
      <c r="H139" s="197">
        <v>16</v>
      </c>
      <c r="I139" s="198"/>
      <c r="J139" s="199">
        <f>ROUND(I139*H139,2)</f>
        <v>0</v>
      </c>
      <c r="K139" s="195" t="s">
        <v>19</v>
      </c>
      <c r="L139" s="40"/>
      <c r="M139" s="200" t="s">
        <v>19</v>
      </c>
      <c r="N139" s="201" t="s">
        <v>41</v>
      </c>
      <c r="O139" s="65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4" t="s">
        <v>151</v>
      </c>
      <c r="AT139" s="204" t="s">
        <v>135</v>
      </c>
      <c r="AU139" s="204" t="s">
        <v>78</v>
      </c>
      <c r="AY139" s="18" t="s">
        <v>132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78</v>
      </c>
      <c r="BK139" s="205">
        <f>ROUND(I139*H139,2)</f>
        <v>0</v>
      </c>
      <c r="BL139" s="18" t="s">
        <v>151</v>
      </c>
      <c r="BM139" s="204" t="s">
        <v>1445</v>
      </c>
    </row>
    <row r="140" spans="1:65" s="12" customFormat="1" ht="15">
      <c r="B140" s="177"/>
      <c r="C140" s="178"/>
      <c r="D140" s="179" t="s">
        <v>69</v>
      </c>
      <c r="E140" s="180" t="s">
        <v>1306</v>
      </c>
      <c r="F140" s="180" t="s">
        <v>1307</v>
      </c>
      <c r="G140" s="178"/>
      <c r="H140" s="178"/>
      <c r="I140" s="181"/>
      <c r="J140" s="182">
        <f>BK140</f>
        <v>0</v>
      </c>
      <c r="K140" s="178"/>
      <c r="L140" s="183"/>
      <c r="M140" s="184"/>
      <c r="N140" s="185"/>
      <c r="O140" s="185"/>
      <c r="P140" s="186">
        <f>SUM(P141:P142)</f>
        <v>0</v>
      </c>
      <c r="Q140" s="185"/>
      <c r="R140" s="186">
        <f>SUM(R141:R142)</f>
        <v>0</v>
      </c>
      <c r="S140" s="185"/>
      <c r="T140" s="187">
        <f>SUM(T141:T142)</f>
        <v>0</v>
      </c>
      <c r="AR140" s="188" t="s">
        <v>151</v>
      </c>
      <c r="AT140" s="189" t="s">
        <v>69</v>
      </c>
      <c r="AU140" s="189" t="s">
        <v>70</v>
      </c>
      <c r="AY140" s="188" t="s">
        <v>132</v>
      </c>
      <c r="BK140" s="190">
        <f>SUM(BK141:BK142)</f>
        <v>0</v>
      </c>
    </row>
    <row r="141" spans="1:65" s="2" customFormat="1" ht="12">
      <c r="A141" s="35"/>
      <c r="B141" s="36"/>
      <c r="C141" s="193" t="s">
        <v>429</v>
      </c>
      <c r="D141" s="193" t="s">
        <v>135</v>
      </c>
      <c r="E141" s="194" t="s">
        <v>1309</v>
      </c>
      <c r="F141" s="195" t="s">
        <v>1446</v>
      </c>
      <c r="G141" s="196" t="s">
        <v>138</v>
      </c>
      <c r="H141" s="197">
        <v>1</v>
      </c>
      <c r="I141" s="198"/>
      <c r="J141" s="199">
        <f>ROUND(I141*H141,2)</f>
        <v>0</v>
      </c>
      <c r="K141" s="195" t="s">
        <v>19</v>
      </c>
      <c r="L141" s="40"/>
      <c r="M141" s="200" t="s">
        <v>19</v>
      </c>
      <c r="N141" s="201" t="s">
        <v>41</v>
      </c>
      <c r="O141" s="65"/>
      <c r="P141" s="202">
        <f>O141*H141</f>
        <v>0</v>
      </c>
      <c r="Q141" s="202">
        <v>0</v>
      </c>
      <c r="R141" s="202">
        <f>Q141*H141</f>
        <v>0</v>
      </c>
      <c r="S141" s="202">
        <v>0</v>
      </c>
      <c r="T141" s="20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4" t="s">
        <v>1311</v>
      </c>
      <c r="AT141" s="204" t="s">
        <v>135</v>
      </c>
      <c r="AU141" s="204" t="s">
        <v>78</v>
      </c>
      <c r="AY141" s="18" t="s">
        <v>132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78</v>
      </c>
      <c r="BK141" s="205">
        <f>ROUND(I141*H141,2)</f>
        <v>0</v>
      </c>
      <c r="BL141" s="18" t="s">
        <v>1311</v>
      </c>
      <c r="BM141" s="204" t="s">
        <v>1447</v>
      </c>
    </row>
    <row r="142" spans="1:65" s="2" customFormat="1" ht="12">
      <c r="A142" s="35"/>
      <c r="B142" s="36"/>
      <c r="C142" s="193" t="s">
        <v>433</v>
      </c>
      <c r="D142" s="193" t="s">
        <v>135</v>
      </c>
      <c r="E142" s="194" t="s">
        <v>1313</v>
      </c>
      <c r="F142" s="195" t="s">
        <v>1314</v>
      </c>
      <c r="G142" s="196" t="s">
        <v>138</v>
      </c>
      <c r="H142" s="197">
        <v>1</v>
      </c>
      <c r="I142" s="198"/>
      <c r="J142" s="199">
        <f>ROUND(I142*H142,2)</f>
        <v>0</v>
      </c>
      <c r="K142" s="195" t="s">
        <v>19</v>
      </c>
      <c r="L142" s="40"/>
      <c r="M142" s="206" t="s">
        <v>19</v>
      </c>
      <c r="N142" s="207" t="s">
        <v>41</v>
      </c>
      <c r="O142" s="208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4" t="s">
        <v>1311</v>
      </c>
      <c r="AT142" s="204" t="s">
        <v>135</v>
      </c>
      <c r="AU142" s="204" t="s">
        <v>78</v>
      </c>
      <c r="AY142" s="18" t="s">
        <v>132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78</v>
      </c>
      <c r="BK142" s="205">
        <f>ROUND(I142*H142,2)</f>
        <v>0</v>
      </c>
      <c r="BL142" s="18" t="s">
        <v>1311</v>
      </c>
      <c r="BM142" s="204" t="s">
        <v>1448</v>
      </c>
    </row>
    <row r="143" spans="1:65" s="2" customFormat="1">
      <c r="A143" s="35"/>
      <c r="B143" s="48"/>
      <c r="C143" s="49"/>
      <c r="D143" s="49"/>
      <c r="E143" s="49"/>
      <c r="F143" s="49"/>
      <c r="G143" s="49"/>
      <c r="H143" s="49"/>
      <c r="I143" s="143"/>
      <c r="J143" s="49"/>
      <c r="K143" s="49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N5mAAJ90LehcYeqG6QgJAHwjS0d3IIClbZPimOPDYLXBsJAf+kILC+LE+3z3MeQXiGnIonQNtnyS8/vVjbQG5g==" saltValue="VD1Hv4+a5jk2MLCza6QL0LyP89uKnC8zRFmOta1ckcc/P3NfeDp4cD1CSaIIikzP6bHQpAjhlu7UaXOi7RRYCw==" spinCount="100000" sheet="1" objects="1" scenarios="1" formatColumns="0" formatRows="0" autoFilter="0"/>
  <autoFilter ref="C90:K142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7" customWidth="1"/>
    <col min="2" max="2" width="1.6640625" style="257" customWidth="1"/>
    <col min="3" max="4" width="5" style="257" customWidth="1"/>
    <col min="5" max="5" width="11.6640625" style="257" customWidth="1"/>
    <col min="6" max="6" width="9.1640625" style="257" customWidth="1"/>
    <col min="7" max="7" width="5" style="257" customWidth="1"/>
    <col min="8" max="8" width="77.83203125" style="257" customWidth="1"/>
    <col min="9" max="10" width="20" style="257" customWidth="1"/>
    <col min="11" max="11" width="1.6640625" style="257" customWidth="1"/>
  </cols>
  <sheetData>
    <row r="1" spans="2:11" s="1" customFormat="1" ht="37.5" customHeight="1"/>
    <row r="2" spans="2:11" s="1" customFormat="1" ht="7.5" customHeight="1">
      <c r="B2" s="258"/>
      <c r="C2" s="259"/>
      <c r="D2" s="259"/>
      <c r="E2" s="259"/>
      <c r="F2" s="259"/>
      <c r="G2" s="259"/>
      <c r="H2" s="259"/>
      <c r="I2" s="259"/>
      <c r="J2" s="259"/>
      <c r="K2" s="260"/>
    </row>
    <row r="3" spans="2:11" s="16" customFormat="1" ht="45" customHeight="1">
      <c r="B3" s="261"/>
      <c r="C3" s="392" t="s">
        <v>1449</v>
      </c>
      <c r="D3" s="392"/>
      <c r="E3" s="392"/>
      <c r="F3" s="392"/>
      <c r="G3" s="392"/>
      <c r="H3" s="392"/>
      <c r="I3" s="392"/>
      <c r="J3" s="392"/>
      <c r="K3" s="262"/>
    </row>
    <row r="4" spans="2:11" s="1" customFormat="1" ht="25.5" customHeight="1">
      <c r="B4" s="263"/>
      <c r="C4" s="393" t="s">
        <v>1450</v>
      </c>
      <c r="D4" s="393"/>
      <c r="E4" s="393"/>
      <c r="F4" s="393"/>
      <c r="G4" s="393"/>
      <c r="H4" s="393"/>
      <c r="I4" s="393"/>
      <c r="J4" s="393"/>
      <c r="K4" s="264"/>
    </row>
    <row r="5" spans="2:11" s="1" customFormat="1" ht="5.25" customHeight="1">
      <c r="B5" s="263"/>
      <c r="C5" s="265"/>
      <c r="D5" s="265"/>
      <c r="E5" s="265"/>
      <c r="F5" s="265"/>
      <c r="G5" s="265"/>
      <c r="H5" s="265"/>
      <c r="I5" s="265"/>
      <c r="J5" s="265"/>
      <c r="K5" s="264"/>
    </row>
    <row r="6" spans="2:11" s="1" customFormat="1" ht="15" customHeight="1">
      <c r="B6" s="263"/>
      <c r="C6" s="391" t="s">
        <v>1451</v>
      </c>
      <c r="D6" s="391"/>
      <c r="E6" s="391"/>
      <c r="F6" s="391"/>
      <c r="G6" s="391"/>
      <c r="H6" s="391"/>
      <c r="I6" s="391"/>
      <c r="J6" s="391"/>
      <c r="K6" s="264"/>
    </row>
    <row r="7" spans="2:11" s="1" customFormat="1" ht="15" customHeight="1">
      <c r="B7" s="267"/>
      <c r="C7" s="391" t="s">
        <v>1452</v>
      </c>
      <c r="D7" s="391"/>
      <c r="E7" s="391"/>
      <c r="F7" s="391"/>
      <c r="G7" s="391"/>
      <c r="H7" s="391"/>
      <c r="I7" s="391"/>
      <c r="J7" s="391"/>
      <c r="K7" s="264"/>
    </row>
    <row r="8" spans="2:11" s="1" customFormat="1" ht="12.75" customHeight="1">
      <c r="B8" s="267"/>
      <c r="C8" s="266"/>
      <c r="D8" s="266"/>
      <c r="E8" s="266"/>
      <c r="F8" s="266"/>
      <c r="G8" s="266"/>
      <c r="H8" s="266"/>
      <c r="I8" s="266"/>
      <c r="J8" s="266"/>
      <c r="K8" s="264"/>
    </row>
    <row r="9" spans="2:11" s="1" customFormat="1" ht="15" customHeight="1">
      <c r="B9" s="267"/>
      <c r="C9" s="391" t="s">
        <v>1453</v>
      </c>
      <c r="D9" s="391"/>
      <c r="E9" s="391"/>
      <c r="F9" s="391"/>
      <c r="G9" s="391"/>
      <c r="H9" s="391"/>
      <c r="I9" s="391"/>
      <c r="J9" s="391"/>
      <c r="K9" s="264"/>
    </row>
    <row r="10" spans="2:11" s="1" customFormat="1" ht="15" customHeight="1">
      <c r="B10" s="267"/>
      <c r="C10" s="266"/>
      <c r="D10" s="391" t="s">
        <v>1454</v>
      </c>
      <c r="E10" s="391"/>
      <c r="F10" s="391"/>
      <c r="G10" s="391"/>
      <c r="H10" s="391"/>
      <c r="I10" s="391"/>
      <c r="J10" s="391"/>
      <c r="K10" s="264"/>
    </row>
    <row r="11" spans="2:11" s="1" customFormat="1" ht="15" customHeight="1">
      <c r="B11" s="267"/>
      <c r="C11" s="268"/>
      <c r="D11" s="391" t="s">
        <v>1455</v>
      </c>
      <c r="E11" s="391"/>
      <c r="F11" s="391"/>
      <c r="G11" s="391"/>
      <c r="H11" s="391"/>
      <c r="I11" s="391"/>
      <c r="J11" s="391"/>
      <c r="K11" s="264"/>
    </row>
    <row r="12" spans="2:11" s="1" customFormat="1" ht="15" customHeight="1">
      <c r="B12" s="267"/>
      <c r="C12" s="268"/>
      <c r="D12" s="266"/>
      <c r="E12" s="266"/>
      <c r="F12" s="266"/>
      <c r="G12" s="266"/>
      <c r="H12" s="266"/>
      <c r="I12" s="266"/>
      <c r="J12" s="266"/>
      <c r="K12" s="264"/>
    </row>
    <row r="13" spans="2:11" s="1" customFormat="1" ht="15" customHeight="1">
      <c r="B13" s="267"/>
      <c r="C13" s="268"/>
      <c r="D13" s="269" t="s">
        <v>1456</v>
      </c>
      <c r="E13" s="266"/>
      <c r="F13" s="266"/>
      <c r="G13" s="266"/>
      <c r="H13" s="266"/>
      <c r="I13" s="266"/>
      <c r="J13" s="266"/>
      <c r="K13" s="264"/>
    </row>
    <row r="14" spans="2:11" s="1" customFormat="1" ht="12.75" customHeight="1">
      <c r="B14" s="267"/>
      <c r="C14" s="268"/>
      <c r="D14" s="268"/>
      <c r="E14" s="268"/>
      <c r="F14" s="268"/>
      <c r="G14" s="268"/>
      <c r="H14" s="268"/>
      <c r="I14" s="268"/>
      <c r="J14" s="268"/>
      <c r="K14" s="264"/>
    </row>
    <row r="15" spans="2:11" s="1" customFormat="1" ht="15" customHeight="1">
      <c r="B15" s="267"/>
      <c r="C15" s="268"/>
      <c r="D15" s="391" t="s">
        <v>1457</v>
      </c>
      <c r="E15" s="391"/>
      <c r="F15" s="391"/>
      <c r="G15" s="391"/>
      <c r="H15" s="391"/>
      <c r="I15" s="391"/>
      <c r="J15" s="391"/>
      <c r="K15" s="264"/>
    </row>
    <row r="16" spans="2:11" s="1" customFormat="1" ht="15" customHeight="1">
      <c r="B16" s="267"/>
      <c r="C16" s="268"/>
      <c r="D16" s="391" t="s">
        <v>1458</v>
      </c>
      <c r="E16" s="391"/>
      <c r="F16" s="391"/>
      <c r="G16" s="391"/>
      <c r="H16" s="391"/>
      <c r="I16" s="391"/>
      <c r="J16" s="391"/>
      <c r="K16" s="264"/>
    </row>
    <row r="17" spans="2:11" s="1" customFormat="1" ht="15" customHeight="1">
      <c r="B17" s="267"/>
      <c r="C17" s="268"/>
      <c r="D17" s="391" t="s">
        <v>1459</v>
      </c>
      <c r="E17" s="391"/>
      <c r="F17" s="391"/>
      <c r="G17" s="391"/>
      <c r="H17" s="391"/>
      <c r="I17" s="391"/>
      <c r="J17" s="391"/>
      <c r="K17" s="264"/>
    </row>
    <row r="18" spans="2:11" s="1" customFormat="1" ht="15" customHeight="1">
      <c r="B18" s="267"/>
      <c r="C18" s="268"/>
      <c r="D18" s="268"/>
      <c r="E18" s="270" t="s">
        <v>77</v>
      </c>
      <c r="F18" s="391" t="s">
        <v>1460</v>
      </c>
      <c r="G18" s="391"/>
      <c r="H18" s="391"/>
      <c r="I18" s="391"/>
      <c r="J18" s="391"/>
      <c r="K18" s="264"/>
    </row>
    <row r="19" spans="2:11" s="1" customFormat="1" ht="15" customHeight="1">
      <c r="B19" s="267"/>
      <c r="C19" s="268"/>
      <c r="D19" s="268"/>
      <c r="E19" s="270" t="s">
        <v>1461</v>
      </c>
      <c r="F19" s="391" t="s">
        <v>1462</v>
      </c>
      <c r="G19" s="391"/>
      <c r="H19" s="391"/>
      <c r="I19" s="391"/>
      <c r="J19" s="391"/>
      <c r="K19" s="264"/>
    </row>
    <row r="20" spans="2:11" s="1" customFormat="1" ht="15" customHeight="1">
      <c r="B20" s="267"/>
      <c r="C20" s="268"/>
      <c r="D20" s="268"/>
      <c r="E20" s="270" t="s">
        <v>1463</v>
      </c>
      <c r="F20" s="391" t="s">
        <v>1464</v>
      </c>
      <c r="G20" s="391"/>
      <c r="H20" s="391"/>
      <c r="I20" s="391"/>
      <c r="J20" s="391"/>
      <c r="K20" s="264"/>
    </row>
    <row r="21" spans="2:11" s="1" customFormat="1" ht="15" customHeight="1">
      <c r="B21" s="267"/>
      <c r="C21" s="268"/>
      <c r="D21" s="268"/>
      <c r="E21" s="270" t="s">
        <v>1465</v>
      </c>
      <c r="F21" s="391" t="s">
        <v>1466</v>
      </c>
      <c r="G21" s="391"/>
      <c r="H21" s="391"/>
      <c r="I21" s="391"/>
      <c r="J21" s="391"/>
      <c r="K21" s="264"/>
    </row>
    <row r="22" spans="2:11" s="1" customFormat="1" ht="15" customHeight="1">
      <c r="B22" s="267"/>
      <c r="C22" s="268"/>
      <c r="D22" s="268"/>
      <c r="E22" s="270" t="s">
        <v>1306</v>
      </c>
      <c r="F22" s="391" t="s">
        <v>1307</v>
      </c>
      <c r="G22" s="391"/>
      <c r="H22" s="391"/>
      <c r="I22" s="391"/>
      <c r="J22" s="391"/>
      <c r="K22" s="264"/>
    </row>
    <row r="23" spans="2:11" s="1" customFormat="1" ht="15" customHeight="1">
      <c r="B23" s="267"/>
      <c r="C23" s="268"/>
      <c r="D23" s="268"/>
      <c r="E23" s="270" t="s">
        <v>100</v>
      </c>
      <c r="F23" s="391" t="s">
        <v>1467</v>
      </c>
      <c r="G23" s="391"/>
      <c r="H23" s="391"/>
      <c r="I23" s="391"/>
      <c r="J23" s="391"/>
      <c r="K23" s="264"/>
    </row>
    <row r="24" spans="2:11" s="1" customFormat="1" ht="12.75" customHeight="1">
      <c r="B24" s="267"/>
      <c r="C24" s="268"/>
      <c r="D24" s="268"/>
      <c r="E24" s="268"/>
      <c r="F24" s="268"/>
      <c r="G24" s="268"/>
      <c r="H24" s="268"/>
      <c r="I24" s="268"/>
      <c r="J24" s="268"/>
      <c r="K24" s="264"/>
    </row>
    <row r="25" spans="2:11" s="1" customFormat="1" ht="15" customHeight="1">
      <c r="B25" s="267"/>
      <c r="C25" s="391" t="s">
        <v>1468</v>
      </c>
      <c r="D25" s="391"/>
      <c r="E25" s="391"/>
      <c r="F25" s="391"/>
      <c r="G25" s="391"/>
      <c r="H25" s="391"/>
      <c r="I25" s="391"/>
      <c r="J25" s="391"/>
      <c r="K25" s="264"/>
    </row>
    <row r="26" spans="2:11" s="1" customFormat="1" ht="15" customHeight="1">
      <c r="B26" s="267"/>
      <c r="C26" s="391" t="s">
        <v>1469</v>
      </c>
      <c r="D26" s="391"/>
      <c r="E26" s="391"/>
      <c r="F26" s="391"/>
      <c r="G26" s="391"/>
      <c r="H26" s="391"/>
      <c r="I26" s="391"/>
      <c r="J26" s="391"/>
      <c r="K26" s="264"/>
    </row>
    <row r="27" spans="2:11" s="1" customFormat="1" ht="15" customHeight="1">
      <c r="B27" s="267"/>
      <c r="C27" s="266"/>
      <c r="D27" s="391" t="s">
        <v>1470</v>
      </c>
      <c r="E27" s="391"/>
      <c r="F27" s="391"/>
      <c r="G27" s="391"/>
      <c r="H27" s="391"/>
      <c r="I27" s="391"/>
      <c r="J27" s="391"/>
      <c r="K27" s="264"/>
    </row>
    <row r="28" spans="2:11" s="1" customFormat="1" ht="15" customHeight="1">
      <c r="B28" s="267"/>
      <c r="C28" s="268"/>
      <c r="D28" s="391" t="s">
        <v>1471</v>
      </c>
      <c r="E28" s="391"/>
      <c r="F28" s="391"/>
      <c r="G28" s="391"/>
      <c r="H28" s="391"/>
      <c r="I28" s="391"/>
      <c r="J28" s="391"/>
      <c r="K28" s="264"/>
    </row>
    <row r="29" spans="2:11" s="1" customFormat="1" ht="12.75" customHeight="1">
      <c r="B29" s="267"/>
      <c r="C29" s="268"/>
      <c r="D29" s="268"/>
      <c r="E29" s="268"/>
      <c r="F29" s="268"/>
      <c r="G29" s="268"/>
      <c r="H29" s="268"/>
      <c r="I29" s="268"/>
      <c r="J29" s="268"/>
      <c r="K29" s="264"/>
    </row>
    <row r="30" spans="2:11" s="1" customFormat="1" ht="15" customHeight="1">
      <c r="B30" s="267"/>
      <c r="C30" s="268"/>
      <c r="D30" s="391" t="s">
        <v>1472</v>
      </c>
      <c r="E30" s="391"/>
      <c r="F30" s="391"/>
      <c r="G30" s="391"/>
      <c r="H30" s="391"/>
      <c r="I30" s="391"/>
      <c r="J30" s="391"/>
      <c r="K30" s="264"/>
    </row>
    <row r="31" spans="2:11" s="1" customFormat="1" ht="15" customHeight="1">
      <c r="B31" s="267"/>
      <c r="C31" s="268"/>
      <c r="D31" s="391" t="s">
        <v>1473</v>
      </c>
      <c r="E31" s="391"/>
      <c r="F31" s="391"/>
      <c r="G31" s="391"/>
      <c r="H31" s="391"/>
      <c r="I31" s="391"/>
      <c r="J31" s="391"/>
      <c r="K31" s="264"/>
    </row>
    <row r="32" spans="2:11" s="1" customFormat="1" ht="12.75" customHeight="1">
      <c r="B32" s="267"/>
      <c r="C32" s="268"/>
      <c r="D32" s="268"/>
      <c r="E32" s="268"/>
      <c r="F32" s="268"/>
      <c r="G32" s="268"/>
      <c r="H32" s="268"/>
      <c r="I32" s="268"/>
      <c r="J32" s="268"/>
      <c r="K32" s="264"/>
    </row>
    <row r="33" spans="2:11" s="1" customFormat="1" ht="15" customHeight="1">
      <c r="B33" s="267"/>
      <c r="C33" s="268"/>
      <c r="D33" s="391" t="s">
        <v>1474</v>
      </c>
      <c r="E33" s="391"/>
      <c r="F33" s="391"/>
      <c r="G33" s="391"/>
      <c r="H33" s="391"/>
      <c r="I33" s="391"/>
      <c r="J33" s="391"/>
      <c r="K33" s="264"/>
    </row>
    <row r="34" spans="2:11" s="1" customFormat="1" ht="15" customHeight="1">
      <c r="B34" s="267"/>
      <c r="C34" s="268"/>
      <c r="D34" s="391" t="s">
        <v>1475</v>
      </c>
      <c r="E34" s="391"/>
      <c r="F34" s="391"/>
      <c r="G34" s="391"/>
      <c r="H34" s="391"/>
      <c r="I34" s="391"/>
      <c r="J34" s="391"/>
      <c r="K34" s="264"/>
    </row>
    <row r="35" spans="2:11" s="1" customFormat="1" ht="15" customHeight="1">
      <c r="B35" s="267"/>
      <c r="C35" s="268"/>
      <c r="D35" s="391" t="s">
        <v>1476</v>
      </c>
      <c r="E35" s="391"/>
      <c r="F35" s="391"/>
      <c r="G35" s="391"/>
      <c r="H35" s="391"/>
      <c r="I35" s="391"/>
      <c r="J35" s="391"/>
      <c r="K35" s="264"/>
    </row>
    <row r="36" spans="2:11" s="1" customFormat="1" ht="15" customHeight="1">
      <c r="B36" s="267"/>
      <c r="C36" s="268"/>
      <c r="D36" s="266"/>
      <c r="E36" s="269" t="s">
        <v>118</v>
      </c>
      <c r="F36" s="266"/>
      <c r="G36" s="391" t="s">
        <v>1477</v>
      </c>
      <c r="H36" s="391"/>
      <c r="I36" s="391"/>
      <c r="J36" s="391"/>
      <c r="K36" s="264"/>
    </row>
    <row r="37" spans="2:11" s="1" customFormat="1" ht="30.75" customHeight="1">
      <c r="B37" s="267"/>
      <c r="C37" s="268"/>
      <c r="D37" s="266"/>
      <c r="E37" s="269" t="s">
        <v>1478</v>
      </c>
      <c r="F37" s="266"/>
      <c r="G37" s="391" t="s">
        <v>1479</v>
      </c>
      <c r="H37" s="391"/>
      <c r="I37" s="391"/>
      <c r="J37" s="391"/>
      <c r="K37" s="264"/>
    </row>
    <row r="38" spans="2:11" s="1" customFormat="1" ht="15" customHeight="1">
      <c r="B38" s="267"/>
      <c r="C38" s="268"/>
      <c r="D38" s="266"/>
      <c r="E38" s="269" t="s">
        <v>51</v>
      </c>
      <c r="F38" s="266"/>
      <c r="G38" s="391" t="s">
        <v>1480</v>
      </c>
      <c r="H38" s="391"/>
      <c r="I38" s="391"/>
      <c r="J38" s="391"/>
      <c r="K38" s="264"/>
    </row>
    <row r="39" spans="2:11" s="1" customFormat="1" ht="15" customHeight="1">
      <c r="B39" s="267"/>
      <c r="C39" s="268"/>
      <c r="D39" s="266"/>
      <c r="E39" s="269" t="s">
        <v>52</v>
      </c>
      <c r="F39" s="266"/>
      <c r="G39" s="391" t="s">
        <v>1481</v>
      </c>
      <c r="H39" s="391"/>
      <c r="I39" s="391"/>
      <c r="J39" s="391"/>
      <c r="K39" s="264"/>
    </row>
    <row r="40" spans="2:11" s="1" customFormat="1" ht="15" customHeight="1">
      <c r="B40" s="267"/>
      <c r="C40" s="268"/>
      <c r="D40" s="266"/>
      <c r="E40" s="269" t="s">
        <v>119</v>
      </c>
      <c r="F40" s="266"/>
      <c r="G40" s="391" t="s">
        <v>1482</v>
      </c>
      <c r="H40" s="391"/>
      <c r="I40" s="391"/>
      <c r="J40" s="391"/>
      <c r="K40" s="264"/>
    </row>
    <row r="41" spans="2:11" s="1" customFormat="1" ht="15" customHeight="1">
      <c r="B41" s="267"/>
      <c r="C41" s="268"/>
      <c r="D41" s="266"/>
      <c r="E41" s="269" t="s">
        <v>120</v>
      </c>
      <c r="F41" s="266"/>
      <c r="G41" s="391" t="s">
        <v>1483</v>
      </c>
      <c r="H41" s="391"/>
      <c r="I41" s="391"/>
      <c r="J41" s="391"/>
      <c r="K41" s="264"/>
    </row>
    <row r="42" spans="2:11" s="1" customFormat="1" ht="15" customHeight="1">
      <c r="B42" s="267"/>
      <c r="C42" s="268"/>
      <c r="D42" s="266"/>
      <c r="E42" s="269" t="s">
        <v>1484</v>
      </c>
      <c r="F42" s="266"/>
      <c r="G42" s="391" t="s">
        <v>1485</v>
      </c>
      <c r="H42" s="391"/>
      <c r="I42" s="391"/>
      <c r="J42" s="391"/>
      <c r="K42" s="264"/>
    </row>
    <row r="43" spans="2:11" s="1" customFormat="1" ht="15" customHeight="1">
      <c r="B43" s="267"/>
      <c r="C43" s="268"/>
      <c r="D43" s="266"/>
      <c r="E43" s="269"/>
      <c r="F43" s="266"/>
      <c r="G43" s="391" t="s">
        <v>1486</v>
      </c>
      <c r="H43" s="391"/>
      <c r="I43" s="391"/>
      <c r="J43" s="391"/>
      <c r="K43" s="264"/>
    </row>
    <row r="44" spans="2:11" s="1" customFormat="1" ht="15" customHeight="1">
      <c r="B44" s="267"/>
      <c r="C44" s="268"/>
      <c r="D44" s="266"/>
      <c r="E44" s="269" t="s">
        <v>1487</v>
      </c>
      <c r="F44" s="266"/>
      <c r="G44" s="391" t="s">
        <v>1488</v>
      </c>
      <c r="H44" s="391"/>
      <c r="I44" s="391"/>
      <c r="J44" s="391"/>
      <c r="K44" s="264"/>
    </row>
    <row r="45" spans="2:11" s="1" customFormat="1" ht="15" customHeight="1">
      <c r="B45" s="267"/>
      <c r="C45" s="268"/>
      <c r="D45" s="266"/>
      <c r="E45" s="269" t="s">
        <v>122</v>
      </c>
      <c r="F45" s="266"/>
      <c r="G45" s="391" t="s">
        <v>1489</v>
      </c>
      <c r="H45" s="391"/>
      <c r="I45" s="391"/>
      <c r="J45" s="391"/>
      <c r="K45" s="264"/>
    </row>
    <row r="46" spans="2:11" s="1" customFormat="1" ht="12.75" customHeight="1">
      <c r="B46" s="267"/>
      <c r="C46" s="268"/>
      <c r="D46" s="266"/>
      <c r="E46" s="266"/>
      <c r="F46" s="266"/>
      <c r="G46" s="266"/>
      <c r="H46" s="266"/>
      <c r="I46" s="266"/>
      <c r="J46" s="266"/>
      <c r="K46" s="264"/>
    </row>
    <row r="47" spans="2:11" s="1" customFormat="1" ht="15" customHeight="1">
      <c r="B47" s="267"/>
      <c r="C47" s="268"/>
      <c r="D47" s="391" t="s">
        <v>1490</v>
      </c>
      <c r="E47" s="391"/>
      <c r="F47" s="391"/>
      <c r="G47" s="391"/>
      <c r="H47" s="391"/>
      <c r="I47" s="391"/>
      <c r="J47" s="391"/>
      <c r="K47" s="264"/>
    </row>
    <row r="48" spans="2:11" s="1" customFormat="1" ht="15" customHeight="1">
      <c r="B48" s="267"/>
      <c r="C48" s="268"/>
      <c r="D48" s="268"/>
      <c r="E48" s="391" t="s">
        <v>1491</v>
      </c>
      <c r="F48" s="391"/>
      <c r="G48" s="391"/>
      <c r="H48" s="391"/>
      <c r="I48" s="391"/>
      <c r="J48" s="391"/>
      <c r="K48" s="264"/>
    </row>
    <row r="49" spans="2:11" s="1" customFormat="1" ht="15" customHeight="1">
      <c r="B49" s="267"/>
      <c r="C49" s="268"/>
      <c r="D49" s="268"/>
      <c r="E49" s="391" t="s">
        <v>1492</v>
      </c>
      <c r="F49" s="391"/>
      <c r="G49" s="391"/>
      <c r="H49" s="391"/>
      <c r="I49" s="391"/>
      <c r="J49" s="391"/>
      <c r="K49" s="264"/>
    </row>
    <row r="50" spans="2:11" s="1" customFormat="1" ht="15" customHeight="1">
      <c r="B50" s="267"/>
      <c r="C50" s="268"/>
      <c r="D50" s="268"/>
      <c r="E50" s="391" t="s">
        <v>1493</v>
      </c>
      <c r="F50" s="391"/>
      <c r="G50" s="391"/>
      <c r="H50" s="391"/>
      <c r="I50" s="391"/>
      <c r="J50" s="391"/>
      <c r="K50" s="264"/>
    </row>
    <row r="51" spans="2:11" s="1" customFormat="1" ht="15" customHeight="1">
      <c r="B51" s="267"/>
      <c r="C51" s="268"/>
      <c r="D51" s="391" t="s">
        <v>1494</v>
      </c>
      <c r="E51" s="391"/>
      <c r="F51" s="391"/>
      <c r="G51" s="391"/>
      <c r="H51" s="391"/>
      <c r="I51" s="391"/>
      <c r="J51" s="391"/>
      <c r="K51" s="264"/>
    </row>
    <row r="52" spans="2:11" s="1" customFormat="1" ht="25.5" customHeight="1">
      <c r="B52" s="263"/>
      <c r="C52" s="393" t="s">
        <v>1495</v>
      </c>
      <c r="D52" s="393"/>
      <c r="E52" s="393"/>
      <c r="F52" s="393"/>
      <c r="G52" s="393"/>
      <c r="H52" s="393"/>
      <c r="I52" s="393"/>
      <c r="J52" s="393"/>
      <c r="K52" s="264"/>
    </row>
    <row r="53" spans="2:11" s="1" customFormat="1" ht="5.25" customHeight="1">
      <c r="B53" s="263"/>
      <c r="C53" s="265"/>
      <c r="D53" s="265"/>
      <c r="E53" s="265"/>
      <c r="F53" s="265"/>
      <c r="G53" s="265"/>
      <c r="H53" s="265"/>
      <c r="I53" s="265"/>
      <c r="J53" s="265"/>
      <c r="K53" s="264"/>
    </row>
    <row r="54" spans="2:11" s="1" customFormat="1" ht="15" customHeight="1">
      <c r="B54" s="263"/>
      <c r="C54" s="391" t="s">
        <v>1496</v>
      </c>
      <c r="D54" s="391"/>
      <c r="E54" s="391"/>
      <c r="F54" s="391"/>
      <c r="G54" s="391"/>
      <c r="H54" s="391"/>
      <c r="I54" s="391"/>
      <c r="J54" s="391"/>
      <c r="K54" s="264"/>
    </row>
    <row r="55" spans="2:11" s="1" customFormat="1" ht="15" customHeight="1">
      <c r="B55" s="263"/>
      <c r="C55" s="391" t="s">
        <v>1497</v>
      </c>
      <c r="D55" s="391"/>
      <c r="E55" s="391"/>
      <c r="F55" s="391"/>
      <c r="G55" s="391"/>
      <c r="H55" s="391"/>
      <c r="I55" s="391"/>
      <c r="J55" s="391"/>
      <c r="K55" s="264"/>
    </row>
    <row r="56" spans="2:11" s="1" customFormat="1" ht="12.75" customHeight="1">
      <c r="B56" s="263"/>
      <c r="C56" s="266"/>
      <c r="D56" s="266"/>
      <c r="E56" s="266"/>
      <c r="F56" s="266"/>
      <c r="G56" s="266"/>
      <c r="H56" s="266"/>
      <c r="I56" s="266"/>
      <c r="J56" s="266"/>
      <c r="K56" s="264"/>
    </row>
    <row r="57" spans="2:11" s="1" customFormat="1" ht="15" customHeight="1">
      <c r="B57" s="263"/>
      <c r="C57" s="391" t="s">
        <v>1498</v>
      </c>
      <c r="D57" s="391"/>
      <c r="E57" s="391"/>
      <c r="F57" s="391"/>
      <c r="G57" s="391"/>
      <c r="H57" s="391"/>
      <c r="I57" s="391"/>
      <c r="J57" s="391"/>
      <c r="K57" s="264"/>
    </row>
    <row r="58" spans="2:11" s="1" customFormat="1" ht="15" customHeight="1">
      <c r="B58" s="263"/>
      <c r="C58" s="268"/>
      <c r="D58" s="391" t="s">
        <v>1499</v>
      </c>
      <c r="E58" s="391"/>
      <c r="F58" s="391"/>
      <c r="G58" s="391"/>
      <c r="H58" s="391"/>
      <c r="I58" s="391"/>
      <c r="J58" s="391"/>
      <c r="K58" s="264"/>
    </row>
    <row r="59" spans="2:11" s="1" customFormat="1" ht="15" customHeight="1">
      <c r="B59" s="263"/>
      <c r="C59" s="268"/>
      <c r="D59" s="391" t="s">
        <v>1500</v>
      </c>
      <c r="E59" s="391"/>
      <c r="F59" s="391"/>
      <c r="G59" s="391"/>
      <c r="H59" s="391"/>
      <c r="I59" s="391"/>
      <c r="J59" s="391"/>
      <c r="K59" s="264"/>
    </row>
    <row r="60" spans="2:11" s="1" customFormat="1" ht="15" customHeight="1">
      <c r="B60" s="263"/>
      <c r="C60" s="268"/>
      <c r="D60" s="391" t="s">
        <v>1501</v>
      </c>
      <c r="E60" s="391"/>
      <c r="F60" s="391"/>
      <c r="G60" s="391"/>
      <c r="H60" s="391"/>
      <c r="I60" s="391"/>
      <c r="J60" s="391"/>
      <c r="K60" s="264"/>
    </row>
    <row r="61" spans="2:11" s="1" customFormat="1" ht="15" customHeight="1">
      <c r="B61" s="263"/>
      <c r="C61" s="268"/>
      <c r="D61" s="391" t="s">
        <v>1502</v>
      </c>
      <c r="E61" s="391"/>
      <c r="F61" s="391"/>
      <c r="G61" s="391"/>
      <c r="H61" s="391"/>
      <c r="I61" s="391"/>
      <c r="J61" s="391"/>
      <c r="K61" s="264"/>
    </row>
    <row r="62" spans="2:11" s="1" customFormat="1" ht="15" customHeight="1">
      <c r="B62" s="263"/>
      <c r="C62" s="268"/>
      <c r="D62" s="395" t="s">
        <v>1503</v>
      </c>
      <c r="E62" s="395"/>
      <c r="F62" s="395"/>
      <c r="G62" s="395"/>
      <c r="H62" s="395"/>
      <c r="I62" s="395"/>
      <c r="J62" s="395"/>
      <c r="K62" s="264"/>
    </row>
    <row r="63" spans="2:11" s="1" customFormat="1" ht="15" customHeight="1">
      <c r="B63" s="263"/>
      <c r="C63" s="268"/>
      <c r="D63" s="391" t="s">
        <v>1504</v>
      </c>
      <c r="E63" s="391"/>
      <c r="F63" s="391"/>
      <c r="G63" s="391"/>
      <c r="H63" s="391"/>
      <c r="I63" s="391"/>
      <c r="J63" s="391"/>
      <c r="K63" s="264"/>
    </row>
    <row r="64" spans="2:11" s="1" customFormat="1" ht="12.75" customHeight="1">
      <c r="B64" s="263"/>
      <c r="C64" s="268"/>
      <c r="D64" s="268"/>
      <c r="E64" s="271"/>
      <c r="F64" s="268"/>
      <c r="G64" s="268"/>
      <c r="H64" s="268"/>
      <c r="I64" s="268"/>
      <c r="J64" s="268"/>
      <c r="K64" s="264"/>
    </row>
    <row r="65" spans="2:11" s="1" customFormat="1" ht="15" customHeight="1">
      <c r="B65" s="263"/>
      <c r="C65" s="268"/>
      <c r="D65" s="391" t="s">
        <v>1505</v>
      </c>
      <c r="E65" s="391"/>
      <c r="F65" s="391"/>
      <c r="G65" s="391"/>
      <c r="H65" s="391"/>
      <c r="I65" s="391"/>
      <c r="J65" s="391"/>
      <c r="K65" s="264"/>
    </row>
    <row r="66" spans="2:11" s="1" customFormat="1" ht="15" customHeight="1">
      <c r="B66" s="263"/>
      <c r="C66" s="268"/>
      <c r="D66" s="395" t="s">
        <v>1506</v>
      </c>
      <c r="E66" s="395"/>
      <c r="F66" s="395"/>
      <c r="G66" s="395"/>
      <c r="H66" s="395"/>
      <c r="I66" s="395"/>
      <c r="J66" s="395"/>
      <c r="K66" s="264"/>
    </row>
    <row r="67" spans="2:11" s="1" customFormat="1" ht="15" customHeight="1">
      <c r="B67" s="263"/>
      <c r="C67" s="268"/>
      <c r="D67" s="391" t="s">
        <v>1507</v>
      </c>
      <c r="E67" s="391"/>
      <c r="F67" s="391"/>
      <c r="G67" s="391"/>
      <c r="H67" s="391"/>
      <c r="I67" s="391"/>
      <c r="J67" s="391"/>
      <c r="K67" s="264"/>
    </row>
    <row r="68" spans="2:11" s="1" customFormat="1" ht="15" customHeight="1">
      <c r="B68" s="263"/>
      <c r="C68" s="268"/>
      <c r="D68" s="391" t="s">
        <v>1508</v>
      </c>
      <c r="E68" s="391"/>
      <c r="F68" s="391"/>
      <c r="G68" s="391"/>
      <c r="H68" s="391"/>
      <c r="I68" s="391"/>
      <c r="J68" s="391"/>
      <c r="K68" s="264"/>
    </row>
    <row r="69" spans="2:11" s="1" customFormat="1" ht="15" customHeight="1">
      <c r="B69" s="263"/>
      <c r="C69" s="268"/>
      <c r="D69" s="391" t="s">
        <v>1509</v>
      </c>
      <c r="E69" s="391"/>
      <c r="F69" s="391"/>
      <c r="G69" s="391"/>
      <c r="H69" s="391"/>
      <c r="I69" s="391"/>
      <c r="J69" s="391"/>
      <c r="K69" s="264"/>
    </row>
    <row r="70" spans="2:11" s="1" customFormat="1" ht="15" customHeight="1">
      <c r="B70" s="263"/>
      <c r="C70" s="268"/>
      <c r="D70" s="391" t="s">
        <v>1510</v>
      </c>
      <c r="E70" s="391"/>
      <c r="F70" s="391"/>
      <c r="G70" s="391"/>
      <c r="H70" s="391"/>
      <c r="I70" s="391"/>
      <c r="J70" s="391"/>
      <c r="K70" s="264"/>
    </row>
    <row r="71" spans="2:11" s="1" customFormat="1" ht="12.75" customHeight="1">
      <c r="B71" s="272"/>
      <c r="C71" s="273"/>
      <c r="D71" s="273"/>
      <c r="E71" s="273"/>
      <c r="F71" s="273"/>
      <c r="G71" s="273"/>
      <c r="H71" s="273"/>
      <c r="I71" s="273"/>
      <c r="J71" s="273"/>
      <c r="K71" s="274"/>
    </row>
    <row r="72" spans="2:11" s="1" customFormat="1" ht="18.75" customHeight="1">
      <c r="B72" s="275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s="1" customFormat="1" ht="18.75" customHeight="1">
      <c r="B73" s="276"/>
      <c r="C73" s="276"/>
      <c r="D73" s="276"/>
      <c r="E73" s="276"/>
      <c r="F73" s="276"/>
      <c r="G73" s="276"/>
      <c r="H73" s="276"/>
      <c r="I73" s="276"/>
      <c r="J73" s="276"/>
      <c r="K73" s="276"/>
    </row>
    <row r="74" spans="2:11" s="1" customFormat="1" ht="7.5" customHeight="1">
      <c r="B74" s="277"/>
      <c r="C74" s="278"/>
      <c r="D74" s="278"/>
      <c r="E74" s="278"/>
      <c r="F74" s="278"/>
      <c r="G74" s="278"/>
      <c r="H74" s="278"/>
      <c r="I74" s="278"/>
      <c r="J74" s="278"/>
      <c r="K74" s="279"/>
    </row>
    <row r="75" spans="2:11" s="1" customFormat="1" ht="45" customHeight="1">
      <c r="B75" s="280"/>
      <c r="C75" s="394" t="s">
        <v>1511</v>
      </c>
      <c r="D75" s="394"/>
      <c r="E75" s="394"/>
      <c r="F75" s="394"/>
      <c r="G75" s="394"/>
      <c r="H75" s="394"/>
      <c r="I75" s="394"/>
      <c r="J75" s="394"/>
      <c r="K75" s="281"/>
    </row>
    <row r="76" spans="2:11" s="1" customFormat="1" ht="17.25" customHeight="1">
      <c r="B76" s="280"/>
      <c r="C76" s="282" t="s">
        <v>1512</v>
      </c>
      <c r="D76" s="282"/>
      <c r="E76" s="282"/>
      <c r="F76" s="282" t="s">
        <v>1513</v>
      </c>
      <c r="G76" s="283"/>
      <c r="H76" s="282" t="s">
        <v>52</v>
      </c>
      <c r="I76" s="282" t="s">
        <v>55</v>
      </c>
      <c r="J76" s="282" t="s">
        <v>1514</v>
      </c>
      <c r="K76" s="281"/>
    </row>
    <row r="77" spans="2:11" s="1" customFormat="1" ht="17.25" customHeight="1">
      <c r="B77" s="280"/>
      <c r="C77" s="284" t="s">
        <v>1515</v>
      </c>
      <c r="D77" s="284"/>
      <c r="E77" s="284"/>
      <c r="F77" s="285" t="s">
        <v>1516</v>
      </c>
      <c r="G77" s="286"/>
      <c r="H77" s="284"/>
      <c r="I77" s="284"/>
      <c r="J77" s="284" t="s">
        <v>1517</v>
      </c>
      <c r="K77" s="281"/>
    </row>
    <row r="78" spans="2:11" s="1" customFormat="1" ht="5.25" customHeight="1">
      <c r="B78" s="280"/>
      <c r="C78" s="287"/>
      <c r="D78" s="287"/>
      <c r="E78" s="287"/>
      <c r="F78" s="287"/>
      <c r="G78" s="288"/>
      <c r="H78" s="287"/>
      <c r="I78" s="287"/>
      <c r="J78" s="287"/>
      <c r="K78" s="281"/>
    </row>
    <row r="79" spans="2:11" s="1" customFormat="1" ht="15" customHeight="1">
      <c r="B79" s="280"/>
      <c r="C79" s="269" t="s">
        <v>51</v>
      </c>
      <c r="D79" s="287"/>
      <c r="E79" s="287"/>
      <c r="F79" s="289" t="s">
        <v>1518</v>
      </c>
      <c r="G79" s="288"/>
      <c r="H79" s="269" t="s">
        <v>1519</v>
      </c>
      <c r="I79" s="269" t="s">
        <v>1520</v>
      </c>
      <c r="J79" s="269">
        <v>20</v>
      </c>
      <c r="K79" s="281"/>
    </row>
    <row r="80" spans="2:11" s="1" customFormat="1" ht="15" customHeight="1">
      <c r="B80" s="280"/>
      <c r="C80" s="269" t="s">
        <v>1521</v>
      </c>
      <c r="D80" s="269"/>
      <c r="E80" s="269"/>
      <c r="F80" s="289" t="s">
        <v>1518</v>
      </c>
      <c r="G80" s="288"/>
      <c r="H80" s="269" t="s">
        <v>1522</v>
      </c>
      <c r="I80" s="269" t="s">
        <v>1520</v>
      </c>
      <c r="J80" s="269">
        <v>120</v>
      </c>
      <c r="K80" s="281"/>
    </row>
    <row r="81" spans="2:11" s="1" customFormat="1" ht="15" customHeight="1">
      <c r="B81" s="290"/>
      <c r="C81" s="269" t="s">
        <v>1523</v>
      </c>
      <c r="D81" s="269"/>
      <c r="E81" s="269"/>
      <c r="F81" s="289" t="s">
        <v>1524</v>
      </c>
      <c r="G81" s="288"/>
      <c r="H81" s="269" t="s">
        <v>1525</v>
      </c>
      <c r="I81" s="269" t="s">
        <v>1520</v>
      </c>
      <c r="J81" s="269">
        <v>50</v>
      </c>
      <c r="K81" s="281"/>
    </row>
    <row r="82" spans="2:11" s="1" customFormat="1" ht="15" customHeight="1">
      <c r="B82" s="290"/>
      <c r="C82" s="269" t="s">
        <v>1526</v>
      </c>
      <c r="D82" s="269"/>
      <c r="E82" s="269"/>
      <c r="F82" s="289" t="s">
        <v>1518</v>
      </c>
      <c r="G82" s="288"/>
      <c r="H82" s="269" t="s">
        <v>1527</v>
      </c>
      <c r="I82" s="269" t="s">
        <v>1528</v>
      </c>
      <c r="J82" s="269"/>
      <c r="K82" s="281"/>
    </row>
    <row r="83" spans="2:11" s="1" customFormat="1" ht="15" customHeight="1">
      <c r="B83" s="290"/>
      <c r="C83" s="291" t="s">
        <v>1529</v>
      </c>
      <c r="D83" s="291"/>
      <c r="E83" s="291"/>
      <c r="F83" s="292" t="s">
        <v>1524</v>
      </c>
      <c r="G83" s="291"/>
      <c r="H83" s="291" t="s">
        <v>1530</v>
      </c>
      <c r="I83" s="291" t="s">
        <v>1520</v>
      </c>
      <c r="J83" s="291">
        <v>15</v>
      </c>
      <c r="K83" s="281"/>
    </row>
    <row r="84" spans="2:11" s="1" customFormat="1" ht="15" customHeight="1">
      <c r="B84" s="290"/>
      <c r="C84" s="291" t="s">
        <v>1531</v>
      </c>
      <c r="D84" s="291"/>
      <c r="E84" s="291"/>
      <c r="F84" s="292" t="s">
        <v>1524</v>
      </c>
      <c r="G84" s="291"/>
      <c r="H84" s="291" t="s">
        <v>1532</v>
      </c>
      <c r="I84" s="291" t="s">
        <v>1520</v>
      </c>
      <c r="J84" s="291">
        <v>15</v>
      </c>
      <c r="K84" s="281"/>
    </row>
    <row r="85" spans="2:11" s="1" customFormat="1" ht="15" customHeight="1">
      <c r="B85" s="290"/>
      <c r="C85" s="291" t="s">
        <v>1533</v>
      </c>
      <c r="D85" s="291"/>
      <c r="E85" s="291"/>
      <c r="F85" s="292" t="s">
        <v>1524</v>
      </c>
      <c r="G85" s="291"/>
      <c r="H85" s="291" t="s">
        <v>1534</v>
      </c>
      <c r="I85" s="291" t="s">
        <v>1520</v>
      </c>
      <c r="J85" s="291">
        <v>20</v>
      </c>
      <c r="K85" s="281"/>
    </row>
    <row r="86" spans="2:11" s="1" customFormat="1" ht="15" customHeight="1">
      <c r="B86" s="290"/>
      <c r="C86" s="291" t="s">
        <v>1535</v>
      </c>
      <c r="D86" s="291"/>
      <c r="E86" s="291"/>
      <c r="F86" s="292" t="s">
        <v>1524</v>
      </c>
      <c r="G86" s="291"/>
      <c r="H86" s="291" t="s">
        <v>1536</v>
      </c>
      <c r="I86" s="291" t="s">
        <v>1520</v>
      </c>
      <c r="J86" s="291">
        <v>20</v>
      </c>
      <c r="K86" s="281"/>
    </row>
    <row r="87" spans="2:11" s="1" customFormat="1" ht="15" customHeight="1">
      <c r="B87" s="290"/>
      <c r="C87" s="269" t="s">
        <v>1537</v>
      </c>
      <c r="D87" s="269"/>
      <c r="E87" s="269"/>
      <c r="F87" s="289" t="s">
        <v>1524</v>
      </c>
      <c r="G87" s="288"/>
      <c r="H87" s="269" t="s">
        <v>1538</v>
      </c>
      <c r="I87" s="269" t="s">
        <v>1520</v>
      </c>
      <c r="J87" s="269">
        <v>50</v>
      </c>
      <c r="K87" s="281"/>
    </row>
    <row r="88" spans="2:11" s="1" customFormat="1" ht="15" customHeight="1">
      <c r="B88" s="290"/>
      <c r="C88" s="269" t="s">
        <v>1539</v>
      </c>
      <c r="D88" s="269"/>
      <c r="E88" s="269"/>
      <c r="F88" s="289" t="s">
        <v>1524</v>
      </c>
      <c r="G88" s="288"/>
      <c r="H88" s="269" t="s">
        <v>1540</v>
      </c>
      <c r="I88" s="269" t="s">
        <v>1520</v>
      </c>
      <c r="J88" s="269">
        <v>20</v>
      </c>
      <c r="K88" s="281"/>
    </row>
    <row r="89" spans="2:11" s="1" customFormat="1" ht="15" customHeight="1">
      <c r="B89" s="290"/>
      <c r="C89" s="269" t="s">
        <v>1541</v>
      </c>
      <c r="D89" s="269"/>
      <c r="E89" s="269"/>
      <c r="F89" s="289" t="s">
        <v>1524</v>
      </c>
      <c r="G89" s="288"/>
      <c r="H89" s="269" t="s">
        <v>1542</v>
      </c>
      <c r="I89" s="269" t="s">
        <v>1520</v>
      </c>
      <c r="J89" s="269">
        <v>20</v>
      </c>
      <c r="K89" s="281"/>
    </row>
    <row r="90" spans="2:11" s="1" customFormat="1" ht="15" customHeight="1">
      <c r="B90" s="290"/>
      <c r="C90" s="269" t="s">
        <v>1543</v>
      </c>
      <c r="D90" s="269"/>
      <c r="E90" s="269"/>
      <c r="F90" s="289" t="s">
        <v>1524</v>
      </c>
      <c r="G90" s="288"/>
      <c r="H90" s="269" t="s">
        <v>1544</v>
      </c>
      <c r="I90" s="269" t="s">
        <v>1520</v>
      </c>
      <c r="J90" s="269">
        <v>50</v>
      </c>
      <c r="K90" s="281"/>
    </row>
    <row r="91" spans="2:11" s="1" customFormat="1" ht="15" customHeight="1">
      <c r="B91" s="290"/>
      <c r="C91" s="269" t="s">
        <v>1545</v>
      </c>
      <c r="D91" s="269"/>
      <c r="E91" s="269"/>
      <c r="F91" s="289" t="s">
        <v>1524</v>
      </c>
      <c r="G91" s="288"/>
      <c r="H91" s="269" t="s">
        <v>1545</v>
      </c>
      <c r="I91" s="269" t="s">
        <v>1520</v>
      </c>
      <c r="J91" s="269">
        <v>50</v>
      </c>
      <c r="K91" s="281"/>
    </row>
    <row r="92" spans="2:11" s="1" customFormat="1" ht="15" customHeight="1">
      <c r="B92" s="290"/>
      <c r="C92" s="269" t="s">
        <v>1546</v>
      </c>
      <c r="D92" s="269"/>
      <c r="E92" s="269"/>
      <c r="F92" s="289" t="s">
        <v>1524</v>
      </c>
      <c r="G92" s="288"/>
      <c r="H92" s="269" t="s">
        <v>1547</v>
      </c>
      <c r="I92" s="269" t="s">
        <v>1520</v>
      </c>
      <c r="J92" s="269">
        <v>255</v>
      </c>
      <c r="K92" s="281"/>
    </row>
    <row r="93" spans="2:11" s="1" customFormat="1" ht="15" customHeight="1">
      <c r="B93" s="290"/>
      <c r="C93" s="269" t="s">
        <v>1548</v>
      </c>
      <c r="D93" s="269"/>
      <c r="E93" s="269"/>
      <c r="F93" s="289" t="s">
        <v>1518</v>
      </c>
      <c r="G93" s="288"/>
      <c r="H93" s="269" t="s">
        <v>1549</v>
      </c>
      <c r="I93" s="269" t="s">
        <v>1550</v>
      </c>
      <c r="J93" s="269"/>
      <c r="K93" s="281"/>
    </row>
    <row r="94" spans="2:11" s="1" customFormat="1" ht="15" customHeight="1">
      <c r="B94" s="290"/>
      <c r="C94" s="269" t="s">
        <v>1551</v>
      </c>
      <c r="D94" s="269"/>
      <c r="E94" s="269"/>
      <c r="F94" s="289" t="s">
        <v>1518</v>
      </c>
      <c r="G94" s="288"/>
      <c r="H94" s="269" t="s">
        <v>1552</v>
      </c>
      <c r="I94" s="269" t="s">
        <v>1553</v>
      </c>
      <c r="J94" s="269"/>
      <c r="K94" s="281"/>
    </row>
    <row r="95" spans="2:11" s="1" customFormat="1" ht="15" customHeight="1">
      <c r="B95" s="290"/>
      <c r="C95" s="269" t="s">
        <v>1554</v>
      </c>
      <c r="D95" s="269"/>
      <c r="E95" s="269"/>
      <c r="F95" s="289" t="s">
        <v>1518</v>
      </c>
      <c r="G95" s="288"/>
      <c r="H95" s="269" t="s">
        <v>1554</v>
      </c>
      <c r="I95" s="269" t="s">
        <v>1553</v>
      </c>
      <c r="J95" s="269"/>
      <c r="K95" s="281"/>
    </row>
    <row r="96" spans="2:11" s="1" customFormat="1" ht="15" customHeight="1">
      <c r="B96" s="290"/>
      <c r="C96" s="269" t="s">
        <v>36</v>
      </c>
      <c r="D96" s="269"/>
      <c r="E96" s="269"/>
      <c r="F96" s="289" t="s">
        <v>1518</v>
      </c>
      <c r="G96" s="288"/>
      <c r="H96" s="269" t="s">
        <v>1555</v>
      </c>
      <c r="I96" s="269" t="s">
        <v>1553</v>
      </c>
      <c r="J96" s="269"/>
      <c r="K96" s="281"/>
    </row>
    <row r="97" spans="2:11" s="1" customFormat="1" ht="15" customHeight="1">
      <c r="B97" s="290"/>
      <c r="C97" s="269" t="s">
        <v>46</v>
      </c>
      <c r="D97" s="269"/>
      <c r="E97" s="269"/>
      <c r="F97" s="289" t="s">
        <v>1518</v>
      </c>
      <c r="G97" s="288"/>
      <c r="H97" s="269" t="s">
        <v>1556</v>
      </c>
      <c r="I97" s="269" t="s">
        <v>1553</v>
      </c>
      <c r="J97" s="269"/>
      <c r="K97" s="281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</row>
    <row r="101" spans="2:11" s="1" customFormat="1" ht="7.5" customHeight="1">
      <c r="B101" s="277"/>
      <c r="C101" s="278"/>
      <c r="D101" s="278"/>
      <c r="E101" s="278"/>
      <c r="F101" s="278"/>
      <c r="G101" s="278"/>
      <c r="H101" s="278"/>
      <c r="I101" s="278"/>
      <c r="J101" s="278"/>
      <c r="K101" s="279"/>
    </row>
    <row r="102" spans="2:11" s="1" customFormat="1" ht="45" customHeight="1">
      <c r="B102" s="280"/>
      <c r="C102" s="394" t="s">
        <v>1557</v>
      </c>
      <c r="D102" s="394"/>
      <c r="E102" s="394"/>
      <c r="F102" s="394"/>
      <c r="G102" s="394"/>
      <c r="H102" s="394"/>
      <c r="I102" s="394"/>
      <c r="J102" s="394"/>
      <c r="K102" s="281"/>
    </row>
    <row r="103" spans="2:11" s="1" customFormat="1" ht="17.25" customHeight="1">
      <c r="B103" s="280"/>
      <c r="C103" s="282" t="s">
        <v>1512</v>
      </c>
      <c r="D103" s="282"/>
      <c r="E103" s="282"/>
      <c r="F103" s="282" t="s">
        <v>1513</v>
      </c>
      <c r="G103" s="283"/>
      <c r="H103" s="282" t="s">
        <v>52</v>
      </c>
      <c r="I103" s="282" t="s">
        <v>55</v>
      </c>
      <c r="J103" s="282" t="s">
        <v>1514</v>
      </c>
      <c r="K103" s="281"/>
    </row>
    <row r="104" spans="2:11" s="1" customFormat="1" ht="17.25" customHeight="1">
      <c r="B104" s="280"/>
      <c r="C104" s="284" t="s">
        <v>1515</v>
      </c>
      <c r="D104" s="284"/>
      <c r="E104" s="284"/>
      <c r="F104" s="285" t="s">
        <v>1516</v>
      </c>
      <c r="G104" s="286"/>
      <c r="H104" s="284"/>
      <c r="I104" s="284"/>
      <c r="J104" s="284" t="s">
        <v>1517</v>
      </c>
      <c r="K104" s="281"/>
    </row>
    <row r="105" spans="2:11" s="1" customFormat="1" ht="5.25" customHeight="1">
      <c r="B105" s="280"/>
      <c r="C105" s="282"/>
      <c r="D105" s="282"/>
      <c r="E105" s="282"/>
      <c r="F105" s="282"/>
      <c r="G105" s="298"/>
      <c r="H105" s="282"/>
      <c r="I105" s="282"/>
      <c r="J105" s="282"/>
      <c r="K105" s="281"/>
    </row>
    <row r="106" spans="2:11" s="1" customFormat="1" ht="15" customHeight="1">
      <c r="B106" s="280"/>
      <c r="C106" s="269" t="s">
        <v>51</v>
      </c>
      <c r="D106" s="287"/>
      <c r="E106" s="287"/>
      <c r="F106" s="289" t="s">
        <v>1518</v>
      </c>
      <c r="G106" s="298"/>
      <c r="H106" s="269" t="s">
        <v>1558</v>
      </c>
      <c r="I106" s="269" t="s">
        <v>1520</v>
      </c>
      <c r="J106" s="269">
        <v>20</v>
      </c>
      <c r="K106" s="281"/>
    </row>
    <row r="107" spans="2:11" s="1" customFormat="1" ht="15" customHeight="1">
      <c r="B107" s="280"/>
      <c r="C107" s="269" t="s">
        <v>1521</v>
      </c>
      <c r="D107" s="269"/>
      <c r="E107" s="269"/>
      <c r="F107" s="289" t="s">
        <v>1518</v>
      </c>
      <c r="G107" s="269"/>
      <c r="H107" s="269" t="s">
        <v>1558</v>
      </c>
      <c r="I107" s="269" t="s">
        <v>1520</v>
      </c>
      <c r="J107" s="269">
        <v>120</v>
      </c>
      <c r="K107" s="281"/>
    </row>
    <row r="108" spans="2:11" s="1" customFormat="1" ht="15" customHeight="1">
      <c r="B108" s="290"/>
      <c r="C108" s="269" t="s">
        <v>1523</v>
      </c>
      <c r="D108" s="269"/>
      <c r="E108" s="269"/>
      <c r="F108" s="289" t="s">
        <v>1524</v>
      </c>
      <c r="G108" s="269"/>
      <c r="H108" s="269" t="s">
        <v>1558</v>
      </c>
      <c r="I108" s="269" t="s">
        <v>1520</v>
      </c>
      <c r="J108" s="269">
        <v>50</v>
      </c>
      <c r="K108" s="281"/>
    </row>
    <row r="109" spans="2:11" s="1" customFormat="1" ht="15" customHeight="1">
      <c r="B109" s="290"/>
      <c r="C109" s="269" t="s">
        <v>1526</v>
      </c>
      <c r="D109" s="269"/>
      <c r="E109" s="269"/>
      <c r="F109" s="289" t="s">
        <v>1518</v>
      </c>
      <c r="G109" s="269"/>
      <c r="H109" s="269" t="s">
        <v>1558</v>
      </c>
      <c r="I109" s="269" t="s">
        <v>1528</v>
      </c>
      <c r="J109" s="269"/>
      <c r="K109" s="281"/>
    </row>
    <row r="110" spans="2:11" s="1" customFormat="1" ht="15" customHeight="1">
      <c r="B110" s="290"/>
      <c r="C110" s="269" t="s">
        <v>1537</v>
      </c>
      <c r="D110" s="269"/>
      <c r="E110" s="269"/>
      <c r="F110" s="289" t="s">
        <v>1524</v>
      </c>
      <c r="G110" s="269"/>
      <c r="H110" s="269" t="s">
        <v>1558</v>
      </c>
      <c r="I110" s="269" t="s">
        <v>1520</v>
      </c>
      <c r="J110" s="269">
        <v>50</v>
      </c>
      <c r="K110" s="281"/>
    </row>
    <row r="111" spans="2:11" s="1" customFormat="1" ht="15" customHeight="1">
      <c r="B111" s="290"/>
      <c r="C111" s="269" t="s">
        <v>1545</v>
      </c>
      <c r="D111" s="269"/>
      <c r="E111" s="269"/>
      <c r="F111" s="289" t="s">
        <v>1524</v>
      </c>
      <c r="G111" s="269"/>
      <c r="H111" s="269" t="s">
        <v>1558</v>
      </c>
      <c r="I111" s="269" t="s">
        <v>1520</v>
      </c>
      <c r="J111" s="269">
        <v>50</v>
      </c>
      <c r="K111" s="281"/>
    </row>
    <row r="112" spans="2:11" s="1" customFormat="1" ht="15" customHeight="1">
      <c r="B112" s="290"/>
      <c r="C112" s="269" t="s">
        <v>1543</v>
      </c>
      <c r="D112" s="269"/>
      <c r="E112" s="269"/>
      <c r="F112" s="289" t="s">
        <v>1524</v>
      </c>
      <c r="G112" s="269"/>
      <c r="H112" s="269" t="s">
        <v>1558</v>
      </c>
      <c r="I112" s="269" t="s">
        <v>1520</v>
      </c>
      <c r="J112" s="269">
        <v>50</v>
      </c>
      <c r="K112" s="281"/>
    </row>
    <row r="113" spans="2:11" s="1" customFormat="1" ht="15" customHeight="1">
      <c r="B113" s="290"/>
      <c r="C113" s="269" t="s">
        <v>51</v>
      </c>
      <c r="D113" s="269"/>
      <c r="E113" s="269"/>
      <c r="F113" s="289" t="s">
        <v>1518</v>
      </c>
      <c r="G113" s="269"/>
      <c r="H113" s="269" t="s">
        <v>1559</v>
      </c>
      <c r="I113" s="269" t="s">
        <v>1520</v>
      </c>
      <c r="J113" s="269">
        <v>20</v>
      </c>
      <c r="K113" s="281"/>
    </row>
    <row r="114" spans="2:11" s="1" customFormat="1" ht="15" customHeight="1">
      <c r="B114" s="290"/>
      <c r="C114" s="269" t="s">
        <v>1560</v>
      </c>
      <c r="D114" s="269"/>
      <c r="E114" s="269"/>
      <c r="F114" s="289" t="s">
        <v>1518</v>
      </c>
      <c r="G114" s="269"/>
      <c r="H114" s="269" t="s">
        <v>1561</v>
      </c>
      <c r="I114" s="269" t="s">
        <v>1520</v>
      </c>
      <c r="J114" s="269">
        <v>120</v>
      </c>
      <c r="K114" s="281"/>
    </row>
    <row r="115" spans="2:11" s="1" customFormat="1" ht="15" customHeight="1">
      <c r="B115" s="290"/>
      <c r="C115" s="269" t="s">
        <v>36</v>
      </c>
      <c r="D115" s="269"/>
      <c r="E115" s="269"/>
      <c r="F115" s="289" t="s">
        <v>1518</v>
      </c>
      <c r="G115" s="269"/>
      <c r="H115" s="269" t="s">
        <v>1562</v>
      </c>
      <c r="I115" s="269" t="s">
        <v>1553</v>
      </c>
      <c r="J115" s="269"/>
      <c r="K115" s="281"/>
    </row>
    <row r="116" spans="2:11" s="1" customFormat="1" ht="15" customHeight="1">
      <c r="B116" s="290"/>
      <c r="C116" s="269" t="s">
        <v>46</v>
      </c>
      <c r="D116" s="269"/>
      <c r="E116" s="269"/>
      <c r="F116" s="289" t="s">
        <v>1518</v>
      </c>
      <c r="G116" s="269"/>
      <c r="H116" s="269" t="s">
        <v>1563</v>
      </c>
      <c r="I116" s="269" t="s">
        <v>1553</v>
      </c>
      <c r="J116" s="269"/>
      <c r="K116" s="281"/>
    </row>
    <row r="117" spans="2:11" s="1" customFormat="1" ht="15" customHeight="1">
      <c r="B117" s="290"/>
      <c r="C117" s="269" t="s">
        <v>55</v>
      </c>
      <c r="D117" s="269"/>
      <c r="E117" s="269"/>
      <c r="F117" s="289" t="s">
        <v>1518</v>
      </c>
      <c r="G117" s="269"/>
      <c r="H117" s="269" t="s">
        <v>1564</v>
      </c>
      <c r="I117" s="269" t="s">
        <v>1565</v>
      </c>
      <c r="J117" s="269"/>
      <c r="K117" s="281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266"/>
      <c r="D119" s="266"/>
      <c r="E119" s="266"/>
      <c r="F119" s="301"/>
      <c r="G119" s="266"/>
      <c r="H119" s="266"/>
      <c r="I119" s="266"/>
      <c r="J119" s="266"/>
      <c r="K119" s="300"/>
    </row>
    <row r="120" spans="2:11" s="1" customFormat="1" ht="18.75" customHeight="1"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92" t="s">
        <v>1566</v>
      </c>
      <c r="D122" s="392"/>
      <c r="E122" s="392"/>
      <c r="F122" s="392"/>
      <c r="G122" s="392"/>
      <c r="H122" s="392"/>
      <c r="I122" s="392"/>
      <c r="J122" s="392"/>
      <c r="K122" s="306"/>
    </row>
    <row r="123" spans="2:11" s="1" customFormat="1" ht="17.25" customHeight="1">
      <c r="B123" s="307"/>
      <c r="C123" s="282" t="s">
        <v>1512</v>
      </c>
      <c r="D123" s="282"/>
      <c r="E123" s="282"/>
      <c r="F123" s="282" t="s">
        <v>1513</v>
      </c>
      <c r="G123" s="283"/>
      <c r="H123" s="282" t="s">
        <v>52</v>
      </c>
      <c r="I123" s="282" t="s">
        <v>55</v>
      </c>
      <c r="J123" s="282" t="s">
        <v>1514</v>
      </c>
      <c r="K123" s="308"/>
    </row>
    <row r="124" spans="2:11" s="1" customFormat="1" ht="17.25" customHeight="1">
      <c r="B124" s="307"/>
      <c r="C124" s="284" t="s">
        <v>1515</v>
      </c>
      <c r="D124" s="284"/>
      <c r="E124" s="284"/>
      <c r="F124" s="285" t="s">
        <v>1516</v>
      </c>
      <c r="G124" s="286"/>
      <c r="H124" s="284"/>
      <c r="I124" s="284"/>
      <c r="J124" s="284" t="s">
        <v>1517</v>
      </c>
      <c r="K124" s="308"/>
    </row>
    <row r="125" spans="2:11" s="1" customFormat="1" ht="5.25" customHeight="1">
      <c r="B125" s="309"/>
      <c r="C125" s="287"/>
      <c r="D125" s="287"/>
      <c r="E125" s="287"/>
      <c r="F125" s="287"/>
      <c r="G125" s="269"/>
      <c r="H125" s="287"/>
      <c r="I125" s="287"/>
      <c r="J125" s="287"/>
      <c r="K125" s="310"/>
    </row>
    <row r="126" spans="2:11" s="1" customFormat="1" ht="15" customHeight="1">
      <c r="B126" s="309"/>
      <c r="C126" s="269" t="s">
        <v>1521</v>
      </c>
      <c r="D126" s="287"/>
      <c r="E126" s="287"/>
      <c r="F126" s="289" t="s">
        <v>1518</v>
      </c>
      <c r="G126" s="269"/>
      <c r="H126" s="269" t="s">
        <v>1558</v>
      </c>
      <c r="I126" s="269" t="s">
        <v>1520</v>
      </c>
      <c r="J126" s="269">
        <v>120</v>
      </c>
      <c r="K126" s="311"/>
    </row>
    <row r="127" spans="2:11" s="1" customFormat="1" ht="15" customHeight="1">
      <c r="B127" s="309"/>
      <c r="C127" s="269" t="s">
        <v>1567</v>
      </c>
      <c r="D127" s="269"/>
      <c r="E127" s="269"/>
      <c r="F127" s="289" t="s">
        <v>1518</v>
      </c>
      <c r="G127" s="269"/>
      <c r="H127" s="269" t="s">
        <v>1568</v>
      </c>
      <c r="I127" s="269" t="s">
        <v>1520</v>
      </c>
      <c r="J127" s="269" t="s">
        <v>1569</v>
      </c>
      <c r="K127" s="311"/>
    </row>
    <row r="128" spans="2:11" s="1" customFormat="1" ht="15" customHeight="1">
      <c r="B128" s="309"/>
      <c r="C128" s="269" t="s">
        <v>100</v>
      </c>
      <c r="D128" s="269"/>
      <c r="E128" s="269"/>
      <c r="F128" s="289" t="s">
        <v>1518</v>
      </c>
      <c r="G128" s="269"/>
      <c r="H128" s="269" t="s">
        <v>1570</v>
      </c>
      <c r="I128" s="269" t="s">
        <v>1520</v>
      </c>
      <c r="J128" s="269" t="s">
        <v>1569</v>
      </c>
      <c r="K128" s="311"/>
    </row>
    <row r="129" spans="2:11" s="1" customFormat="1" ht="15" customHeight="1">
      <c r="B129" s="309"/>
      <c r="C129" s="269" t="s">
        <v>1529</v>
      </c>
      <c r="D129" s="269"/>
      <c r="E129" s="269"/>
      <c r="F129" s="289" t="s">
        <v>1524</v>
      </c>
      <c r="G129" s="269"/>
      <c r="H129" s="269" t="s">
        <v>1530</v>
      </c>
      <c r="I129" s="269" t="s">
        <v>1520</v>
      </c>
      <c r="J129" s="269">
        <v>15</v>
      </c>
      <c r="K129" s="311"/>
    </row>
    <row r="130" spans="2:11" s="1" customFormat="1" ht="15" customHeight="1">
      <c r="B130" s="309"/>
      <c r="C130" s="291" t="s">
        <v>1531</v>
      </c>
      <c r="D130" s="291"/>
      <c r="E130" s="291"/>
      <c r="F130" s="292" t="s">
        <v>1524</v>
      </c>
      <c r="G130" s="291"/>
      <c r="H130" s="291" t="s">
        <v>1532</v>
      </c>
      <c r="I130" s="291" t="s">
        <v>1520</v>
      </c>
      <c r="J130" s="291">
        <v>15</v>
      </c>
      <c r="K130" s="311"/>
    </row>
    <row r="131" spans="2:11" s="1" customFormat="1" ht="15" customHeight="1">
      <c r="B131" s="309"/>
      <c r="C131" s="291" t="s">
        <v>1533</v>
      </c>
      <c r="D131" s="291"/>
      <c r="E131" s="291"/>
      <c r="F131" s="292" t="s">
        <v>1524</v>
      </c>
      <c r="G131" s="291"/>
      <c r="H131" s="291" t="s">
        <v>1534</v>
      </c>
      <c r="I131" s="291" t="s">
        <v>1520</v>
      </c>
      <c r="J131" s="291">
        <v>20</v>
      </c>
      <c r="K131" s="311"/>
    </row>
    <row r="132" spans="2:11" s="1" customFormat="1" ht="15" customHeight="1">
      <c r="B132" s="309"/>
      <c r="C132" s="291" t="s">
        <v>1535</v>
      </c>
      <c r="D132" s="291"/>
      <c r="E132" s="291"/>
      <c r="F132" s="292" t="s">
        <v>1524</v>
      </c>
      <c r="G132" s="291"/>
      <c r="H132" s="291" t="s">
        <v>1536</v>
      </c>
      <c r="I132" s="291" t="s">
        <v>1520</v>
      </c>
      <c r="J132" s="291">
        <v>20</v>
      </c>
      <c r="K132" s="311"/>
    </row>
    <row r="133" spans="2:11" s="1" customFormat="1" ht="15" customHeight="1">
      <c r="B133" s="309"/>
      <c r="C133" s="269" t="s">
        <v>1523</v>
      </c>
      <c r="D133" s="269"/>
      <c r="E133" s="269"/>
      <c r="F133" s="289" t="s">
        <v>1524</v>
      </c>
      <c r="G133" s="269"/>
      <c r="H133" s="269" t="s">
        <v>1558</v>
      </c>
      <c r="I133" s="269" t="s">
        <v>1520</v>
      </c>
      <c r="J133" s="269">
        <v>50</v>
      </c>
      <c r="K133" s="311"/>
    </row>
    <row r="134" spans="2:11" s="1" customFormat="1" ht="15" customHeight="1">
      <c r="B134" s="309"/>
      <c r="C134" s="269" t="s">
        <v>1537</v>
      </c>
      <c r="D134" s="269"/>
      <c r="E134" s="269"/>
      <c r="F134" s="289" t="s">
        <v>1524</v>
      </c>
      <c r="G134" s="269"/>
      <c r="H134" s="269" t="s">
        <v>1558</v>
      </c>
      <c r="I134" s="269" t="s">
        <v>1520</v>
      </c>
      <c r="J134" s="269">
        <v>50</v>
      </c>
      <c r="K134" s="311"/>
    </row>
    <row r="135" spans="2:11" s="1" customFormat="1" ht="15" customHeight="1">
      <c r="B135" s="309"/>
      <c r="C135" s="269" t="s">
        <v>1543</v>
      </c>
      <c r="D135" s="269"/>
      <c r="E135" s="269"/>
      <c r="F135" s="289" t="s">
        <v>1524</v>
      </c>
      <c r="G135" s="269"/>
      <c r="H135" s="269" t="s">
        <v>1558</v>
      </c>
      <c r="I135" s="269" t="s">
        <v>1520</v>
      </c>
      <c r="J135" s="269">
        <v>50</v>
      </c>
      <c r="K135" s="311"/>
    </row>
    <row r="136" spans="2:11" s="1" customFormat="1" ht="15" customHeight="1">
      <c r="B136" s="309"/>
      <c r="C136" s="269" t="s">
        <v>1545</v>
      </c>
      <c r="D136" s="269"/>
      <c r="E136" s="269"/>
      <c r="F136" s="289" t="s">
        <v>1524</v>
      </c>
      <c r="G136" s="269"/>
      <c r="H136" s="269" t="s">
        <v>1558</v>
      </c>
      <c r="I136" s="269" t="s">
        <v>1520</v>
      </c>
      <c r="J136" s="269">
        <v>50</v>
      </c>
      <c r="K136" s="311"/>
    </row>
    <row r="137" spans="2:11" s="1" customFormat="1" ht="15" customHeight="1">
      <c r="B137" s="309"/>
      <c r="C137" s="269" t="s">
        <v>1546</v>
      </c>
      <c r="D137" s="269"/>
      <c r="E137" s="269"/>
      <c r="F137" s="289" t="s">
        <v>1524</v>
      </c>
      <c r="G137" s="269"/>
      <c r="H137" s="269" t="s">
        <v>1571</v>
      </c>
      <c r="I137" s="269" t="s">
        <v>1520</v>
      </c>
      <c r="J137" s="269">
        <v>255</v>
      </c>
      <c r="K137" s="311"/>
    </row>
    <row r="138" spans="2:11" s="1" customFormat="1" ht="15" customHeight="1">
      <c r="B138" s="309"/>
      <c r="C138" s="269" t="s">
        <v>1548</v>
      </c>
      <c r="D138" s="269"/>
      <c r="E138" s="269"/>
      <c r="F138" s="289" t="s">
        <v>1518</v>
      </c>
      <c r="G138" s="269"/>
      <c r="H138" s="269" t="s">
        <v>1572</v>
      </c>
      <c r="I138" s="269" t="s">
        <v>1550</v>
      </c>
      <c r="J138" s="269"/>
      <c r="K138" s="311"/>
    </row>
    <row r="139" spans="2:11" s="1" customFormat="1" ht="15" customHeight="1">
      <c r="B139" s="309"/>
      <c r="C139" s="269" t="s">
        <v>1551</v>
      </c>
      <c r="D139" s="269"/>
      <c r="E139" s="269"/>
      <c r="F139" s="289" t="s">
        <v>1518</v>
      </c>
      <c r="G139" s="269"/>
      <c r="H139" s="269" t="s">
        <v>1573</v>
      </c>
      <c r="I139" s="269" t="s">
        <v>1553</v>
      </c>
      <c r="J139" s="269"/>
      <c r="K139" s="311"/>
    </row>
    <row r="140" spans="2:11" s="1" customFormat="1" ht="15" customHeight="1">
      <c r="B140" s="309"/>
      <c r="C140" s="269" t="s">
        <v>1554</v>
      </c>
      <c r="D140" s="269"/>
      <c r="E140" s="269"/>
      <c r="F140" s="289" t="s">
        <v>1518</v>
      </c>
      <c r="G140" s="269"/>
      <c r="H140" s="269" t="s">
        <v>1554</v>
      </c>
      <c r="I140" s="269" t="s">
        <v>1553</v>
      </c>
      <c r="J140" s="269"/>
      <c r="K140" s="311"/>
    </row>
    <row r="141" spans="2:11" s="1" customFormat="1" ht="15" customHeight="1">
      <c r="B141" s="309"/>
      <c r="C141" s="269" t="s">
        <v>36</v>
      </c>
      <c r="D141" s="269"/>
      <c r="E141" s="269"/>
      <c r="F141" s="289" t="s">
        <v>1518</v>
      </c>
      <c r="G141" s="269"/>
      <c r="H141" s="269" t="s">
        <v>1574</v>
      </c>
      <c r="I141" s="269" t="s">
        <v>1553</v>
      </c>
      <c r="J141" s="269"/>
      <c r="K141" s="311"/>
    </row>
    <row r="142" spans="2:11" s="1" customFormat="1" ht="15" customHeight="1">
      <c r="B142" s="309"/>
      <c r="C142" s="269" t="s">
        <v>1575</v>
      </c>
      <c r="D142" s="269"/>
      <c r="E142" s="269"/>
      <c r="F142" s="289" t="s">
        <v>1518</v>
      </c>
      <c r="G142" s="269"/>
      <c r="H142" s="269" t="s">
        <v>1576</v>
      </c>
      <c r="I142" s="269" t="s">
        <v>1553</v>
      </c>
      <c r="J142" s="269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66"/>
      <c r="C144" s="266"/>
      <c r="D144" s="266"/>
      <c r="E144" s="266"/>
      <c r="F144" s="301"/>
      <c r="G144" s="266"/>
      <c r="H144" s="266"/>
      <c r="I144" s="266"/>
      <c r="J144" s="266"/>
      <c r="K144" s="266"/>
    </row>
    <row r="145" spans="2:11" s="1" customFormat="1" ht="18.75" customHeight="1"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</row>
    <row r="146" spans="2:11" s="1" customFormat="1" ht="7.5" customHeight="1">
      <c r="B146" s="277"/>
      <c r="C146" s="278"/>
      <c r="D146" s="278"/>
      <c r="E146" s="278"/>
      <c r="F146" s="278"/>
      <c r="G146" s="278"/>
      <c r="H146" s="278"/>
      <c r="I146" s="278"/>
      <c r="J146" s="278"/>
      <c r="K146" s="279"/>
    </row>
    <row r="147" spans="2:11" s="1" customFormat="1" ht="45" customHeight="1">
      <c r="B147" s="280"/>
      <c r="C147" s="394" t="s">
        <v>1577</v>
      </c>
      <c r="D147" s="394"/>
      <c r="E147" s="394"/>
      <c r="F147" s="394"/>
      <c r="G147" s="394"/>
      <c r="H147" s="394"/>
      <c r="I147" s="394"/>
      <c r="J147" s="394"/>
      <c r="K147" s="281"/>
    </row>
    <row r="148" spans="2:11" s="1" customFormat="1" ht="17.25" customHeight="1">
      <c r="B148" s="280"/>
      <c r="C148" s="282" t="s">
        <v>1512</v>
      </c>
      <c r="D148" s="282"/>
      <c r="E148" s="282"/>
      <c r="F148" s="282" t="s">
        <v>1513</v>
      </c>
      <c r="G148" s="283"/>
      <c r="H148" s="282" t="s">
        <v>52</v>
      </c>
      <c r="I148" s="282" t="s">
        <v>55</v>
      </c>
      <c r="J148" s="282" t="s">
        <v>1514</v>
      </c>
      <c r="K148" s="281"/>
    </row>
    <row r="149" spans="2:11" s="1" customFormat="1" ht="17.25" customHeight="1">
      <c r="B149" s="280"/>
      <c r="C149" s="284" t="s">
        <v>1515</v>
      </c>
      <c r="D149" s="284"/>
      <c r="E149" s="284"/>
      <c r="F149" s="285" t="s">
        <v>1516</v>
      </c>
      <c r="G149" s="286"/>
      <c r="H149" s="284"/>
      <c r="I149" s="284"/>
      <c r="J149" s="284" t="s">
        <v>1517</v>
      </c>
      <c r="K149" s="281"/>
    </row>
    <row r="150" spans="2:11" s="1" customFormat="1" ht="5.25" customHeight="1">
      <c r="B150" s="290"/>
      <c r="C150" s="287"/>
      <c r="D150" s="287"/>
      <c r="E150" s="287"/>
      <c r="F150" s="287"/>
      <c r="G150" s="288"/>
      <c r="H150" s="287"/>
      <c r="I150" s="287"/>
      <c r="J150" s="287"/>
      <c r="K150" s="311"/>
    </row>
    <row r="151" spans="2:11" s="1" customFormat="1" ht="15" customHeight="1">
      <c r="B151" s="290"/>
      <c r="C151" s="315" t="s">
        <v>1521</v>
      </c>
      <c r="D151" s="269"/>
      <c r="E151" s="269"/>
      <c r="F151" s="316" t="s">
        <v>1518</v>
      </c>
      <c r="G151" s="269"/>
      <c r="H151" s="315" t="s">
        <v>1558</v>
      </c>
      <c r="I151" s="315" t="s">
        <v>1520</v>
      </c>
      <c r="J151" s="315">
        <v>120</v>
      </c>
      <c r="K151" s="311"/>
    </row>
    <row r="152" spans="2:11" s="1" customFormat="1" ht="15" customHeight="1">
      <c r="B152" s="290"/>
      <c r="C152" s="315" t="s">
        <v>1567</v>
      </c>
      <c r="D152" s="269"/>
      <c r="E152" s="269"/>
      <c r="F152" s="316" t="s">
        <v>1518</v>
      </c>
      <c r="G152" s="269"/>
      <c r="H152" s="315" t="s">
        <v>1578</v>
      </c>
      <c r="I152" s="315" t="s">
        <v>1520</v>
      </c>
      <c r="J152" s="315" t="s">
        <v>1569</v>
      </c>
      <c r="K152" s="311"/>
    </row>
    <row r="153" spans="2:11" s="1" customFormat="1" ht="15" customHeight="1">
      <c r="B153" s="290"/>
      <c r="C153" s="315" t="s">
        <v>100</v>
      </c>
      <c r="D153" s="269"/>
      <c r="E153" s="269"/>
      <c r="F153" s="316" t="s">
        <v>1518</v>
      </c>
      <c r="G153" s="269"/>
      <c r="H153" s="315" t="s">
        <v>1579</v>
      </c>
      <c r="I153" s="315" t="s">
        <v>1520</v>
      </c>
      <c r="J153" s="315" t="s">
        <v>1569</v>
      </c>
      <c r="K153" s="311"/>
    </row>
    <row r="154" spans="2:11" s="1" customFormat="1" ht="15" customHeight="1">
      <c r="B154" s="290"/>
      <c r="C154" s="315" t="s">
        <v>1523</v>
      </c>
      <c r="D154" s="269"/>
      <c r="E154" s="269"/>
      <c r="F154" s="316" t="s">
        <v>1524</v>
      </c>
      <c r="G154" s="269"/>
      <c r="H154" s="315" t="s">
        <v>1558</v>
      </c>
      <c r="I154" s="315" t="s">
        <v>1520</v>
      </c>
      <c r="J154" s="315">
        <v>50</v>
      </c>
      <c r="K154" s="311"/>
    </row>
    <row r="155" spans="2:11" s="1" customFormat="1" ht="15" customHeight="1">
      <c r="B155" s="290"/>
      <c r="C155" s="315" t="s">
        <v>1526</v>
      </c>
      <c r="D155" s="269"/>
      <c r="E155" s="269"/>
      <c r="F155" s="316" t="s">
        <v>1518</v>
      </c>
      <c r="G155" s="269"/>
      <c r="H155" s="315" t="s">
        <v>1558</v>
      </c>
      <c r="I155" s="315" t="s">
        <v>1528</v>
      </c>
      <c r="J155" s="315"/>
      <c r="K155" s="311"/>
    </row>
    <row r="156" spans="2:11" s="1" customFormat="1" ht="15" customHeight="1">
      <c r="B156" s="290"/>
      <c r="C156" s="315" t="s">
        <v>1537</v>
      </c>
      <c r="D156" s="269"/>
      <c r="E156" s="269"/>
      <c r="F156" s="316" t="s">
        <v>1524</v>
      </c>
      <c r="G156" s="269"/>
      <c r="H156" s="315" t="s">
        <v>1558</v>
      </c>
      <c r="I156" s="315" t="s">
        <v>1520</v>
      </c>
      <c r="J156" s="315">
        <v>50</v>
      </c>
      <c r="K156" s="311"/>
    </row>
    <row r="157" spans="2:11" s="1" customFormat="1" ht="15" customHeight="1">
      <c r="B157" s="290"/>
      <c r="C157" s="315" t="s">
        <v>1545</v>
      </c>
      <c r="D157" s="269"/>
      <c r="E157" s="269"/>
      <c r="F157" s="316" t="s">
        <v>1524</v>
      </c>
      <c r="G157" s="269"/>
      <c r="H157" s="315" t="s">
        <v>1558</v>
      </c>
      <c r="I157" s="315" t="s">
        <v>1520</v>
      </c>
      <c r="J157" s="315">
        <v>50</v>
      </c>
      <c r="K157" s="311"/>
    </row>
    <row r="158" spans="2:11" s="1" customFormat="1" ht="15" customHeight="1">
      <c r="B158" s="290"/>
      <c r="C158" s="315" t="s">
        <v>1543</v>
      </c>
      <c r="D158" s="269"/>
      <c r="E158" s="269"/>
      <c r="F158" s="316" t="s">
        <v>1524</v>
      </c>
      <c r="G158" s="269"/>
      <c r="H158" s="315" t="s">
        <v>1558</v>
      </c>
      <c r="I158" s="315" t="s">
        <v>1520</v>
      </c>
      <c r="J158" s="315">
        <v>50</v>
      </c>
      <c r="K158" s="311"/>
    </row>
    <row r="159" spans="2:11" s="1" customFormat="1" ht="15" customHeight="1">
      <c r="B159" s="290"/>
      <c r="C159" s="315" t="s">
        <v>109</v>
      </c>
      <c r="D159" s="269"/>
      <c r="E159" s="269"/>
      <c r="F159" s="316" t="s">
        <v>1518</v>
      </c>
      <c r="G159" s="269"/>
      <c r="H159" s="315" t="s">
        <v>1580</v>
      </c>
      <c r="I159" s="315" t="s">
        <v>1520</v>
      </c>
      <c r="J159" s="315" t="s">
        <v>1581</v>
      </c>
      <c r="K159" s="311"/>
    </row>
    <row r="160" spans="2:11" s="1" customFormat="1" ht="15" customHeight="1">
      <c r="B160" s="290"/>
      <c r="C160" s="315" t="s">
        <v>1582</v>
      </c>
      <c r="D160" s="269"/>
      <c r="E160" s="269"/>
      <c r="F160" s="316" t="s">
        <v>1518</v>
      </c>
      <c r="G160" s="269"/>
      <c r="H160" s="315" t="s">
        <v>1583</v>
      </c>
      <c r="I160" s="315" t="s">
        <v>1553</v>
      </c>
      <c r="J160" s="315"/>
      <c r="K160" s="311"/>
    </row>
    <row r="161" spans="2:11" s="1" customFormat="1" ht="15" customHeight="1">
      <c r="B161" s="317"/>
      <c r="C161" s="299"/>
      <c r="D161" s="299"/>
      <c r="E161" s="299"/>
      <c r="F161" s="299"/>
      <c r="G161" s="299"/>
      <c r="H161" s="299"/>
      <c r="I161" s="299"/>
      <c r="J161" s="299"/>
      <c r="K161" s="318"/>
    </row>
    <row r="162" spans="2:11" s="1" customFormat="1" ht="18.75" customHeight="1">
      <c r="B162" s="266"/>
      <c r="C162" s="269"/>
      <c r="D162" s="269"/>
      <c r="E162" s="269"/>
      <c r="F162" s="289"/>
      <c r="G162" s="269"/>
      <c r="H162" s="269"/>
      <c r="I162" s="269"/>
      <c r="J162" s="269"/>
      <c r="K162" s="266"/>
    </row>
    <row r="163" spans="2:11" s="1" customFormat="1" ht="18.75" customHeight="1"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</row>
    <row r="164" spans="2:11" s="1" customFormat="1" ht="7.5" customHeight="1">
      <c r="B164" s="258"/>
      <c r="C164" s="259"/>
      <c r="D164" s="259"/>
      <c r="E164" s="259"/>
      <c r="F164" s="259"/>
      <c r="G164" s="259"/>
      <c r="H164" s="259"/>
      <c r="I164" s="259"/>
      <c r="J164" s="259"/>
      <c r="K164" s="260"/>
    </row>
    <row r="165" spans="2:11" s="1" customFormat="1" ht="45" customHeight="1">
      <c r="B165" s="261"/>
      <c r="C165" s="392" t="s">
        <v>1584</v>
      </c>
      <c r="D165" s="392"/>
      <c r="E165" s="392"/>
      <c r="F165" s="392"/>
      <c r="G165" s="392"/>
      <c r="H165" s="392"/>
      <c r="I165" s="392"/>
      <c r="J165" s="392"/>
      <c r="K165" s="262"/>
    </row>
    <row r="166" spans="2:11" s="1" customFormat="1" ht="17.25" customHeight="1">
      <c r="B166" s="261"/>
      <c r="C166" s="282" t="s">
        <v>1512</v>
      </c>
      <c r="D166" s="282"/>
      <c r="E166" s="282"/>
      <c r="F166" s="282" t="s">
        <v>1513</v>
      </c>
      <c r="G166" s="319"/>
      <c r="H166" s="320" t="s">
        <v>52</v>
      </c>
      <c r="I166" s="320" t="s">
        <v>55</v>
      </c>
      <c r="J166" s="282" t="s">
        <v>1514</v>
      </c>
      <c r="K166" s="262"/>
    </row>
    <row r="167" spans="2:11" s="1" customFormat="1" ht="17.25" customHeight="1">
      <c r="B167" s="263"/>
      <c r="C167" s="284" t="s">
        <v>1515</v>
      </c>
      <c r="D167" s="284"/>
      <c r="E167" s="284"/>
      <c r="F167" s="285" t="s">
        <v>1516</v>
      </c>
      <c r="G167" s="321"/>
      <c r="H167" s="322"/>
      <c r="I167" s="322"/>
      <c r="J167" s="284" t="s">
        <v>1517</v>
      </c>
      <c r="K167" s="264"/>
    </row>
    <row r="168" spans="2:11" s="1" customFormat="1" ht="5.25" customHeight="1">
      <c r="B168" s="290"/>
      <c r="C168" s="287"/>
      <c r="D168" s="287"/>
      <c r="E168" s="287"/>
      <c r="F168" s="287"/>
      <c r="G168" s="288"/>
      <c r="H168" s="287"/>
      <c r="I168" s="287"/>
      <c r="J168" s="287"/>
      <c r="K168" s="311"/>
    </row>
    <row r="169" spans="2:11" s="1" customFormat="1" ht="15" customHeight="1">
      <c r="B169" s="290"/>
      <c r="C169" s="269" t="s">
        <v>1521</v>
      </c>
      <c r="D169" s="269"/>
      <c r="E169" s="269"/>
      <c r="F169" s="289" t="s">
        <v>1518</v>
      </c>
      <c r="G169" s="269"/>
      <c r="H169" s="269" t="s">
        <v>1558</v>
      </c>
      <c r="I169" s="269" t="s">
        <v>1520</v>
      </c>
      <c r="J169" s="269">
        <v>120</v>
      </c>
      <c r="K169" s="311"/>
    </row>
    <row r="170" spans="2:11" s="1" customFormat="1" ht="15" customHeight="1">
      <c r="B170" s="290"/>
      <c r="C170" s="269" t="s">
        <v>1567</v>
      </c>
      <c r="D170" s="269"/>
      <c r="E170" s="269"/>
      <c r="F170" s="289" t="s">
        <v>1518</v>
      </c>
      <c r="G170" s="269"/>
      <c r="H170" s="269" t="s">
        <v>1568</v>
      </c>
      <c r="I170" s="269" t="s">
        <v>1520</v>
      </c>
      <c r="J170" s="269" t="s">
        <v>1569</v>
      </c>
      <c r="K170" s="311"/>
    </row>
    <row r="171" spans="2:11" s="1" customFormat="1" ht="15" customHeight="1">
      <c r="B171" s="290"/>
      <c r="C171" s="269" t="s">
        <v>100</v>
      </c>
      <c r="D171" s="269"/>
      <c r="E171" s="269"/>
      <c r="F171" s="289" t="s">
        <v>1518</v>
      </c>
      <c r="G171" s="269"/>
      <c r="H171" s="269" t="s">
        <v>1585</v>
      </c>
      <c r="I171" s="269" t="s">
        <v>1520</v>
      </c>
      <c r="J171" s="269" t="s">
        <v>1569</v>
      </c>
      <c r="K171" s="311"/>
    </row>
    <row r="172" spans="2:11" s="1" customFormat="1" ht="15" customHeight="1">
      <c r="B172" s="290"/>
      <c r="C172" s="269" t="s">
        <v>1523</v>
      </c>
      <c r="D172" s="269"/>
      <c r="E172" s="269"/>
      <c r="F172" s="289" t="s">
        <v>1524</v>
      </c>
      <c r="G172" s="269"/>
      <c r="H172" s="269" t="s">
        <v>1585</v>
      </c>
      <c r="I172" s="269" t="s">
        <v>1520</v>
      </c>
      <c r="J172" s="269">
        <v>50</v>
      </c>
      <c r="K172" s="311"/>
    </row>
    <row r="173" spans="2:11" s="1" customFormat="1" ht="15" customHeight="1">
      <c r="B173" s="290"/>
      <c r="C173" s="269" t="s">
        <v>1526</v>
      </c>
      <c r="D173" s="269"/>
      <c r="E173" s="269"/>
      <c r="F173" s="289" t="s">
        <v>1518</v>
      </c>
      <c r="G173" s="269"/>
      <c r="H173" s="269" t="s">
        <v>1585</v>
      </c>
      <c r="I173" s="269" t="s">
        <v>1528</v>
      </c>
      <c r="J173" s="269"/>
      <c r="K173" s="311"/>
    </row>
    <row r="174" spans="2:11" s="1" customFormat="1" ht="15" customHeight="1">
      <c r="B174" s="290"/>
      <c r="C174" s="269" t="s">
        <v>1537</v>
      </c>
      <c r="D174" s="269"/>
      <c r="E174" s="269"/>
      <c r="F174" s="289" t="s">
        <v>1524</v>
      </c>
      <c r="G174" s="269"/>
      <c r="H174" s="269" t="s">
        <v>1585</v>
      </c>
      <c r="I174" s="269" t="s">
        <v>1520</v>
      </c>
      <c r="J174" s="269">
        <v>50</v>
      </c>
      <c r="K174" s="311"/>
    </row>
    <row r="175" spans="2:11" s="1" customFormat="1" ht="15" customHeight="1">
      <c r="B175" s="290"/>
      <c r="C175" s="269" t="s">
        <v>1545</v>
      </c>
      <c r="D175" s="269"/>
      <c r="E175" s="269"/>
      <c r="F175" s="289" t="s">
        <v>1524</v>
      </c>
      <c r="G175" s="269"/>
      <c r="H175" s="269" t="s">
        <v>1585</v>
      </c>
      <c r="I175" s="269" t="s">
        <v>1520</v>
      </c>
      <c r="J175" s="269">
        <v>50</v>
      </c>
      <c r="K175" s="311"/>
    </row>
    <row r="176" spans="2:11" s="1" customFormat="1" ht="15" customHeight="1">
      <c r="B176" s="290"/>
      <c r="C176" s="269" t="s">
        <v>1543</v>
      </c>
      <c r="D176" s="269"/>
      <c r="E176" s="269"/>
      <c r="F176" s="289" t="s">
        <v>1524</v>
      </c>
      <c r="G176" s="269"/>
      <c r="H176" s="269" t="s">
        <v>1585</v>
      </c>
      <c r="I176" s="269" t="s">
        <v>1520</v>
      </c>
      <c r="J176" s="269">
        <v>50</v>
      </c>
      <c r="K176" s="311"/>
    </row>
    <row r="177" spans="2:11" s="1" customFormat="1" ht="15" customHeight="1">
      <c r="B177" s="290"/>
      <c r="C177" s="269" t="s">
        <v>118</v>
      </c>
      <c r="D177" s="269"/>
      <c r="E177" s="269"/>
      <c r="F177" s="289" t="s">
        <v>1518</v>
      </c>
      <c r="G177" s="269"/>
      <c r="H177" s="269" t="s">
        <v>1586</v>
      </c>
      <c r="I177" s="269" t="s">
        <v>1587</v>
      </c>
      <c r="J177" s="269"/>
      <c r="K177" s="311"/>
    </row>
    <row r="178" spans="2:11" s="1" customFormat="1" ht="15" customHeight="1">
      <c r="B178" s="290"/>
      <c r="C178" s="269" t="s">
        <v>55</v>
      </c>
      <c r="D178" s="269"/>
      <c r="E178" s="269"/>
      <c r="F178" s="289" t="s">
        <v>1518</v>
      </c>
      <c r="G178" s="269"/>
      <c r="H178" s="269" t="s">
        <v>1588</v>
      </c>
      <c r="I178" s="269" t="s">
        <v>1589</v>
      </c>
      <c r="J178" s="269">
        <v>1</v>
      </c>
      <c r="K178" s="311"/>
    </row>
    <row r="179" spans="2:11" s="1" customFormat="1" ht="15" customHeight="1">
      <c r="B179" s="290"/>
      <c r="C179" s="269" t="s">
        <v>51</v>
      </c>
      <c r="D179" s="269"/>
      <c r="E179" s="269"/>
      <c r="F179" s="289" t="s">
        <v>1518</v>
      </c>
      <c r="G179" s="269"/>
      <c r="H179" s="269" t="s">
        <v>1590</v>
      </c>
      <c r="I179" s="269" t="s">
        <v>1520</v>
      </c>
      <c r="J179" s="269">
        <v>20</v>
      </c>
      <c r="K179" s="311"/>
    </row>
    <row r="180" spans="2:11" s="1" customFormat="1" ht="15" customHeight="1">
      <c r="B180" s="290"/>
      <c r="C180" s="269" t="s">
        <v>52</v>
      </c>
      <c r="D180" s="269"/>
      <c r="E180" s="269"/>
      <c r="F180" s="289" t="s">
        <v>1518</v>
      </c>
      <c r="G180" s="269"/>
      <c r="H180" s="269" t="s">
        <v>1591</v>
      </c>
      <c r="I180" s="269" t="s">
        <v>1520</v>
      </c>
      <c r="J180" s="269">
        <v>255</v>
      </c>
      <c r="K180" s="311"/>
    </row>
    <row r="181" spans="2:11" s="1" customFormat="1" ht="15" customHeight="1">
      <c r="B181" s="290"/>
      <c r="C181" s="269" t="s">
        <v>119</v>
      </c>
      <c r="D181" s="269"/>
      <c r="E181" s="269"/>
      <c r="F181" s="289" t="s">
        <v>1518</v>
      </c>
      <c r="G181" s="269"/>
      <c r="H181" s="269" t="s">
        <v>1482</v>
      </c>
      <c r="I181" s="269" t="s">
        <v>1520</v>
      </c>
      <c r="J181" s="269">
        <v>10</v>
      </c>
      <c r="K181" s="311"/>
    </row>
    <row r="182" spans="2:11" s="1" customFormat="1" ht="15" customHeight="1">
      <c r="B182" s="290"/>
      <c r="C182" s="269" t="s">
        <v>120</v>
      </c>
      <c r="D182" s="269"/>
      <c r="E182" s="269"/>
      <c r="F182" s="289" t="s">
        <v>1518</v>
      </c>
      <c r="G182" s="269"/>
      <c r="H182" s="269" t="s">
        <v>1592</v>
      </c>
      <c r="I182" s="269" t="s">
        <v>1553</v>
      </c>
      <c r="J182" s="269"/>
      <c r="K182" s="311"/>
    </row>
    <row r="183" spans="2:11" s="1" customFormat="1" ht="15" customHeight="1">
      <c r="B183" s="290"/>
      <c r="C183" s="269" t="s">
        <v>1593</v>
      </c>
      <c r="D183" s="269"/>
      <c r="E183" s="269"/>
      <c r="F183" s="289" t="s">
        <v>1518</v>
      </c>
      <c r="G183" s="269"/>
      <c r="H183" s="269" t="s">
        <v>1594</v>
      </c>
      <c r="I183" s="269" t="s">
        <v>1553</v>
      </c>
      <c r="J183" s="269"/>
      <c r="K183" s="311"/>
    </row>
    <row r="184" spans="2:11" s="1" customFormat="1" ht="15" customHeight="1">
      <c r="B184" s="290"/>
      <c r="C184" s="269" t="s">
        <v>1582</v>
      </c>
      <c r="D184" s="269"/>
      <c r="E184" s="269"/>
      <c r="F184" s="289" t="s">
        <v>1518</v>
      </c>
      <c r="G184" s="269"/>
      <c r="H184" s="269" t="s">
        <v>1595</v>
      </c>
      <c r="I184" s="269" t="s">
        <v>1553</v>
      </c>
      <c r="J184" s="269"/>
      <c r="K184" s="311"/>
    </row>
    <row r="185" spans="2:11" s="1" customFormat="1" ht="15" customHeight="1">
      <c r="B185" s="290"/>
      <c r="C185" s="269" t="s">
        <v>122</v>
      </c>
      <c r="D185" s="269"/>
      <c r="E185" s="269"/>
      <c r="F185" s="289" t="s">
        <v>1524</v>
      </c>
      <c r="G185" s="269"/>
      <c r="H185" s="269" t="s">
        <v>1596</v>
      </c>
      <c r="I185" s="269" t="s">
        <v>1520</v>
      </c>
      <c r="J185" s="269">
        <v>50</v>
      </c>
      <c r="K185" s="311"/>
    </row>
    <row r="186" spans="2:11" s="1" customFormat="1" ht="15" customHeight="1">
      <c r="B186" s="290"/>
      <c r="C186" s="269" t="s">
        <v>1597</v>
      </c>
      <c r="D186" s="269"/>
      <c r="E186" s="269"/>
      <c r="F186" s="289" t="s">
        <v>1524</v>
      </c>
      <c r="G186" s="269"/>
      <c r="H186" s="269" t="s">
        <v>1598</v>
      </c>
      <c r="I186" s="269" t="s">
        <v>1599</v>
      </c>
      <c r="J186" s="269"/>
      <c r="K186" s="311"/>
    </row>
    <row r="187" spans="2:11" s="1" customFormat="1" ht="15" customHeight="1">
      <c r="B187" s="290"/>
      <c r="C187" s="269" t="s">
        <v>1600</v>
      </c>
      <c r="D187" s="269"/>
      <c r="E187" s="269"/>
      <c r="F187" s="289" t="s">
        <v>1524</v>
      </c>
      <c r="G187" s="269"/>
      <c r="H187" s="269" t="s">
        <v>1601</v>
      </c>
      <c r="I187" s="269" t="s">
        <v>1599</v>
      </c>
      <c r="J187" s="269"/>
      <c r="K187" s="311"/>
    </row>
    <row r="188" spans="2:11" s="1" customFormat="1" ht="15" customHeight="1">
      <c r="B188" s="290"/>
      <c r="C188" s="269" t="s">
        <v>1602</v>
      </c>
      <c r="D188" s="269"/>
      <c r="E188" s="269"/>
      <c r="F188" s="289" t="s">
        <v>1524</v>
      </c>
      <c r="G188" s="269"/>
      <c r="H188" s="269" t="s">
        <v>1603</v>
      </c>
      <c r="I188" s="269" t="s">
        <v>1599</v>
      </c>
      <c r="J188" s="269"/>
      <c r="K188" s="311"/>
    </row>
    <row r="189" spans="2:11" s="1" customFormat="1" ht="15" customHeight="1">
      <c r="B189" s="290"/>
      <c r="C189" s="323" t="s">
        <v>1604</v>
      </c>
      <c r="D189" s="269"/>
      <c r="E189" s="269"/>
      <c r="F189" s="289" t="s">
        <v>1524</v>
      </c>
      <c r="G189" s="269"/>
      <c r="H189" s="269" t="s">
        <v>1605</v>
      </c>
      <c r="I189" s="269" t="s">
        <v>1606</v>
      </c>
      <c r="J189" s="324" t="s">
        <v>1607</v>
      </c>
      <c r="K189" s="311"/>
    </row>
    <row r="190" spans="2:11" s="1" customFormat="1" ht="15" customHeight="1">
      <c r="B190" s="290"/>
      <c r="C190" s="275" t="s">
        <v>40</v>
      </c>
      <c r="D190" s="269"/>
      <c r="E190" s="269"/>
      <c r="F190" s="289" t="s">
        <v>1518</v>
      </c>
      <c r="G190" s="269"/>
      <c r="H190" s="266" t="s">
        <v>1608</v>
      </c>
      <c r="I190" s="269" t="s">
        <v>1609</v>
      </c>
      <c r="J190" s="269"/>
      <c r="K190" s="311"/>
    </row>
    <row r="191" spans="2:11" s="1" customFormat="1" ht="15" customHeight="1">
      <c r="B191" s="290"/>
      <c r="C191" s="275" t="s">
        <v>1610</v>
      </c>
      <c r="D191" s="269"/>
      <c r="E191" s="269"/>
      <c r="F191" s="289" t="s">
        <v>1518</v>
      </c>
      <c r="G191" s="269"/>
      <c r="H191" s="269" t="s">
        <v>1611</v>
      </c>
      <c r="I191" s="269" t="s">
        <v>1553</v>
      </c>
      <c r="J191" s="269"/>
      <c r="K191" s="311"/>
    </row>
    <row r="192" spans="2:11" s="1" customFormat="1" ht="15" customHeight="1">
      <c r="B192" s="290"/>
      <c r="C192" s="275" t="s">
        <v>1612</v>
      </c>
      <c r="D192" s="269"/>
      <c r="E192" s="269"/>
      <c r="F192" s="289" t="s">
        <v>1518</v>
      </c>
      <c r="G192" s="269"/>
      <c r="H192" s="269" t="s">
        <v>1613</v>
      </c>
      <c r="I192" s="269" t="s">
        <v>1553</v>
      </c>
      <c r="J192" s="269"/>
      <c r="K192" s="311"/>
    </row>
    <row r="193" spans="2:11" s="1" customFormat="1" ht="15" customHeight="1">
      <c r="B193" s="290"/>
      <c r="C193" s="275" t="s">
        <v>1614</v>
      </c>
      <c r="D193" s="269"/>
      <c r="E193" s="269"/>
      <c r="F193" s="289" t="s">
        <v>1524</v>
      </c>
      <c r="G193" s="269"/>
      <c r="H193" s="269" t="s">
        <v>1615</v>
      </c>
      <c r="I193" s="269" t="s">
        <v>1553</v>
      </c>
      <c r="J193" s="269"/>
      <c r="K193" s="311"/>
    </row>
    <row r="194" spans="2:11" s="1" customFormat="1" ht="15" customHeight="1">
      <c r="B194" s="317"/>
      <c r="C194" s="325"/>
      <c r="D194" s="299"/>
      <c r="E194" s="299"/>
      <c r="F194" s="299"/>
      <c r="G194" s="299"/>
      <c r="H194" s="299"/>
      <c r="I194" s="299"/>
      <c r="J194" s="299"/>
      <c r="K194" s="318"/>
    </row>
    <row r="195" spans="2:11" s="1" customFormat="1" ht="18.75" customHeight="1">
      <c r="B195" s="266"/>
      <c r="C195" s="269"/>
      <c r="D195" s="269"/>
      <c r="E195" s="269"/>
      <c r="F195" s="289"/>
      <c r="G195" s="269"/>
      <c r="H195" s="269"/>
      <c r="I195" s="269"/>
      <c r="J195" s="269"/>
      <c r="K195" s="266"/>
    </row>
    <row r="196" spans="2:11" s="1" customFormat="1" ht="18.75" customHeight="1">
      <c r="B196" s="266"/>
      <c r="C196" s="269"/>
      <c r="D196" s="269"/>
      <c r="E196" s="269"/>
      <c r="F196" s="289"/>
      <c r="G196" s="269"/>
      <c r="H196" s="269"/>
      <c r="I196" s="269"/>
      <c r="J196" s="269"/>
      <c r="K196" s="266"/>
    </row>
    <row r="197" spans="2:11" s="1" customFormat="1" ht="18.75" customHeight="1"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</row>
    <row r="198" spans="2:11" s="1" customFormat="1" ht="13.5">
      <c r="B198" s="258"/>
      <c r="C198" s="259"/>
      <c r="D198" s="259"/>
      <c r="E198" s="259"/>
      <c r="F198" s="259"/>
      <c r="G198" s="259"/>
      <c r="H198" s="259"/>
      <c r="I198" s="259"/>
      <c r="J198" s="259"/>
      <c r="K198" s="260"/>
    </row>
    <row r="199" spans="2:11" s="1" customFormat="1" ht="21">
      <c r="B199" s="261"/>
      <c r="C199" s="392" t="s">
        <v>1616</v>
      </c>
      <c r="D199" s="392"/>
      <c r="E199" s="392"/>
      <c r="F199" s="392"/>
      <c r="G199" s="392"/>
      <c r="H199" s="392"/>
      <c r="I199" s="392"/>
      <c r="J199" s="392"/>
      <c r="K199" s="262"/>
    </row>
    <row r="200" spans="2:11" s="1" customFormat="1" ht="25.5" customHeight="1">
      <c r="B200" s="261"/>
      <c r="C200" s="326" t="s">
        <v>1617</v>
      </c>
      <c r="D200" s="326"/>
      <c r="E200" s="326"/>
      <c r="F200" s="326" t="s">
        <v>1618</v>
      </c>
      <c r="G200" s="327"/>
      <c r="H200" s="398" t="s">
        <v>1619</v>
      </c>
      <c r="I200" s="398"/>
      <c r="J200" s="398"/>
      <c r="K200" s="262"/>
    </row>
    <row r="201" spans="2:11" s="1" customFormat="1" ht="5.25" customHeight="1">
      <c r="B201" s="290"/>
      <c r="C201" s="287"/>
      <c r="D201" s="287"/>
      <c r="E201" s="287"/>
      <c r="F201" s="287"/>
      <c r="G201" s="269"/>
      <c r="H201" s="287"/>
      <c r="I201" s="287"/>
      <c r="J201" s="287"/>
      <c r="K201" s="311"/>
    </row>
    <row r="202" spans="2:11" s="1" customFormat="1" ht="15" customHeight="1">
      <c r="B202" s="290"/>
      <c r="C202" s="269" t="s">
        <v>1609</v>
      </c>
      <c r="D202" s="269"/>
      <c r="E202" s="269"/>
      <c r="F202" s="289" t="s">
        <v>41</v>
      </c>
      <c r="G202" s="269"/>
      <c r="H202" s="397" t="s">
        <v>1620</v>
      </c>
      <c r="I202" s="397"/>
      <c r="J202" s="397"/>
      <c r="K202" s="311"/>
    </row>
    <row r="203" spans="2:11" s="1" customFormat="1" ht="15" customHeight="1">
      <c r="B203" s="290"/>
      <c r="C203" s="296"/>
      <c r="D203" s="269"/>
      <c r="E203" s="269"/>
      <c r="F203" s="289" t="s">
        <v>42</v>
      </c>
      <c r="G203" s="269"/>
      <c r="H203" s="397" t="s">
        <v>1621</v>
      </c>
      <c r="I203" s="397"/>
      <c r="J203" s="397"/>
      <c r="K203" s="311"/>
    </row>
    <row r="204" spans="2:11" s="1" customFormat="1" ht="15" customHeight="1">
      <c r="B204" s="290"/>
      <c r="C204" s="296"/>
      <c r="D204" s="269"/>
      <c r="E204" s="269"/>
      <c r="F204" s="289" t="s">
        <v>45</v>
      </c>
      <c r="G204" s="269"/>
      <c r="H204" s="397" t="s">
        <v>1622</v>
      </c>
      <c r="I204" s="397"/>
      <c r="J204" s="397"/>
      <c r="K204" s="311"/>
    </row>
    <row r="205" spans="2:11" s="1" customFormat="1" ht="15" customHeight="1">
      <c r="B205" s="290"/>
      <c r="C205" s="269"/>
      <c r="D205" s="269"/>
      <c r="E205" s="269"/>
      <c r="F205" s="289" t="s">
        <v>43</v>
      </c>
      <c r="G205" s="269"/>
      <c r="H205" s="397" t="s">
        <v>1623</v>
      </c>
      <c r="I205" s="397"/>
      <c r="J205" s="397"/>
      <c r="K205" s="311"/>
    </row>
    <row r="206" spans="2:11" s="1" customFormat="1" ht="15" customHeight="1">
      <c r="B206" s="290"/>
      <c r="C206" s="269"/>
      <c r="D206" s="269"/>
      <c r="E206" s="269"/>
      <c r="F206" s="289" t="s">
        <v>44</v>
      </c>
      <c r="G206" s="269"/>
      <c r="H206" s="397" t="s">
        <v>1624</v>
      </c>
      <c r="I206" s="397"/>
      <c r="J206" s="397"/>
      <c r="K206" s="311"/>
    </row>
    <row r="207" spans="2:11" s="1" customFormat="1" ht="15" customHeight="1">
      <c r="B207" s="290"/>
      <c r="C207" s="269"/>
      <c r="D207" s="269"/>
      <c r="E207" s="269"/>
      <c r="F207" s="289"/>
      <c r="G207" s="269"/>
      <c r="H207" s="269"/>
      <c r="I207" s="269"/>
      <c r="J207" s="269"/>
      <c r="K207" s="311"/>
    </row>
    <row r="208" spans="2:11" s="1" customFormat="1" ht="15" customHeight="1">
      <c r="B208" s="290"/>
      <c r="C208" s="269" t="s">
        <v>1565</v>
      </c>
      <c r="D208" s="269"/>
      <c r="E208" s="269"/>
      <c r="F208" s="289" t="s">
        <v>77</v>
      </c>
      <c r="G208" s="269"/>
      <c r="H208" s="397" t="s">
        <v>1625</v>
      </c>
      <c r="I208" s="397"/>
      <c r="J208" s="397"/>
      <c r="K208" s="311"/>
    </row>
    <row r="209" spans="2:11" s="1" customFormat="1" ht="15" customHeight="1">
      <c r="B209" s="290"/>
      <c r="C209" s="296"/>
      <c r="D209" s="269"/>
      <c r="E209" s="269"/>
      <c r="F209" s="289" t="s">
        <v>1463</v>
      </c>
      <c r="G209" s="269"/>
      <c r="H209" s="397" t="s">
        <v>1464</v>
      </c>
      <c r="I209" s="397"/>
      <c r="J209" s="397"/>
      <c r="K209" s="311"/>
    </row>
    <row r="210" spans="2:11" s="1" customFormat="1" ht="15" customHeight="1">
      <c r="B210" s="290"/>
      <c r="C210" s="269"/>
      <c r="D210" s="269"/>
      <c r="E210" s="269"/>
      <c r="F210" s="289" t="s">
        <v>1461</v>
      </c>
      <c r="G210" s="269"/>
      <c r="H210" s="397" t="s">
        <v>1626</v>
      </c>
      <c r="I210" s="397"/>
      <c r="J210" s="397"/>
      <c r="K210" s="311"/>
    </row>
    <row r="211" spans="2:11" s="1" customFormat="1" ht="15" customHeight="1">
      <c r="B211" s="328"/>
      <c r="C211" s="296"/>
      <c r="D211" s="296"/>
      <c r="E211" s="296"/>
      <c r="F211" s="289" t="s">
        <v>1465</v>
      </c>
      <c r="G211" s="275"/>
      <c r="H211" s="396" t="s">
        <v>1466</v>
      </c>
      <c r="I211" s="396"/>
      <c r="J211" s="396"/>
      <c r="K211" s="329"/>
    </row>
    <row r="212" spans="2:11" s="1" customFormat="1" ht="15" customHeight="1">
      <c r="B212" s="328"/>
      <c r="C212" s="296"/>
      <c r="D212" s="296"/>
      <c r="E212" s="296"/>
      <c r="F212" s="289" t="s">
        <v>1306</v>
      </c>
      <c r="G212" s="275"/>
      <c r="H212" s="396" t="s">
        <v>1627</v>
      </c>
      <c r="I212" s="396"/>
      <c r="J212" s="396"/>
      <c r="K212" s="329"/>
    </row>
    <row r="213" spans="2:11" s="1" customFormat="1" ht="15" customHeight="1">
      <c r="B213" s="328"/>
      <c r="C213" s="296"/>
      <c r="D213" s="296"/>
      <c r="E213" s="296"/>
      <c r="F213" s="330"/>
      <c r="G213" s="275"/>
      <c r="H213" s="331"/>
      <c r="I213" s="331"/>
      <c r="J213" s="331"/>
      <c r="K213" s="329"/>
    </row>
    <row r="214" spans="2:11" s="1" customFormat="1" ht="15" customHeight="1">
      <c r="B214" s="328"/>
      <c r="C214" s="269" t="s">
        <v>1589</v>
      </c>
      <c r="D214" s="296"/>
      <c r="E214" s="296"/>
      <c r="F214" s="289">
        <v>1</v>
      </c>
      <c r="G214" s="275"/>
      <c r="H214" s="396" t="s">
        <v>1628</v>
      </c>
      <c r="I214" s="396"/>
      <c r="J214" s="396"/>
      <c r="K214" s="329"/>
    </row>
    <row r="215" spans="2:11" s="1" customFormat="1" ht="15" customHeight="1">
      <c r="B215" s="328"/>
      <c r="C215" s="296"/>
      <c r="D215" s="296"/>
      <c r="E215" s="296"/>
      <c r="F215" s="289">
        <v>2</v>
      </c>
      <c r="G215" s="275"/>
      <c r="H215" s="396" t="s">
        <v>1629</v>
      </c>
      <c r="I215" s="396"/>
      <c r="J215" s="396"/>
      <c r="K215" s="329"/>
    </row>
    <row r="216" spans="2:11" s="1" customFormat="1" ht="15" customHeight="1">
      <c r="B216" s="328"/>
      <c r="C216" s="296"/>
      <c r="D216" s="296"/>
      <c r="E216" s="296"/>
      <c r="F216" s="289">
        <v>3</v>
      </c>
      <c r="G216" s="275"/>
      <c r="H216" s="396" t="s">
        <v>1630</v>
      </c>
      <c r="I216" s="396"/>
      <c r="J216" s="396"/>
      <c r="K216" s="329"/>
    </row>
    <row r="217" spans="2:11" s="1" customFormat="1" ht="15" customHeight="1">
      <c r="B217" s="328"/>
      <c r="C217" s="296"/>
      <c r="D217" s="296"/>
      <c r="E217" s="296"/>
      <c r="F217" s="289">
        <v>4</v>
      </c>
      <c r="G217" s="275"/>
      <c r="H217" s="396" t="s">
        <v>1631</v>
      </c>
      <c r="I217" s="396"/>
      <c r="J217" s="396"/>
      <c r="K217" s="329"/>
    </row>
    <row r="218" spans="2:11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password="C943" sheet="1" objects="1" scenarios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19</vt:i4>
      </vt:variant>
    </vt:vector>
  </HeadingPairs>
  <TitlesOfParts>
    <vt:vector size="29" baseType="lpstr">
      <vt:lpstr>Rekapitulace stavby</vt:lpstr>
      <vt:lpstr>D.0 - Vedlejší rozpočtové...</vt:lpstr>
      <vt:lpstr>D.1 - Chodník v ulici Za ...</vt:lpstr>
      <vt:lpstr>D.2 - Chodník u II. inter...</vt:lpstr>
      <vt:lpstr>D.3 - Chodník pod budovou Y</vt:lpstr>
      <vt:lpstr>D.4 - Chodník u budovy WD</vt:lpstr>
      <vt:lpstr>D.5 - Rozšíření VO</vt:lpstr>
      <vt:lpstr>D.6.1 - Chladící stanice</vt:lpstr>
      <vt:lpstr>D.6.2 - Pro objekty YG, W...</vt:lpstr>
      <vt:lpstr>Pokyny pro vyplnění</vt:lpstr>
      <vt:lpstr>'D.0 - Vedlejší rozpočtové...'!Názvy_tisku</vt:lpstr>
      <vt:lpstr>'D.1 - Chodník v ulici Za ...'!Názvy_tisku</vt:lpstr>
      <vt:lpstr>'D.2 - Chodník u II. inter...'!Názvy_tisku</vt:lpstr>
      <vt:lpstr>'D.3 - Chodník pod budovou Y'!Názvy_tisku</vt:lpstr>
      <vt:lpstr>'D.4 - Chodník u budovy WD'!Názvy_tisku</vt:lpstr>
      <vt:lpstr>'D.5 - Rozšíření VO'!Názvy_tisku</vt:lpstr>
      <vt:lpstr>'D.6.1 - Chladící stanice'!Názvy_tisku</vt:lpstr>
      <vt:lpstr>'D.6.2 - Pro objekty YG, W...'!Názvy_tisku</vt:lpstr>
      <vt:lpstr>'Rekapitulace stavby'!Názvy_tisku</vt:lpstr>
      <vt:lpstr>'D.0 - Vedlejší rozpočtové...'!Oblast_tisku</vt:lpstr>
      <vt:lpstr>'D.1 - Chodník v ulici Za ...'!Oblast_tisku</vt:lpstr>
      <vt:lpstr>'D.2 - Chodník u II. inter...'!Oblast_tisku</vt:lpstr>
      <vt:lpstr>'D.3 - Chodník pod budovou Y'!Oblast_tisku</vt:lpstr>
      <vt:lpstr>'D.4 - Chodník u budovy WD'!Oblast_tisku</vt:lpstr>
      <vt:lpstr>'D.5 - Rozšíření VO'!Oblast_tisku</vt:lpstr>
      <vt:lpstr>'D.6.1 - Chladící stanice'!Oblast_tisku</vt:lpstr>
      <vt:lpstr>'D.6.2 - Pro objekty YG, W...'!Oblast_tisku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Tomáš, Ing.</dc:creator>
  <cp:lastModifiedBy>user</cp:lastModifiedBy>
  <cp:lastPrinted>2020-01-30T11:59:33Z</cp:lastPrinted>
  <dcterms:created xsi:type="dcterms:W3CDTF">2020-01-24T10:41:24Z</dcterms:created>
  <dcterms:modified xsi:type="dcterms:W3CDTF">2020-01-30T12:17:24Z</dcterms:modified>
</cp:coreProperties>
</file>