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60" windowHeight="9045" activeTab="1"/>
  </bookViews>
  <sheets>
    <sheet name="Rekapitulace stavby" sheetId="1" r:id="rId1"/>
    <sheet name="1 - SO 01 - Plošina pro c..." sheetId="2" r:id="rId2"/>
  </sheets>
  <definedNames>
    <definedName name="_xlnm.Print_Titles" localSheetId="1">'1 - SO 01 - Plošina pro c...'!$127:$127</definedName>
    <definedName name="_xlnm.Print_Titles" localSheetId="0">'Rekapitulace stavby'!$85:$85</definedName>
    <definedName name="_xlnm.Print_Area" localSheetId="1">'1 - SO 01 - Plošina pro c...'!$C$4:$Q$70,'1 - SO 01 - Plošina pro c...'!$C$76:$Q$111,'1 - SO 01 - Plošina pro c...'!$C$117:$Q$216</definedName>
    <definedName name="_xlnm.Print_Area" localSheetId="0">'Rekapitulace stavby'!$C$4:$AP$70,'Rekapitulace stavby'!$C$76:$AP$96</definedName>
  </definedNames>
  <calcPr calcId="125725"/>
</workbook>
</file>

<file path=xl/calcChain.xml><?xml version="1.0" encoding="utf-8"?>
<calcChain xmlns="http://schemas.openxmlformats.org/spreadsheetml/2006/main">
  <c r="AY88" i="1"/>
  <c r="AX88"/>
  <c r="BI216" i="2"/>
  <c r="BH216"/>
  <c r="BG216"/>
  <c r="BF216"/>
  <c r="BK216"/>
  <c r="N216" s="1"/>
  <c r="BE216" s="1"/>
  <c r="BI215"/>
  <c r="BH215"/>
  <c r="BG215"/>
  <c r="BF215"/>
  <c r="BK215"/>
  <c r="N215" s="1"/>
  <c r="BE215" s="1"/>
  <c r="BI214"/>
  <c r="BH214"/>
  <c r="BG214"/>
  <c r="BF214"/>
  <c r="BK214"/>
  <c r="BK211" s="1"/>
  <c r="N211" s="1"/>
  <c r="N101" s="1"/>
  <c r="N214"/>
  <c r="BE214" s="1"/>
  <c r="BI213"/>
  <c r="BH213"/>
  <c r="BG213"/>
  <c r="BF213"/>
  <c r="BK213"/>
  <c r="N213"/>
  <c r="BE213"/>
  <c r="BI212"/>
  <c r="BH212"/>
  <c r="BG212"/>
  <c r="BF212"/>
  <c r="BK212"/>
  <c r="N212"/>
  <c r="BE212" s="1"/>
  <c r="BI208"/>
  <c r="BH208"/>
  <c r="BG208"/>
  <c r="BF208"/>
  <c r="AA208"/>
  <c r="Y208"/>
  <c r="W208"/>
  <c r="BK208"/>
  <c r="N208"/>
  <c r="BE208"/>
  <c r="BI206"/>
  <c r="BH206"/>
  <c r="BG206"/>
  <c r="BF206"/>
  <c r="AA206"/>
  <c r="Y206"/>
  <c r="W206"/>
  <c r="BK206"/>
  <c r="N206"/>
  <c r="BE206"/>
  <c r="BI204"/>
  <c r="BH204"/>
  <c r="BG204"/>
  <c r="BF204"/>
  <c r="AA204"/>
  <c r="Y204"/>
  <c r="Y199" s="1"/>
  <c r="Y198" s="1"/>
  <c r="W204"/>
  <c r="BK204"/>
  <c r="N204"/>
  <c r="BE204"/>
  <c r="BI202"/>
  <c r="BH202"/>
  <c r="BG202"/>
  <c r="BF202"/>
  <c r="AA202"/>
  <c r="Y202"/>
  <c r="W202"/>
  <c r="W199" s="1"/>
  <c r="W198" s="1"/>
  <c r="BK202"/>
  <c r="N202"/>
  <c r="BE202"/>
  <c r="BI200"/>
  <c r="BH200"/>
  <c r="BG200"/>
  <c r="BF200"/>
  <c r="AA200"/>
  <c r="AA199"/>
  <c r="AA198" s="1"/>
  <c r="Y200"/>
  <c r="W200"/>
  <c r="BK200"/>
  <c r="BK199" s="1"/>
  <c r="N200"/>
  <c r="BE200"/>
  <c r="BI197"/>
  <c r="BH197"/>
  <c r="BG197"/>
  <c r="BF197"/>
  <c r="AA197"/>
  <c r="Y197"/>
  <c r="W197"/>
  <c r="W195" s="1"/>
  <c r="W194" s="1"/>
  <c r="BK197"/>
  <c r="N197"/>
  <c r="BE197"/>
  <c r="BI196"/>
  <c r="BH196"/>
  <c r="BG196"/>
  <c r="BF196"/>
  <c r="AA196"/>
  <c r="AA195"/>
  <c r="AA194" s="1"/>
  <c r="Y196"/>
  <c r="Y195"/>
  <c r="Y194"/>
  <c r="W196"/>
  <c r="BK196"/>
  <c r="BK195" s="1"/>
  <c r="N196"/>
  <c r="BE196"/>
  <c r="BI193"/>
  <c r="BH193"/>
  <c r="BG193"/>
  <c r="BF193"/>
  <c r="AA193"/>
  <c r="AA192"/>
  <c r="Y193"/>
  <c r="Y192"/>
  <c r="W193"/>
  <c r="W192"/>
  <c r="BK193"/>
  <c r="BK192"/>
  <c r="N192" s="1"/>
  <c r="N96" s="1"/>
  <c r="N193"/>
  <c r="BE193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W186" s="1"/>
  <c r="BK189"/>
  <c r="N189"/>
  <c r="BE189"/>
  <c r="BI188"/>
  <c r="BH188"/>
  <c r="BG188"/>
  <c r="BF188"/>
  <c r="AA188"/>
  <c r="AA186" s="1"/>
  <c r="Y188"/>
  <c r="W188"/>
  <c r="BK188"/>
  <c r="N188"/>
  <c r="BE188"/>
  <c r="BI187"/>
  <c r="BH187"/>
  <c r="BG187"/>
  <c r="BF187"/>
  <c r="AA187"/>
  <c r="Y187"/>
  <c r="Y186"/>
  <c r="W187"/>
  <c r="BK187"/>
  <c r="BK186"/>
  <c r="N186" s="1"/>
  <c r="N95" s="1"/>
  <c r="N187"/>
  <c r="BE187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Y176" s="1"/>
  <c r="W184"/>
  <c r="BK184"/>
  <c r="N184"/>
  <c r="BE184"/>
  <c r="BI183"/>
  <c r="BH183"/>
  <c r="BG183"/>
  <c r="BF183"/>
  <c r="AA183"/>
  <c r="Y183"/>
  <c r="W183"/>
  <c r="BK183"/>
  <c r="BK176" s="1"/>
  <c r="N176" s="1"/>
  <c r="N94" s="1"/>
  <c r="N183"/>
  <c r="BE183"/>
  <c r="BI177"/>
  <c r="BH177"/>
  <c r="BG177"/>
  <c r="BF177"/>
  <c r="AA177"/>
  <c r="AA176"/>
  <c r="Y177"/>
  <c r="W177"/>
  <c r="W176"/>
  <c r="BK177"/>
  <c r="N177"/>
  <c r="BE177" s="1"/>
  <c r="BI174"/>
  <c r="BH174"/>
  <c r="BG174"/>
  <c r="BF174"/>
  <c r="AA174"/>
  <c r="AA173"/>
  <c r="Y174"/>
  <c r="Y173"/>
  <c r="W174"/>
  <c r="W173"/>
  <c r="BK174"/>
  <c r="BK173"/>
  <c r="N173"/>
  <c r="N93" s="1"/>
  <c r="N174"/>
  <c r="BE174" s="1"/>
  <c r="BI172"/>
  <c r="BH172"/>
  <c r="BG172"/>
  <c r="BF172"/>
  <c r="AA172"/>
  <c r="AA171"/>
  <c r="Y172"/>
  <c r="Y171"/>
  <c r="W172"/>
  <c r="W171"/>
  <c r="BK172"/>
  <c r="BK171"/>
  <c r="N171"/>
  <c r="N92" s="1"/>
  <c r="N172"/>
  <c r="BE172" s="1"/>
  <c r="BI166"/>
  <c r="BH166"/>
  <c r="BG166"/>
  <c r="BF166"/>
  <c r="AA166"/>
  <c r="Y166"/>
  <c r="W166"/>
  <c r="BK166"/>
  <c r="N166"/>
  <c r="BE166"/>
  <c r="BI164"/>
  <c r="BH164"/>
  <c r="BG164"/>
  <c r="BF164"/>
  <c r="AA164"/>
  <c r="Y164"/>
  <c r="W164"/>
  <c r="W158" s="1"/>
  <c r="BK164"/>
  <c r="N164"/>
  <c r="BE164"/>
  <c r="BI162"/>
  <c r="BH162"/>
  <c r="BG162"/>
  <c r="BF162"/>
  <c r="AA162"/>
  <c r="AA158" s="1"/>
  <c r="Y162"/>
  <c r="W162"/>
  <c r="BK162"/>
  <c r="N162"/>
  <c r="BE162"/>
  <c r="BI159"/>
  <c r="BH159"/>
  <c r="BG159"/>
  <c r="BF159"/>
  <c r="AA159"/>
  <c r="Y159"/>
  <c r="Y158"/>
  <c r="W159"/>
  <c r="BK159"/>
  <c r="BK158"/>
  <c r="N158" s="1"/>
  <c r="N91" s="1"/>
  <c r="N159"/>
  <c r="BE159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2"/>
  <c r="BH152"/>
  <c r="BG152"/>
  <c r="BF152"/>
  <c r="AA152"/>
  <c r="Y152"/>
  <c r="W152"/>
  <c r="BK152"/>
  <c r="N152"/>
  <c r="BE152"/>
  <c r="BI149"/>
  <c r="BH149"/>
  <c r="BG149"/>
  <c r="BF149"/>
  <c r="AA149"/>
  <c r="Y149"/>
  <c r="W149"/>
  <c r="BK149"/>
  <c r="N149"/>
  <c r="BE149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W130" s="1"/>
  <c r="W129" s="1"/>
  <c r="BK143"/>
  <c r="N143"/>
  <c r="BE143"/>
  <c r="BI142"/>
  <c r="BH142"/>
  <c r="BG142"/>
  <c r="BF142"/>
  <c r="M33" s="1"/>
  <c r="AW88" i="1" s="1"/>
  <c r="AA142" i="2"/>
  <c r="AA130" s="1"/>
  <c r="AA129" s="1"/>
  <c r="AA128" s="1"/>
  <c r="Y142"/>
  <c r="Y130" s="1"/>
  <c r="W142"/>
  <c r="BK142"/>
  <c r="N142"/>
  <c r="BE142" s="1"/>
  <c r="BI131"/>
  <c r="BH131"/>
  <c r="BG131"/>
  <c r="BF131"/>
  <c r="AA131"/>
  <c r="Y131"/>
  <c r="W131"/>
  <c r="BK131"/>
  <c r="N131"/>
  <c r="BE131"/>
  <c r="F122"/>
  <c r="F120"/>
  <c r="BI109"/>
  <c r="BH109"/>
  <c r="BG109"/>
  <c r="BF109"/>
  <c r="BI108"/>
  <c r="BH108"/>
  <c r="BG108"/>
  <c r="BF108"/>
  <c r="BI107"/>
  <c r="BH107"/>
  <c r="BG107"/>
  <c r="BF107"/>
  <c r="BI106"/>
  <c r="BH106"/>
  <c r="BG106"/>
  <c r="BF106"/>
  <c r="BI105"/>
  <c r="BH105"/>
  <c r="BG105"/>
  <c r="BF105"/>
  <c r="BI104"/>
  <c r="BH104"/>
  <c r="BG104"/>
  <c r="BF104"/>
  <c r="F81"/>
  <c r="F79"/>
  <c r="O21"/>
  <c r="E21"/>
  <c r="M125" s="1"/>
  <c r="M84"/>
  <c r="O20"/>
  <c r="O18"/>
  <c r="E18"/>
  <c r="M124"/>
  <c r="M83"/>
  <c r="O17"/>
  <c r="O15"/>
  <c r="E15"/>
  <c r="F84" s="1"/>
  <c r="O14"/>
  <c r="O12"/>
  <c r="E12"/>
  <c r="F124" s="1"/>
  <c r="O11"/>
  <c r="O9"/>
  <c r="M122" s="1"/>
  <c r="F6"/>
  <c r="F78" s="1"/>
  <c r="F119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AM83"/>
  <c r="L83"/>
  <c r="AM82"/>
  <c r="L82"/>
  <c r="AM80"/>
  <c r="L80"/>
  <c r="L78"/>
  <c r="L77"/>
  <c r="F125" i="2" l="1"/>
  <c r="H33"/>
  <c r="BA88" i="1" s="1"/>
  <c r="BA87" s="1"/>
  <c r="BK130" i="2"/>
  <c r="H35"/>
  <c r="BC88" i="1" s="1"/>
  <c r="BC87" s="1"/>
  <c r="AY87" s="1"/>
  <c r="H36" i="2"/>
  <c r="BD88" i="1" s="1"/>
  <c r="BD87" s="1"/>
  <c r="W35" s="1"/>
  <c r="H34" i="2"/>
  <c r="BB88" i="1" s="1"/>
  <c r="BB87" s="1"/>
  <c r="W33" s="1"/>
  <c r="N199" i="2"/>
  <c r="N100" s="1"/>
  <c r="BK198"/>
  <c r="N198" s="1"/>
  <c r="N99" s="1"/>
  <c r="BK194"/>
  <c r="N194" s="1"/>
  <c r="N97" s="1"/>
  <c r="N195"/>
  <c r="N98" s="1"/>
  <c r="W32" i="1"/>
  <c r="AW87"/>
  <c r="AK32" s="1"/>
  <c r="Y129" i="2"/>
  <c r="Y128" s="1"/>
  <c r="BK129"/>
  <c r="N130"/>
  <c r="N90" s="1"/>
  <c r="W128"/>
  <c r="AU88" i="1" s="1"/>
  <c r="AU87" s="1"/>
  <c r="M81" i="2"/>
  <c r="F83"/>
  <c r="W34" i="1" l="1"/>
  <c r="AX87"/>
  <c r="N129" i="2"/>
  <c r="N89" s="1"/>
  <c r="BK128"/>
  <c r="N128" s="1"/>
  <c r="N88" s="1"/>
  <c r="N109" l="1"/>
  <c r="BE109" s="1"/>
  <c r="N104"/>
  <c r="N108"/>
  <c r="BE108" s="1"/>
  <c r="N106"/>
  <c r="BE106" s="1"/>
  <c r="M27"/>
  <c r="N107"/>
  <c r="BE107" s="1"/>
  <c r="N105"/>
  <c r="BE105" s="1"/>
  <c r="N103" l="1"/>
  <c r="BE104"/>
  <c r="M32" l="1"/>
  <c r="AV88" i="1" s="1"/>
  <c r="AT88" s="1"/>
  <c r="H32" i="2"/>
  <c r="AZ88" i="1" s="1"/>
  <c r="AZ87" s="1"/>
  <c r="M28" i="2"/>
  <c r="L111"/>
  <c r="AS88" i="1" l="1"/>
  <c r="AS87" s="1"/>
  <c r="M30" i="2"/>
  <c r="AV87" i="1"/>
  <c r="AT87" l="1"/>
  <c r="L38" i="2"/>
  <c r="AG88" i="1"/>
  <c r="AN88" l="1"/>
  <c r="AG87"/>
  <c r="AK26" l="1"/>
  <c r="AG91"/>
  <c r="AG94"/>
  <c r="AN87"/>
  <c r="AG93"/>
  <c r="AG92"/>
  <c r="AV93" l="1"/>
  <c r="BY93" s="1"/>
  <c r="CD93"/>
  <c r="CD94"/>
  <c r="AV94"/>
  <c r="BY94" s="1"/>
  <c r="CD92"/>
  <c r="AV92"/>
  <c r="BY92" s="1"/>
  <c r="CD91"/>
  <c r="AV91"/>
  <c r="BY91" s="1"/>
  <c r="AG90"/>
  <c r="AN92" l="1"/>
  <c r="AK31"/>
  <c r="AN94"/>
  <c r="W31"/>
  <c r="AN91"/>
  <c r="AK27"/>
  <c r="AK29" s="1"/>
  <c r="AK37" s="1"/>
  <c r="AG96"/>
  <c r="AN93"/>
  <c r="AN90" l="1"/>
  <c r="AN96" s="1"/>
</calcChain>
</file>

<file path=xl/sharedStrings.xml><?xml version="1.0" encoding="utf-8"?>
<sst xmlns="http://schemas.openxmlformats.org/spreadsheetml/2006/main" count="1202" uniqueCount="325">
  <si>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</si>
  <si>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</si>
  <si>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</si>
  <si>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</si>
  <si>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</si>
  <si>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</si>
  <si>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</si>
  <si>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</si>
  <si>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</si>
  <si>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</si>
  <si>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</si>
  <si>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</si>
  <si>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</si>
  <si>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</si>
  <si>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</si>
  <si>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</si>
  <si>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</si>
  <si>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2017/13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</si>
  <si>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</si>
  <si>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</si>
  <si>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FN Olomouc. I.P.Pavlova, Dochlazování objektu I</t>
  </si>
  <si>
    <t>JKSO:</t>
  </si>
  <si>
    <t>CC-CZ:</t>
  </si>
  <si>
    <t>Místo:</t>
  </si>
  <si>
    <t xml:space="preserve"> </t>
  </si>
  <si>
    <t>Datum:</t>
  </si>
  <si>
    <t>7.12.2017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</si>
  <si>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</si>
  <si>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</si>
  <si>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</si>
  <si>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</si>
  <si>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</si>
  <si>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</si>
  <si>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</si>
  <si>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</si>
  <si>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</si>
  <si>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</si>
  <si>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</si>
  <si>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</si>
  <si>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</si>
  <si>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</si>
  <si>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</si>
  <si>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</si>
  <si>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</si>
  <si>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</si>
  <si>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</si>
  <si>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</si>
  <si>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</si>
  <si>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</si>
  <si>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</si>
  <si>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</si>
  <si>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</si>
  <si>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</si>
  <si>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</si>
  <si>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</si>
  <si>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</si>
  <si>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</si>
  <si>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</si>
  <si>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</si>
  <si>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</si>
  <si>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</si>
  <si>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</si>
  <si>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</si>
  <si>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</si>
  <si>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</si>
  <si>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</si>
  <si>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</si>
  <si>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</si>
  <si>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</si>
  <si>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</si>
  <si>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</si>
  <si>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</si>
  <si>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</si>
  <si>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</si>
  <si>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</si>
  <si>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</si>
  <si>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</si>
  <si>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</si>
  <si>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{5633ab21-327c-4fde-8a95-306813996445}</t>
  </si>
  <si>
    <t>{00000000-0000-0000-0000-000000000000}</t>
  </si>
  <si>
    <t>/</t>
  </si>
  <si>
    <t>1</t>
  </si>
  <si>
    <t>SO 01 - Plošina pro chladící jednotky</t>
  </si>
  <si>
    <t>{5be8ed27-9ba5-40e6-8c59-465012e3e237}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</si>
  <si>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</si>
  <si>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</si>
  <si>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</si>
  <si>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</si>
  <si>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</si>
  <si>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</si>
  <si>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</si>
  <si>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</si>
  <si>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</si>
  <si>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</si>
  <si>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</si>
  <si>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</si>
  <si>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</si>
  <si>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</si>
  <si>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</si>
  <si>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</si>
  <si>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</si>
  <si>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1 - SO 01 - Plošina pro chladící jednotky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</si>
  <si>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</si>
  <si>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</si>
  <si>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</si>
  <si>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</si>
  <si>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</si>
  <si>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</si>
  <si>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</si>
  <si>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</si>
  <si>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</si>
  <si>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</si>
  <si>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</si>
  <si>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</si>
  <si>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</si>
  <si>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</si>
  <si>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</si>
  <si>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</si>
  <si>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</si>
  <si>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46-M - Zemní práce při extr.mont.pracích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</si>
  <si>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</si>
  <si>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</si>
  <si>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</si>
  <si>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</si>
  <si>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</si>
  <si>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</si>
  <si>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</si>
  <si>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</si>
  <si>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</si>
  <si>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</si>
  <si>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</si>
  <si>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</si>
  <si>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</si>
  <si>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</si>
  <si>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</si>
  <si>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</si>
  <si>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</si>
  <si>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</si>
  <si>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</si>
  <si>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</si>
  <si>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</si>
  <si>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</si>
  <si>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</si>
  <si>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</si>
  <si>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</si>
  <si>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</si>
  <si>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131201101</t>
  </si>
  <si>
    <t>Hloubení jam nezapažených v hornině tř. 3 objemu do 100 m3</t>
  </si>
  <si>
    <t>m3</t>
  </si>
  <si>
    <t>4</t>
  </si>
  <si>
    <t>1908558743</t>
  </si>
  <si>
    <t>"kabelovod"</t>
  </si>
  <si>
    <t>VV</t>
  </si>
  <si>
    <t>16,10*2,05*1,85</t>
  </si>
  <si>
    <t>"jímka"</t>
  </si>
  <si>
    <t>1,50*1,50*1,80</t>
  </si>
  <si>
    <t>"základy"</t>
  </si>
  <si>
    <t>0,70*0,70*1,20*4</t>
  </si>
  <si>
    <t>0,40*0,40*1,00</t>
  </si>
  <si>
    <t>"chodník"</t>
  </si>
  <si>
    <t>2,00*0,30</t>
  </si>
  <si>
    <t>Součet</t>
  </si>
  <si>
    <t>131201109</t>
  </si>
  <si>
    <t>Příplatek za lepivost u hloubení jam nezapažených v hornině tř. 3</t>
  </si>
  <si>
    <t>1178388760</t>
  </si>
  <si>
    <t>3</t>
  </si>
  <si>
    <t>161101101</t>
  </si>
  <si>
    <t>Svislé přemístění výkopku z horniny tř. 1 až 4 hl výkopu do 2,5 m</t>
  </si>
  <si>
    <t>1688697748</t>
  </si>
  <si>
    <t>162701105</t>
  </si>
  <si>
    <t>Vodorovné přemístění do 10000 m výkopku/sypaniny z horniny tř. 1 až 4</t>
  </si>
  <si>
    <t>1671459115</t>
  </si>
  <si>
    <t>68,221-39,953</t>
  </si>
  <si>
    <t>5</t>
  </si>
  <si>
    <t>171201201</t>
  </si>
  <si>
    <t>Uložení sypaniny na skládky</t>
  </si>
  <si>
    <t>-1190515009</t>
  </si>
  <si>
    <t>6</t>
  </si>
  <si>
    <t>171201211</t>
  </si>
  <si>
    <t>Poplatek za uložení odpadu ze sypaniny na skládce (skládkovné)</t>
  </si>
  <si>
    <t>t</t>
  </si>
  <si>
    <t>-1255216540</t>
  </si>
  <si>
    <t>28,268*1,80</t>
  </si>
  <si>
    <t>7</t>
  </si>
  <si>
    <t>174101101</t>
  </si>
  <si>
    <t>Zásyp jam, šachet rýh nebo kolem objektů sypaninou se zhutněním</t>
  </si>
  <si>
    <t>-1277667043</t>
  </si>
  <si>
    <t>"výkop-podsyp-podkladní beton-kabelovod-plast.jímka-základy"</t>
  </si>
  <si>
    <t>68,221-2,576-2,254-17,388-4,05-2,00</t>
  </si>
  <si>
    <t>8</t>
  </si>
  <si>
    <t>M</t>
  </si>
  <si>
    <t>583441550</t>
  </si>
  <si>
    <t>štěrkodrť frakce 0-22</t>
  </si>
  <si>
    <t>-1792029363</t>
  </si>
  <si>
    <t>39,953*1,212*1,05</t>
  </si>
  <si>
    <t>9</t>
  </si>
  <si>
    <t>184102114</t>
  </si>
  <si>
    <t>Výsadba dřeviny s balem D do 0,5 m do jamky se zalitím v rovině a svahu do 1:5</t>
  </si>
  <si>
    <t>kus</t>
  </si>
  <si>
    <t>-1268923925</t>
  </si>
  <si>
    <t>10</t>
  </si>
  <si>
    <t>184502112</t>
  </si>
  <si>
    <t>Vyzvednutí dřeviny k přesazení s balem D do 0,5 m v rovině a svahu do 1:5</t>
  </si>
  <si>
    <t>441890720</t>
  </si>
  <si>
    <t>11</t>
  </si>
  <si>
    <t>599000010RAA</t>
  </si>
  <si>
    <t>Rozebrání a odvoz vrstev asfaltové komunikace a dlážděného chodníku</t>
  </si>
  <si>
    <t>m2</t>
  </si>
  <si>
    <t>-1894013414</t>
  </si>
  <si>
    <t>14,625*2,00</t>
  </si>
  <si>
    <t>12</t>
  </si>
  <si>
    <t>213141111</t>
  </si>
  <si>
    <t>Zřízení vrstvy z geotextilie v rovině nebo ve sklonu do 1:5 š do 3 m</t>
  </si>
  <si>
    <t>1165399518</t>
  </si>
  <si>
    <t>"pod chodník"</t>
  </si>
  <si>
    <t>10,00</t>
  </si>
  <si>
    <t>13</t>
  </si>
  <si>
    <t>693110050</t>
  </si>
  <si>
    <t>geotextilie</t>
  </si>
  <si>
    <t>893231714</t>
  </si>
  <si>
    <t>10,00*1,20</t>
  </si>
  <si>
    <t>14</t>
  </si>
  <si>
    <t>271572211</t>
  </si>
  <si>
    <t>Podsyp pod základové konstrukce se zhutněním z netříděného štěrkopísku</t>
  </si>
  <si>
    <t>196760887</t>
  </si>
  <si>
    <t>16,10*1,60*0,10</t>
  </si>
  <si>
    <t>278381145</t>
  </si>
  <si>
    <t>Základy pod technologická zařízení půdorysné plochy do 0,5 m2 z betonu prostého tř. C 20/25 včetně bednění</t>
  </si>
  <si>
    <t>1656977074</t>
  </si>
  <si>
    <t>0,70*0,70*2,00*2</t>
  </si>
  <si>
    <t>0,70*0,70*1,92*2</t>
  </si>
  <si>
    <t>16</t>
  </si>
  <si>
    <t>R34817110</t>
  </si>
  <si>
    <t>Dodávka a montáž systémového oplocení 3D pz v.1,50m vč.branky, sloupků, úchytového materiálu, zabetonování sloupků a zemních prací</t>
  </si>
  <si>
    <t>m</t>
  </si>
  <si>
    <t>-829136796</t>
  </si>
  <si>
    <t>17</t>
  </si>
  <si>
    <t>R45131511</t>
  </si>
  <si>
    <t xml:space="preserve">Podkladní nebo výplňová vrstva z betonu C 16/20 tl do 100 mm se sítí </t>
  </si>
  <si>
    <t>-545917986</t>
  </si>
  <si>
    <t>16,10*1,40*0,10</t>
  </si>
  <si>
    <t>18</t>
  </si>
  <si>
    <t>564851113</t>
  </si>
  <si>
    <t>Podklad ze štěrkodrtě ŠD tl 170 mm</t>
  </si>
  <si>
    <t>501205925</t>
  </si>
  <si>
    <t>"nový"</t>
  </si>
  <si>
    <t>5,00*1,00</t>
  </si>
  <si>
    <t>"obnovený"</t>
  </si>
  <si>
    <t>2,00</t>
  </si>
  <si>
    <t>19</t>
  </si>
  <si>
    <t>577000078RA0</t>
  </si>
  <si>
    <t>Komunikace s asfaltobeton. krytem tl.50cm -podkladní vrstvy+AB</t>
  </si>
  <si>
    <t>M2</t>
  </si>
  <si>
    <t>-147599161</t>
  </si>
  <si>
    <t>20</t>
  </si>
  <si>
    <t>596811120</t>
  </si>
  <si>
    <t>Kladení betonové dlažby komunikací pro pěší do lože z kameniva vel do 0,09 m2 plochy do 50 m2</t>
  </si>
  <si>
    <t>-1383778167</t>
  </si>
  <si>
    <t>592456200</t>
  </si>
  <si>
    <t>dlažba desková betonová 50x50x8 cm šedá</t>
  </si>
  <si>
    <t>255290636</t>
  </si>
  <si>
    <t>22</t>
  </si>
  <si>
    <t>916131213</t>
  </si>
  <si>
    <t>Osazení silničního obrubníku betonového stojatého s boční opěrou do lože z betonu prostého</t>
  </si>
  <si>
    <t>1867864375</t>
  </si>
  <si>
    <t>23</t>
  </si>
  <si>
    <t>592174100</t>
  </si>
  <si>
    <t>obrubník betonový chodníkový ABO 100/10/25 II nat 100x10x25 cm</t>
  </si>
  <si>
    <t>-1796413449</t>
  </si>
  <si>
    <t>24</t>
  </si>
  <si>
    <t>916991121</t>
  </si>
  <si>
    <t>Lože pod obrubníky, krajníky nebo obruby z dlažebních kostek z betonu prostého</t>
  </si>
  <si>
    <t>-944473641</t>
  </si>
  <si>
    <t>25</t>
  </si>
  <si>
    <t>484873700</t>
  </si>
  <si>
    <t>nádrž plastová 1,50x1,50x2,10m dodávka a osazení</t>
  </si>
  <si>
    <t>-250982809</t>
  </si>
  <si>
    <t>26</t>
  </si>
  <si>
    <t>971035561</t>
  </si>
  <si>
    <t>Vybourání otvorů ve zdivu cihelném pl do 1 m2 na MC tl do 600 mm</t>
  </si>
  <si>
    <t>1735282276</t>
  </si>
  <si>
    <t>27</t>
  </si>
  <si>
    <t>998767201</t>
  </si>
  <si>
    <t>Přesun hmot procentní pro zámečnické konstrukce v objektech v do 6 m</t>
  </si>
  <si>
    <t>%</t>
  </si>
  <si>
    <t>-827504324</t>
  </si>
  <si>
    <t>28</t>
  </si>
  <si>
    <t>R76799511</t>
  </si>
  <si>
    <t>Montáž atypických zámečnických konstrukcí hmotnosti přes 500  kg</t>
  </si>
  <si>
    <t>kg</t>
  </si>
  <si>
    <t>-825837585</t>
  </si>
  <si>
    <t>29</t>
  </si>
  <si>
    <t>R76799512</t>
  </si>
  <si>
    <t>Dodávka ocelových pz prvků (žárové pozinkování tl.1mm)  - I, U, plechy, pásovina, pororošty - výroba a doprava</t>
  </si>
  <si>
    <t>-1715894244</t>
  </si>
  <si>
    <t>30</t>
  </si>
  <si>
    <t>460510076</t>
  </si>
  <si>
    <t>Kabelové prostupy z trub plastových do rýhy s obetonováním, průměru do 20 cm</t>
  </si>
  <si>
    <t>64</t>
  </si>
  <si>
    <t>-496665767</t>
  </si>
  <si>
    <t>16,10*6</t>
  </si>
  <si>
    <t>35</t>
  </si>
  <si>
    <t>286193260</t>
  </si>
  <si>
    <t>trubka, PE-D 200</t>
  </si>
  <si>
    <t>128</t>
  </si>
  <si>
    <t>1126963832</t>
  </si>
  <si>
    <t>96,6*1,03</t>
  </si>
  <si>
    <t>32</t>
  </si>
  <si>
    <t>460521111</t>
  </si>
  <si>
    <t>Těleso trubkového kabelovodu z prostého betonu C16/20 v otevřeném výkopu</t>
  </si>
  <si>
    <t>-1627879363</t>
  </si>
  <si>
    <t>16,10*1,20*0,90</t>
  </si>
  <si>
    <t>33</t>
  </si>
  <si>
    <t>460521511</t>
  </si>
  <si>
    <t>Bednění stěn tělesa trubkového kabelovodu v otevřeném výkopu</t>
  </si>
  <si>
    <t>1458959575</t>
  </si>
  <si>
    <t>16,10*1,00*2</t>
  </si>
  <si>
    <t>34</t>
  </si>
  <si>
    <t>274362021</t>
  </si>
  <si>
    <t>Výztuž tělesa kabelovodu svařovanými sítěmi Kari</t>
  </si>
  <si>
    <t>1352014442</t>
  </si>
  <si>
    <t>"120kg/m3</t>
  </si>
  <si>
    <t>17,388*120/1000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</si>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</sst>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6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26" fillId="0" borderId="0" xfId="0" applyNumberFormat="1" applyFont="1" applyBorder="1" applyAlignment="1">
      <alignment vertical="center"/>
    </xf>
    <xf numFmtId="4" fontId="26" fillId="6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6" fillId="0" borderId="25" xfId="0" applyFont="1" applyBorder="1" applyAlignment="1" applyProtection="1">
      <alignment horizontal="left" vertical="center" wrapText="1"/>
      <protection locked="0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workbookViewId="0">
      <pane ySplit="1" topLeftCell="A3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31" t="s">
        <v>7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R2" s="201" t="s">
        <v>8</v>
      </c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15" t="s">
        <v>12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6"/>
      <c r="AS4" s="20" t="s">
        <v>13</v>
      </c>
      <c r="BE4" s="27" t="s">
        <v>14</v>
      </c>
      <c r="BS4" s="21" t="s">
        <v>15</v>
      </c>
    </row>
    <row r="5" spans="1:73" ht="14.45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35" t="s">
        <v>17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8"/>
      <c r="AQ5" s="26"/>
      <c r="BE5" s="233" t="s">
        <v>18</v>
      </c>
      <c r="BS5" s="21" t="s">
        <v>9</v>
      </c>
    </row>
    <row r="6" spans="1:73" ht="36.950000000000003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37" t="s">
        <v>20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8"/>
      <c r="AQ6" s="26"/>
      <c r="BE6" s="234"/>
      <c r="BS6" s="21" t="s">
        <v>9</v>
      </c>
    </row>
    <row r="7" spans="1:73" ht="14.45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22</v>
      </c>
      <c r="AL7" s="28"/>
      <c r="AM7" s="28"/>
      <c r="AN7" s="30" t="s">
        <v>5</v>
      </c>
      <c r="AO7" s="28"/>
      <c r="AP7" s="28"/>
      <c r="AQ7" s="26"/>
      <c r="BE7" s="234"/>
      <c r="BS7" s="21" t="s">
        <v>9</v>
      </c>
    </row>
    <row r="8" spans="1:73" ht="14.45" customHeight="1">
      <c r="B8" s="25"/>
      <c r="C8" s="28"/>
      <c r="D8" s="32" t="s">
        <v>23</v>
      </c>
      <c r="E8" s="28"/>
      <c r="F8" s="28"/>
      <c r="G8" s="28"/>
      <c r="H8" s="28"/>
      <c r="I8" s="28"/>
      <c r="J8" s="28"/>
      <c r="K8" s="30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25</v>
      </c>
      <c r="AL8" s="28"/>
      <c r="AM8" s="28"/>
      <c r="AN8" s="33" t="s">
        <v>26</v>
      </c>
      <c r="AO8" s="28"/>
      <c r="AP8" s="28"/>
      <c r="AQ8" s="26"/>
      <c r="BE8" s="234"/>
      <c r="BS8" s="21" t="s">
        <v>9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34"/>
      <c r="BS9" s="21" t="s">
        <v>9</v>
      </c>
    </row>
    <row r="10" spans="1:73" ht="14.45" customHeight="1">
      <c r="B10" s="25"/>
      <c r="C10" s="28"/>
      <c r="D10" s="32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28</v>
      </c>
      <c r="AL10" s="28"/>
      <c r="AM10" s="28"/>
      <c r="AN10" s="30" t="s">
        <v>5</v>
      </c>
      <c r="AO10" s="28"/>
      <c r="AP10" s="28"/>
      <c r="AQ10" s="26"/>
      <c r="BE10" s="234"/>
      <c r="BS10" s="21" t="s">
        <v>9</v>
      </c>
    </row>
    <row r="11" spans="1:73" ht="18.399999999999999" customHeight="1">
      <c r="B11" s="25"/>
      <c r="C11" s="28"/>
      <c r="D11" s="28"/>
      <c r="E11" s="30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29</v>
      </c>
      <c r="AL11" s="28"/>
      <c r="AM11" s="28"/>
      <c r="AN11" s="30" t="s">
        <v>5</v>
      </c>
      <c r="AO11" s="28"/>
      <c r="AP11" s="28"/>
      <c r="AQ11" s="26"/>
      <c r="BE11" s="234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34"/>
      <c r="BS12" s="21" t="s">
        <v>9</v>
      </c>
    </row>
    <row r="13" spans="1:73" ht="14.45" customHeight="1">
      <c r="B13" s="25"/>
      <c r="C13" s="28"/>
      <c r="D13" s="32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28</v>
      </c>
      <c r="AL13" s="28"/>
      <c r="AM13" s="28"/>
      <c r="AN13" s="34" t="s">
        <v>31</v>
      </c>
      <c r="AO13" s="28"/>
      <c r="AP13" s="28"/>
      <c r="AQ13" s="26"/>
      <c r="BE13" s="234"/>
      <c r="BS13" s="21" t="s">
        <v>9</v>
      </c>
    </row>
    <row r="14" spans="1:73" ht="15">
      <c r="B14" s="25"/>
      <c r="C14" s="28"/>
      <c r="D14" s="28"/>
      <c r="E14" s="238" t="s">
        <v>31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32" t="s">
        <v>29</v>
      </c>
      <c r="AL14" s="28"/>
      <c r="AM14" s="28"/>
      <c r="AN14" s="34" t="s">
        <v>31</v>
      </c>
      <c r="AO14" s="28"/>
      <c r="AP14" s="28"/>
      <c r="AQ14" s="26"/>
      <c r="BE14" s="234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34"/>
      <c r="BS15" s="21" t="s">
        <v>6</v>
      </c>
    </row>
    <row r="16" spans="1:73" ht="14.45" customHeight="1">
      <c r="B16" s="25"/>
      <c r="C16" s="28"/>
      <c r="D16" s="32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28</v>
      </c>
      <c r="AL16" s="28"/>
      <c r="AM16" s="28"/>
      <c r="AN16" s="30" t="s">
        <v>5</v>
      </c>
      <c r="AO16" s="28"/>
      <c r="AP16" s="28"/>
      <c r="AQ16" s="26"/>
      <c r="BE16" s="234"/>
      <c r="BS16" s="21" t="s">
        <v>6</v>
      </c>
    </row>
    <row r="17" spans="2:71" ht="18.399999999999999" customHeight="1">
      <c r="B17" s="25"/>
      <c r="C17" s="28"/>
      <c r="D17" s="28"/>
      <c r="E17" s="30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29</v>
      </c>
      <c r="AL17" s="28"/>
      <c r="AM17" s="28"/>
      <c r="AN17" s="30" t="s">
        <v>5</v>
      </c>
      <c r="AO17" s="28"/>
      <c r="AP17" s="28"/>
      <c r="AQ17" s="26"/>
      <c r="BE17" s="234"/>
      <c r="BS17" s="21" t="s">
        <v>33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34"/>
      <c r="BS18" s="21" t="s">
        <v>9</v>
      </c>
    </row>
    <row r="19" spans="2:71" ht="14.45" customHeight="1">
      <c r="B19" s="25"/>
      <c r="C19" s="28"/>
      <c r="D19" s="32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28</v>
      </c>
      <c r="AL19" s="28"/>
      <c r="AM19" s="28"/>
      <c r="AN19" s="30" t="s">
        <v>5</v>
      </c>
      <c r="AO19" s="28"/>
      <c r="AP19" s="28"/>
      <c r="AQ19" s="26"/>
      <c r="BE19" s="234"/>
      <c r="BS19" s="21" t="s">
        <v>9</v>
      </c>
    </row>
    <row r="20" spans="2:71" ht="18.399999999999999" customHeight="1">
      <c r="B20" s="25"/>
      <c r="C20" s="28"/>
      <c r="D20" s="28"/>
      <c r="E20" s="30" t="s">
        <v>24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29</v>
      </c>
      <c r="AL20" s="28"/>
      <c r="AM20" s="28"/>
      <c r="AN20" s="30" t="s">
        <v>5</v>
      </c>
      <c r="AO20" s="28"/>
      <c r="AP20" s="28"/>
      <c r="AQ20" s="26"/>
      <c r="BE20" s="234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34"/>
    </row>
    <row r="22" spans="2:71" ht="15">
      <c r="B22" s="25"/>
      <c r="C22" s="28"/>
      <c r="D22" s="32" t="s">
        <v>35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34"/>
    </row>
    <row r="23" spans="2:71" ht="14.45" customHeight="1">
      <c r="B23" s="25"/>
      <c r="C23" s="28"/>
      <c r="D23" s="28"/>
      <c r="E23" s="240" t="s">
        <v>5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8"/>
      <c r="AP23" s="28"/>
      <c r="AQ23" s="26"/>
      <c r="BE23" s="234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34"/>
    </row>
    <row r="25" spans="2:71" ht="6.95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34"/>
    </row>
    <row r="26" spans="2:71" ht="14.45" customHeight="1">
      <c r="B26" s="25"/>
      <c r="C26" s="28"/>
      <c r="D26" s="36" t="s">
        <v>36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41">
        <f>ROUND(AG87,2)</f>
        <v>0</v>
      </c>
      <c r="AL26" s="236"/>
      <c r="AM26" s="236"/>
      <c r="AN26" s="236"/>
      <c r="AO26" s="236"/>
      <c r="AP26" s="28"/>
      <c r="AQ26" s="26"/>
      <c r="BE26" s="234"/>
    </row>
    <row r="27" spans="2:71" ht="14.45" customHeight="1">
      <c r="B27" s="25"/>
      <c r="C27" s="28"/>
      <c r="D27" s="36" t="s">
        <v>37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41">
        <f>ROUND(AG90,2)</f>
        <v>0</v>
      </c>
      <c r="AL27" s="241"/>
      <c r="AM27" s="241"/>
      <c r="AN27" s="241"/>
      <c r="AO27" s="241"/>
      <c r="AP27" s="28"/>
      <c r="AQ27" s="26"/>
      <c r="BE27" s="234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34"/>
    </row>
    <row r="29" spans="2:71" s="1" customFormat="1" ht="25.9" customHeight="1">
      <c r="B29" s="37"/>
      <c r="C29" s="38"/>
      <c r="D29" s="40" t="s">
        <v>38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42">
        <f>ROUND(AK26+AK27,2)</f>
        <v>0</v>
      </c>
      <c r="AL29" s="243"/>
      <c r="AM29" s="243"/>
      <c r="AN29" s="243"/>
      <c r="AO29" s="243"/>
      <c r="AP29" s="38"/>
      <c r="AQ29" s="39"/>
      <c r="BE29" s="234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34"/>
    </row>
    <row r="31" spans="2:71" s="2" customFormat="1" ht="14.45" customHeight="1">
      <c r="B31" s="42"/>
      <c r="C31" s="43"/>
      <c r="D31" s="44" t="s">
        <v>39</v>
      </c>
      <c r="E31" s="43"/>
      <c r="F31" s="44" t="s">
        <v>40</v>
      </c>
      <c r="G31" s="43"/>
      <c r="H31" s="43"/>
      <c r="I31" s="43"/>
      <c r="J31" s="43"/>
      <c r="K31" s="43"/>
      <c r="L31" s="224">
        <v>0.21</v>
      </c>
      <c r="M31" s="225"/>
      <c r="N31" s="225"/>
      <c r="O31" s="225"/>
      <c r="P31" s="43"/>
      <c r="Q31" s="43"/>
      <c r="R31" s="43"/>
      <c r="S31" s="43"/>
      <c r="T31" s="46" t="s">
        <v>41</v>
      </c>
      <c r="U31" s="43"/>
      <c r="V31" s="43"/>
      <c r="W31" s="226">
        <f>ROUND(AZ87+SUM(CD91:CD95),2)</f>
        <v>0</v>
      </c>
      <c r="X31" s="225"/>
      <c r="Y31" s="225"/>
      <c r="Z31" s="225"/>
      <c r="AA31" s="225"/>
      <c r="AB31" s="225"/>
      <c r="AC31" s="225"/>
      <c r="AD31" s="225"/>
      <c r="AE31" s="225"/>
      <c r="AF31" s="43"/>
      <c r="AG31" s="43"/>
      <c r="AH31" s="43"/>
      <c r="AI31" s="43"/>
      <c r="AJ31" s="43"/>
      <c r="AK31" s="226">
        <f>ROUND(AV87+SUM(BY91:BY95),2)</f>
        <v>0</v>
      </c>
      <c r="AL31" s="225"/>
      <c r="AM31" s="225"/>
      <c r="AN31" s="225"/>
      <c r="AO31" s="225"/>
      <c r="AP31" s="43"/>
      <c r="AQ31" s="47"/>
      <c r="BE31" s="234"/>
    </row>
    <row r="32" spans="2:71" s="2" customFormat="1" ht="14.45" customHeight="1">
      <c r="B32" s="42"/>
      <c r="C32" s="43"/>
      <c r="D32" s="43"/>
      <c r="E32" s="43"/>
      <c r="F32" s="44" t="s">
        <v>42</v>
      </c>
      <c r="G32" s="43"/>
      <c r="H32" s="43"/>
      <c r="I32" s="43"/>
      <c r="J32" s="43"/>
      <c r="K32" s="43"/>
      <c r="L32" s="224">
        <v>0.15</v>
      </c>
      <c r="M32" s="225"/>
      <c r="N32" s="225"/>
      <c r="O32" s="225"/>
      <c r="P32" s="43"/>
      <c r="Q32" s="43"/>
      <c r="R32" s="43"/>
      <c r="S32" s="43"/>
      <c r="T32" s="46" t="s">
        <v>41</v>
      </c>
      <c r="U32" s="43"/>
      <c r="V32" s="43"/>
      <c r="W32" s="226">
        <f>ROUND(BA87+SUM(CE91:CE95),2)</f>
        <v>0</v>
      </c>
      <c r="X32" s="225"/>
      <c r="Y32" s="225"/>
      <c r="Z32" s="225"/>
      <c r="AA32" s="225"/>
      <c r="AB32" s="225"/>
      <c r="AC32" s="225"/>
      <c r="AD32" s="225"/>
      <c r="AE32" s="225"/>
      <c r="AF32" s="43"/>
      <c r="AG32" s="43"/>
      <c r="AH32" s="43"/>
      <c r="AI32" s="43"/>
      <c r="AJ32" s="43"/>
      <c r="AK32" s="226">
        <f>ROUND(AW87+SUM(BZ91:BZ95),2)</f>
        <v>0</v>
      </c>
      <c r="AL32" s="225"/>
      <c r="AM32" s="225"/>
      <c r="AN32" s="225"/>
      <c r="AO32" s="225"/>
      <c r="AP32" s="43"/>
      <c r="AQ32" s="47"/>
      <c r="BE32" s="234"/>
    </row>
    <row r="33" spans="2:57" s="2" customFormat="1" ht="14.45" hidden="1" customHeight="1">
      <c r="B33" s="42"/>
      <c r="C33" s="43"/>
      <c r="D33" s="43"/>
      <c r="E33" s="43"/>
      <c r="F33" s="44" t="s">
        <v>43</v>
      </c>
      <c r="G33" s="43"/>
      <c r="H33" s="43"/>
      <c r="I33" s="43"/>
      <c r="J33" s="43"/>
      <c r="K33" s="43"/>
      <c r="L33" s="224">
        <v>0.21</v>
      </c>
      <c r="M33" s="225"/>
      <c r="N33" s="225"/>
      <c r="O33" s="225"/>
      <c r="P33" s="43"/>
      <c r="Q33" s="43"/>
      <c r="R33" s="43"/>
      <c r="S33" s="43"/>
      <c r="T33" s="46" t="s">
        <v>41</v>
      </c>
      <c r="U33" s="43"/>
      <c r="V33" s="43"/>
      <c r="W33" s="226">
        <f>ROUND(BB87+SUM(CF91:CF95),2)</f>
        <v>0</v>
      </c>
      <c r="X33" s="225"/>
      <c r="Y33" s="225"/>
      <c r="Z33" s="225"/>
      <c r="AA33" s="225"/>
      <c r="AB33" s="225"/>
      <c r="AC33" s="225"/>
      <c r="AD33" s="225"/>
      <c r="AE33" s="225"/>
      <c r="AF33" s="43"/>
      <c r="AG33" s="43"/>
      <c r="AH33" s="43"/>
      <c r="AI33" s="43"/>
      <c r="AJ33" s="43"/>
      <c r="AK33" s="226">
        <v>0</v>
      </c>
      <c r="AL33" s="225"/>
      <c r="AM33" s="225"/>
      <c r="AN33" s="225"/>
      <c r="AO33" s="225"/>
      <c r="AP33" s="43"/>
      <c r="AQ33" s="47"/>
      <c r="BE33" s="234"/>
    </row>
    <row r="34" spans="2:57" s="2" customFormat="1" ht="14.45" hidden="1" customHeight="1">
      <c r="B34" s="42"/>
      <c r="C34" s="43"/>
      <c r="D34" s="43"/>
      <c r="E34" s="43"/>
      <c r="F34" s="44" t="s">
        <v>44</v>
      </c>
      <c r="G34" s="43"/>
      <c r="H34" s="43"/>
      <c r="I34" s="43"/>
      <c r="J34" s="43"/>
      <c r="K34" s="43"/>
      <c r="L34" s="224">
        <v>0.15</v>
      </c>
      <c r="M34" s="225"/>
      <c r="N34" s="225"/>
      <c r="O34" s="225"/>
      <c r="P34" s="43"/>
      <c r="Q34" s="43"/>
      <c r="R34" s="43"/>
      <c r="S34" s="43"/>
      <c r="T34" s="46" t="s">
        <v>41</v>
      </c>
      <c r="U34" s="43"/>
      <c r="V34" s="43"/>
      <c r="W34" s="226">
        <f>ROUND(BC87+SUM(CG91:CG95),2)</f>
        <v>0</v>
      </c>
      <c r="X34" s="225"/>
      <c r="Y34" s="225"/>
      <c r="Z34" s="225"/>
      <c r="AA34" s="225"/>
      <c r="AB34" s="225"/>
      <c r="AC34" s="225"/>
      <c r="AD34" s="225"/>
      <c r="AE34" s="225"/>
      <c r="AF34" s="43"/>
      <c r="AG34" s="43"/>
      <c r="AH34" s="43"/>
      <c r="AI34" s="43"/>
      <c r="AJ34" s="43"/>
      <c r="AK34" s="226">
        <v>0</v>
      </c>
      <c r="AL34" s="225"/>
      <c r="AM34" s="225"/>
      <c r="AN34" s="225"/>
      <c r="AO34" s="225"/>
      <c r="AP34" s="43"/>
      <c r="AQ34" s="47"/>
      <c r="BE34" s="234"/>
    </row>
    <row r="35" spans="2:57" s="2" customFormat="1" ht="14.45" hidden="1" customHeight="1">
      <c r="B35" s="42"/>
      <c r="C35" s="43"/>
      <c r="D35" s="43"/>
      <c r="E35" s="43"/>
      <c r="F35" s="44" t="s">
        <v>45</v>
      </c>
      <c r="G35" s="43"/>
      <c r="H35" s="43"/>
      <c r="I35" s="43"/>
      <c r="J35" s="43"/>
      <c r="K35" s="43"/>
      <c r="L35" s="224">
        <v>0</v>
      </c>
      <c r="M35" s="225"/>
      <c r="N35" s="225"/>
      <c r="O35" s="225"/>
      <c r="P35" s="43"/>
      <c r="Q35" s="43"/>
      <c r="R35" s="43"/>
      <c r="S35" s="43"/>
      <c r="T35" s="46" t="s">
        <v>41</v>
      </c>
      <c r="U35" s="43"/>
      <c r="V35" s="43"/>
      <c r="W35" s="226">
        <f>ROUND(BD87+SUM(CH91:CH95),2)</f>
        <v>0</v>
      </c>
      <c r="X35" s="225"/>
      <c r="Y35" s="225"/>
      <c r="Z35" s="225"/>
      <c r="AA35" s="225"/>
      <c r="AB35" s="225"/>
      <c r="AC35" s="225"/>
      <c r="AD35" s="225"/>
      <c r="AE35" s="225"/>
      <c r="AF35" s="43"/>
      <c r="AG35" s="43"/>
      <c r="AH35" s="43"/>
      <c r="AI35" s="43"/>
      <c r="AJ35" s="43"/>
      <c r="AK35" s="226">
        <v>0</v>
      </c>
      <c r="AL35" s="225"/>
      <c r="AM35" s="225"/>
      <c r="AN35" s="225"/>
      <c r="AO35" s="225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46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47</v>
      </c>
      <c r="U37" s="50"/>
      <c r="V37" s="50"/>
      <c r="W37" s="50"/>
      <c r="X37" s="227" t="s">
        <v>48</v>
      </c>
      <c r="Y37" s="228"/>
      <c r="Z37" s="228"/>
      <c r="AA37" s="228"/>
      <c r="AB37" s="228"/>
      <c r="AC37" s="50"/>
      <c r="AD37" s="50"/>
      <c r="AE37" s="50"/>
      <c r="AF37" s="50"/>
      <c r="AG37" s="50"/>
      <c r="AH37" s="50"/>
      <c r="AI37" s="50"/>
      <c r="AJ37" s="50"/>
      <c r="AK37" s="229">
        <f>SUM(AK29:AK35)</f>
        <v>0</v>
      </c>
      <c r="AL37" s="228"/>
      <c r="AM37" s="228"/>
      <c r="AN37" s="228"/>
      <c r="AO37" s="230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 ht="15">
      <c r="B49" s="37"/>
      <c r="C49" s="38"/>
      <c r="D49" s="52" t="s">
        <v>49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50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 ht="15">
      <c r="B58" s="37"/>
      <c r="C58" s="38"/>
      <c r="D58" s="57" t="s">
        <v>51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52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51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52</v>
      </c>
      <c r="AN58" s="58"/>
      <c r="AO58" s="60"/>
      <c r="AP58" s="38"/>
      <c r="AQ58" s="39"/>
    </row>
    <row r="59" spans="2:43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 ht="15">
      <c r="B60" s="37"/>
      <c r="C60" s="38"/>
      <c r="D60" s="52" t="s">
        <v>53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54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 ht="15">
      <c r="B69" s="37"/>
      <c r="C69" s="38"/>
      <c r="D69" s="57" t="s">
        <v>51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52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51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52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15" t="s">
        <v>55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39"/>
    </row>
    <row r="77" spans="2:43" s="3" customFormat="1" ht="14.45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2017/13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17" t="str">
        <f>K6</f>
        <v>FN Olomouc. I.P.Pavlova, Dochlazování objektu I</v>
      </c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>
      <c r="B80" s="37"/>
      <c r="C80" s="32" t="s">
        <v>23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 xml:space="preserve">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25</v>
      </c>
      <c r="AJ80" s="38"/>
      <c r="AK80" s="38"/>
      <c r="AL80" s="38"/>
      <c r="AM80" s="75" t="str">
        <f>IF(AN8= "","",AN8)</f>
        <v>7.12.2017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>
      <c r="B82" s="37"/>
      <c r="C82" s="32" t="s">
        <v>27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 xml:space="preserve"> 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32</v>
      </c>
      <c r="AJ82" s="38"/>
      <c r="AK82" s="38"/>
      <c r="AL82" s="38"/>
      <c r="AM82" s="219" t="str">
        <f>IF(E17="","",E17)</f>
        <v xml:space="preserve"> </v>
      </c>
      <c r="AN82" s="219"/>
      <c r="AO82" s="219"/>
      <c r="AP82" s="219"/>
      <c r="AQ82" s="39"/>
      <c r="AS82" s="220" t="s">
        <v>56</v>
      </c>
      <c r="AT82" s="221"/>
      <c r="AU82" s="53"/>
      <c r="AV82" s="53"/>
      <c r="AW82" s="53"/>
      <c r="AX82" s="53"/>
      <c r="AY82" s="53"/>
      <c r="AZ82" s="53"/>
      <c r="BA82" s="53"/>
      <c r="BB82" s="53"/>
      <c r="BC82" s="53"/>
      <c r="BD82" s="54"/>
    </row>
    <row r="83" spans="1:89" s="1" customFormat="1" ht="15">
      <c r="B83" s="37"/>
      <c r="C83" s="32" t="s">
        <v>30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34</v>
      </c>
      <c r="AJ83" s="38"/>
      <c r="AK83" s="38"/>
      <c r="AL83" s="38"/>
      <c r="AM83" s="219" t="str">
        <f>IF(E20="","",E20)</f>
        <v xml:space="preserve"> </v>
      </c>
      <c r="AN83" s="219"/>
      <c r="AO83" s="219"/>
      <c r="AP83" s="219"/>
      <c r="AQ83" s="39"/>
      <c r="AS83" s="222"/>
      <c r="AT83" s="223"/>
      <c r="AU83" s="38"/>
      <c r="AV83" s="38"/>
      <c r="AW83" s="38"/>
      <c r="AX83" s="38"/>
      <c r="AY83" s="38"/>
      <c r="AZ83" s="38"/>
      <c r="BA83" s="38"/>
      <c r="BB83" s="38"/>
      <c r="BC83" s="38"/>
      <c r="BD83" s="76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2"/>
      <c r="AT84" s="223"/>
      <c r="AU84" s="38"/>
      <c r="AV84" s="38"/>
      <c r="AW84" s="38"/>
      <c r="AX84" s="38"/>
      <c r="AY84" s="38"/>
      <c r="AZ84" s="38"/>
      <c r="BA84" s="38"/>
      <c r="BB84" s="38"/>
      <c r="BC84" s="38"/>
      <c r="BD84" s="76"/>
    </row>
    <row r="85" spans="1:89" s="1" customFormat="1" ht="29.25" customHeight="1">
      <c r="B85" s="37"/>
      <c r="C85" s="207" t="s">
        <v>57</v>
      </c>
      <c r="D85" s="208"/>
      <c r="E85" s="208"/>
      <c r="F85" s="208"/>
      <c r="G85" s="208"/>
      <c r="H85" s="77"/>
      <c r="I85" s="209" t="s">
        <v>58</v>
      </c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9" t="s">
        <v>59</v>
      </c>
      <c r="AH85" s="208"/>
      <c r="AI85" s="208"/>
      <c r="AJ85" s="208"/>
      <c r="AK85" s="208"/>
      <c r="AL85" s="208"/>
      <c r="AM85" s="208"/>
      <c r="AN85" s="209" t="s">
        <v>60</v>
      </c>
      <c r="AO85" s="208"/>
      <c r="AP85" s="210"/>
      <c r="AQ85" s="39"/>
      <c r="AS85" s="78" t="s">
        <v>61</v>
      </c>
      <c r="AT85" s="79" t="s">
        <v>62</v>
      </c>
      <c r="AU85" s="79" t="s">
        <v>63</v>
      </c>
      <c r="AV85" s="79" t="s">
        <v>64</v>
      </c>
      <c r="AW85" s="79" t="s">
        <v>65</v>
      </c>
      <c r="AX85" s="79" t="s">
        <v>66</v>
      </c>
      <c r="AY85" s="79" t="s">
        <v>67</v>
      </c>
      <c r="AZ85" s="79" t="s">
        <v>68</v>
      </c>
      <c r="BA85" s="79" t="s">
        <v>69</v>
      </c>
      <c r="BB85" s="79" t="s">
        <v>70</v>
      </c>
      <c r="BC85" s="79" t="s">
        <v>71</v>
      </c>
      <c r="BD85" s="80" t="s">
        <v>72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1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2" t="s">
        <v>73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14">
        <f>ROUND(AG88,2)</f>
        <v>0</v>
      </c>
      <c r="AH87" s="214"/>
      <c r="AI87" s="214"/>
      <c r="AJ87" s="214"/>
      <c r="AK87" s="214"/>
      <c r="AL87" s="214"/>
      <c r="AM87" s="214"/>
      <c r="AN87" s="199">
        <f>SUM(AG87,AT87)</f>
        <v>0</v>
      </c>
      <c r="AO87" s="199"/>
      <c r="AP87" s="199"/>
      <c r="AQ87" s="73"/>
      <c r="AS87" s="84">
        <f>ROUND(AS88,2)</f>
        <v>0</v>
      </c>
      <c r="AT87" s="85">
        <f>ROUND(SUM(AV87:AW87),2)</f>
        <v>0</v>
      </c>
      <c r="AU87" s="86">
        <f>ROUND(AU88,5)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ROUND(AZ88,2)</f>
        <v>0</v>
      </c>
      <c r="BA87" s="85">
        <f>ROUND(BA88,2)</f>
        <v>0</v>
      </c>
      <c r="BB87" s="85">
        <f>ROUND(BB88,2)</f>
        <v>0</v>
      </c>
      <c r="BC87" s="85">
        <f>ROUND(BC88,2)</f>
        <v>0</v>
      </c>
      <c r="BD87" s="87">
        <f>ROUND(BD88,2)</f>
        <v>0</v>
      </c>
      <c r="BS87" s="88" t="s">
        <v>74</v>
      </c>
      <c r="BT87" s="88" t="s">
        <v>75</v>
      </c>
      <c r="BU87" s="89" t="s">
        <v>76</v>
      </c>
      <c r="BV87" s="88" t="s">
        <v>77</v>
      </c>
      <c r="BW87" s="88" t="s">
        <v>78</v>
      </c>
      <c r="BX87" s="88" t="s">
        <v>79</v>
      </c>
    </row>
    <row r="88" spans="1:89" s="5" customFormat="1" ht="28.9" customHeight="1">
      <c r="A88" s="90" t="s">
        <v>80</v>
      </c>
      <c r="B88" s="91"/>
      <c r="C88" s="92"/>
      <c r="D88" s="213" t="s">
        <v>81</v>
      </c>
      <c r="E88" s="213"/>
      <c r="F88" s="213"/>
      <c r="G88" s="213"/>
      <c r="H88" s="213"/>
      <c r="I88" s="93"/>
      <c r="J88" s="213" t="s">
        <v>82</v>
      </c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1">
        <f>'1 - SO 01 - Plošina pro c...'!M30</f>
        <v>0</v>
      </c>
      <c r="AH88" s="212"/>
      <c r="AI88" s="212"/>
      <c r="AJ88" s="212"/>
      <c r="AK88" s="212"/>
      <c r="AL88" s="212"/>
      <c r="AM88" s="212"/>
      <c r="AN88" s="211">
        <f>SUM(AG88,AT88)</f>
        <v>0</v>
      </c>
      <c r="AO88" s="212"/>
      <c r="AP88" s="212"/>
      <c r="AQ88" s="94"/>
      <c r="AS88" s="95">
        <f>'1 - SO 01 - Plošina pro c...'!M28</f>
        <v>0</v>
      </c>
      <c r="AT88" s="96">
        <f>ROUND(SUM(AV88:AW88),2)</f>
        <v>0</v>
      </c>
      <c r="AU88" s="97">
        <f>'1 - SO 01 - Plošina pro c...'!W128</f>
        <v>0</v>
      </c>
      <c r="AV88" s="96">
        <f>'1 - SO 01 - Plošina pro c...'!M32</f>
        <v>0</v>
      </c>
      <c r="AW88" s="96">
        <f>'1 - SO 01 - Plošina pro c...'!M33</f>
        <v>0</v>
      </c>
      <c r="AX88" s="96">
        <f>'1 - SO 01 - Plošina pro c...'!M34</f>
        <v>0</v>
      </c>
      <c r="AY88" s="96">
        <f>'1 - SO 01 - Plošina pro c...'!M35</f>
        <v>0</v>
      </c>
      <c r="AZ88" s="96">
        <f>'1 - SO 01 - Plošina pro c...'!H32</f>
        <v>0</v>
      </c>
      <c r="BA88" s="96">
        <f>'1 - SO 01 - Plošina pro c...'!H33</f>
        <v>0</v>
      </c>
      <c r="BB88" s="96">
        <f>'1 - SO 01 - Plošina pro c...'!H34</f>
        <v>0</v>
      </c>
      <c r="BC88" s="96">
        <f>'1 - SO 01 - Plošina pro c...'!H35</f>
        <v>0</v>
      </c>
      <c r="BD88" s="98">
        <f>'1 - SO 01 - Plošina pro c...'!H36</f>
        <v>0</v>
      </c>
      <c r="BT88" s="99" t="s">
        <v>81</v>
      </c>
      <c r="BV88" s="99" t="s">
        <v>77</v>
      </c>
      <c r="BW88" s="99" t="s">
        <v>83</v>
      </c>
      <c r="BX88" s="99" t="s">
        <v>78</v>
      </c>
    </row>
    <row r="89" spans="1:89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2" t="s">
        <v>84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199">
        <f>ROUND(SUM(AG91:AG94),2)</f>
        <v>0</v>
      </c>
      <c r="AH90" s="199"/>
      <c r="AI90" s="199"/>
      <c r="AJ90" s="199"/>
      <c r="AK90" s="199"/>
      <c r="AL90" s="199"/>
      <c r="AM90" s="199"/>
      <c r="AN90" s="199">
        <f>ROUND(SUM(AN91:AN94),2)</f>
        <v>0</v>
      </c>
      <c r="AO90" s="199"/>
      <c r="AP90" s="199"/>
      <c r="AQ90" s="39"/>
      <c r="AS90" s="78" t="s">
        <v>85</v>
      </c>
      <c r="AT90" s="79" t="s">
        <v>86</v>
      </c>
      <c r="AU90" s="79" t="s">
        <v>39</v>
      </c>
      <c r="AV90" s="80" t="s">
        <v>62</v>
      </c>
    </row>
    <row r="91" spans="1:89" s="1" customFormat="1" ht="19.899999999999999" customHeight="1">
      <c r="B91" s="37"/>
      <c r="C91" s="38"/>
      <c r="D91" s="100" t="s">
        <v>87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05">
        <f>ROUND(AG87*AS91,2)</f>
        <v>0</v>
      </c>
      <c r="AH91" s="206"/>
      <c r="AI91" s="206"/>
      <c r="AJ91" s="206"/>
      <c r="AK91" s="206"/>
      <c r="AL91" s="206"/>
      <c r="AM91" s="206"/>
      <c r="AN91" s="206">
        <f>ROUND(AG91+AV91,2)</f>
        <v>0</v>
      </c>
      <c r="AO91" s="206"/>
      <c r="AP91" s="206"/>
      <c r="AQ91" s="39"/>
      <c r="AS91" s="101">
        <v>0</v>
      </c>
      <c r="AT91" s="102" t="s">
        <v>88</v>
      </c>
      <c r="AU91" s="102" t="s">
        <v>40</v>
      </c>
      <c r="AV91" s="103">
        <f>ROUND(IF(AU91="základní",AG91*L31,IF(AU91="snížená",AG91*L32,0)),2)</f>
        <v>0</v>
      </c>
      <c r="BV91" s="21" t="s">
        <v>89</v>
      </c>
      <c r="BY91" s="104">
        <f>IF(AU91="základní",AV91,0)</f>
        <v>0</v>
      </c>
      <c r="BZ91" s="104">
        <f>IF(AU91="snížená",AV91,0)</f>
        <v>0</v>
      </c>
      <c r="CA91" s="104">
        <v>0</v>
      </c>
      <c r="CB91" s="104">
        <v>0</v>
      </c>
      <c r="CC91" s="104">
        <v>0</v>
      </c>
      <c r="CD91" s="104">
        <f>IF(AU91="základní",AG91,0)</f>
        <v>0</v>
      </c>
      <c r="CE91" s="104">
        <f>IF(AU91="snížená",AG91,0)</f>
        <v>0</v>
      </c>
      <c r="CF91" s="104">
        <f>IF(AU91="zákl. přenesená",AG91,0)</f>
        <v>0</v>
      </c>
      <c r="CG91" s="104">
        <f>IF(AU91="sníž. přenesená",AG91,0)</f>
        <v>0</v>
      </c>
      <c r="CH91" s="104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899999999999999" customHeight="1">
      <c r="B92" s="37"/>
      <c r="C92" s="38"/>
      <c r="D92" s="203" t="s">
        <v>90</v>
      </c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38"/>
      <c r="AD92" s="38"/>
      <c r="AE92" s="38"/>
      <c r="AF92" s="38"/>
      <c r="AG92" s="205">
        <f>AG87*AS92</f>
        <v>0</v>
      </c>
      <c r="AH92" s="206"/>
      <c r="AI92" s="206"/>
      <c r="AJ92" s="206"/>
      <c r="AK92" s="206"/>
      <c r="AL92" s="206"/>
      <c r="AM92" s="206"/>
      <c r="AN92" s="206">
        <f>AG92+AV92</f>
        <v>0</v>
      </c>
      <c r="AO92" s="206"/>
      <c r="AP92" s="206"/>
      <c r="AQ92" s="39"/>
      <c r="AS92" s="105">
        <v>0</v>
      </c>
      <c r="AT92" s="106" t="s">
        <v>88</v>
      </c>
      <c r="AU92" s="106" t="s">
        <v>40</v>
      </c>
      <c r="AV92" s="107">
        <f>ROUND(IF(AU92="nulová",0,IF(OR(AU92="základní",AU92="zákl. přenesená"),AG92*L31,AG92*L32)),2)</f>
        <v>0</v>
      </c>
      <c r="BV92" s="21" t="s">
        <v>91</v>
      </c>
      <c r="BY92" s="104">
        <f>IF(AU92="základní",AV92,0)</f>
        <v>0</v>
      </c>
      <c r="BZ92" s="104">
        <f>IF(AU92="snížená",AV92,0)</f>
        <v>0</v>
      </c>
      <c r="CA92" s="104">
        <f>IF(AU92="zákl. přenesená",AV92,0)</f>
        <v>0</v>
      </c>
      <c r="CB92" s="104">
        <f>IF(AU92="sníž. přenesená",AV92,0)</f>
        <v>0</v>
      </c>
      <c r="CC92" s="104">
        <f>IF(AU92="nulová",AV92,0)</f>
        <v>0</v>
      </c>
      <c r="CD92" s="104">
        <f>IF(AU92="základní",AG92,0)</f>
        <v>0</v>
      </c>
      <c r="CE92" s="104">
        <f>IF(AU92="snížená",AG92,0)</f>
        <v>0</v>
      </c>
      <c r="CF92" s="104">
        <f>IF(AU92="zákl. přenesená",AG92,0)</f>
        <v>0</v>
      </c>
      <c r="CG92" s="104">
        <f>IF(AU92="sníž. přenesená",AG92,0)</f>
        <v>0</v>
      </c>
      <c r="CH92" s="104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899999999999999" customHeight="1">
      <c r="B93" s="37"/>
      <c r="C93" s="38"/>
      <c r="D93" s="203" t="s">
        <v>90</v>
      </c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38"/>
      <c r="AD93" s="38"/>
      <c r="AE93" s="38"/>
      <c r="AF93" s="38"/>
      <c r="AG93" s="205">
        <f>AG87*AS93</f>
        <v>0</v>
      </c>
      <c r="AH93" s="206"/>
      <c r="AI93" s="206"/>
      <c r="AJ93" s="206"/>
      <c r="AK93" s="206"/>
      <c r="AL93" s="206"/>
      <c r="AM93" s="206"/>
      <c r="AN93" s="206">
        <f>AG93+AV93</f>
        <v>0</v>
      </c>
      <c r="AO93" s="206"/>
      <c r="AP93" s="206"/>
      <c r="AQ93" s="39"/>
      <c r="AS93" s="105">
        <v>0</v>
      </c>
      <c r="AT93" s="106" t="s">
        <v>88</v>
      </c>
      <c r="AU93" s="106" t="s">
        <v>40</v>
      </c>
      <c r="AV93" s="107">
        <f>ROUND(IF(AU93="nulová",0,IF(OR(AU93="základní",AU93="zákl. přenesená"),AG93*L31,AG93*L32)),2)</f>
        <v>0</v>
      </c>
      <c r="BV93" s="21" t="s">
        <v>91</v>
      </c>
      <c r="BY93" s="104">
        <f>IF(AU93="základní",AV93,0)</f>
        <v>0</v>
      </c>
      <c r="BZ93" s="104">
        <f>IF(AU93="snížená",AV93,0)</f>
        <v>0</v>
      </c>
      <c r="CA93" s="104">
        <f>IF(AU93="zákl. přenesená",AV93,0)</f>
        <v>0</v>
      </c>
      <c r="CB93" s="104">
        <f>IF(AU93="sníž. přenesená",AV93,0)</f>
        <v>0</v>
      </c>
      <c r="CC93" s="104">
        <f>IF(AU93="nulová",AV93,0)</f>
        <v>0</v>
      </c>
      <c r="CD93" s="104">
        <f>IF(AU93="základní",AG93,0)</f>
        <v>0</v>
      </c>
      <c r="CE93" s="104">
        <f>IF(AU93="snížená",AG93,0)</f>
        <v>0</v>
      </c>
      <c r="CF93" s="104">
        <f>IF(AU93="zákl. přenesená",AG93,0)</f>
        <v>0</v>
      </c>
      <c r="CG93" s="104">
        <f>IF(AU93="sníž. přenesená",AG93,0)</f>
        <v>0</v>
      </c>
      <c r="CH93" s="104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899999999999999" customHeight="1">
      <c r="B94" s="37"/>
      <c r="C94" s="38"/>
      <c r="D94" s="203" t="s">
        <v>90</v>
      </c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38"/>
      <c r="AD94" s="38"/>
      <c r="AE94" s="38"/>
      <c r="AF94" s="38"/>
      <c r="AG94" s="205">
        <f>AG87*AS94</f>
        <v>0</v>
      </c>
      <c r="AH94" s="206"/>
      <c r="AI94" s="206"/>
      <c r="AJ94" s="206"/>
      <c r="AK94" s="206"/>
      <c r="AL94" s="206"/>
      <c r="AM94" s="206"/>
      <c r="AN94" s="206">
        <f>AG94+AV94</f>
        <v>0</v>
      </c>
      <c r="AO94" s="206"/>
      <c r="AP94" s="206"/>
      <c r="AQ94" s="39"/>
      <c r="AS94" s="108">
        <v>0</v>
      </c>
      <c r="AT94" s="109" t="s">
        <v>88</v>
      </c>
      <c r="AU94" s="109" t="s">
        <v>40</v>
      </c>
      <c r="AV94" s="110">
        <f>ROUND(IF(AU94="nulová",0,IF(OR(AU94="základní",AU94="zákl. přenesená"),AG94*L31,AG94*L32)),2)</f>
        <v>0</v>
      </c>
      <c r="BV94" s="21" t="s">
        <v>91</v>
      </c>
      <c r="BY94" s="104">
        <f>IF(AU94="základní",AV94,0)</f>
        <v>0</v>
      </c>
      <c r="BZ94" s="104">
        <f>IF(AU94="snížená",AV94,0)</f>
        <v>0</v>
      </c>
      <c r="CA94" s="104">
        <f>IF(AU94="zákl. přenesená",AV94,0)</f>
        <v>0</v>
      </c>
      <c r="CB94" s="104">
        <f>IF(AU94="sníž. přenesená",AV94,0)</f>
        <v>0</v>
      </c>
      <c r="CC94" s="104">
        <f>IF(AU94="nulová",AV94,0)</f>
        <v>0</v>
      </c>
      <c r="CD94" s="104">
        <f>IF(AU94="základní",AG94,0)</f>
        <v>0</v>
      </c>
      <c r="CE94" s="104">
        <f>IF(AU94="snížená",AG94,0)</f>
        <v>0</v>
      </c>
      <c r="CF94" s="104">
        <f>IF(AU94="zákl. přenesená",AG94,0)</f>
        <v>0</v>
      </c>
      <c r="CG94" s="104">
        <f>IF(AU94="sníž. přenesená",AG94,0)</f>
        <v>0</v>
      </c>
      <c r="CH94" s="104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9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1" t="s">
        <v>92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200">
        <f>ROUND(AG87+AG90,2)</f>
        <v>0</v>
      </c>
      <c r="AH96" s="200"/>
      <c r="AI96" s="200"/>
      <c r="AJ96" s="200"/>
      <c r="AK96" s="200"/>
      <c r="AL96" s="200"/>
      <c r="AM96" s="200"/>
      <c r="AN96" s="200">
        <f>AN87+AN90</f>
        <v>0</v>
      </c>
      <c r="AO96" s="200"/>
      <c r="AP96" s="200"/>
      <c r="AQ96" s="39"/>
    </row>
    <row r="97" spans="2:43" s="1" customFormat="1" ht="6.95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1 - SO 01 - Plošina pro c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17"/>
  <sheetViews>
    <sheetView showGridLines="0" tabSelected="1" workbookViewId="0">
      <pane ySplit="1" topLeftCell="A100" activePane="bottomLeft" state="frozen"/>
      <selection pane="bottomLeft" activeCell="L142" sqref="L142:M142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3"/>
      <c r="B1" s="14"/>
      <c r="C1" s="14"/>
      <c r="D1" s="15" t="s">
        <v>1</v>
      </c>
      <c r="E1" s="14"/>
      <c r="F1" s="16" t="s">
        <v>93</v>
      </c>
      <c r="G1" s="16"/>
      <c r="H1" s="244" t="s">
        <v>94</v>
      </c>
      <c r="I1" s="244"/>
      <c r="J1" s="244"/>
      <c r="K1" s="244"/>
      <c r="L1" s="16" t="s">
        <v>95</v>
      </c>
      <c r="M1" s="14"/>
      <c r="N1" s="14"/>
      <c r="O1" s="15" t="s">
        <v>96</v>
      </c>
      <c r="P1" s="14"/>
      <c r="Q1" s="14"/>
      <c r="R1" s="14"/>
      <c r="S1" s="16" t="s">
        <v>97</v>
      </c>
      <c r="T1" s="16"/>
      <c r="U1" s="113"/>
      <c r="V1" s="113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31" t="s">
        <v>7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S2" s="201" t="s">
        <v>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T2" s="21" t="s">
        <v>83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98</v>
      </c>
    </row>
    <row r="4" spans="1:66" ht="36.950000000000003" customHeight="1">
      <c r="B4" s="25"/>
      <c r="C4" s="215" t="s">
        <v>99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75" t="str">
        <f>'Rekapitulace stavby'!K6</f>
        <v>FN Olomouc. I.P.Pavlova, Dochlazování objektu I</v>
      </c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8"/>
      <c r="R6" s="26"/>
    </row>
    <row r="7" spans="1:66" s="1" customFormat="1" ht="32.85" customHeight="1">
      <c r="B7" s="37"/>
      <c r="C7" s="38"/>
      <c r="D7" s="31" t="s">
        <v>100</v>
      </c>
      <c r="E7" s="38"/>
      <c r="F7" s="237" t="s">
        <v>101</v>
      </c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5</v>
      </c>
      <c r="G8" s="38"/>
      <c r="H8" s="38"/>
      <c r="I8" s="38"/>
      <c r="J8" s="38"/>
      <c r="K8" s="38"/>
      <c r="L8" s="38"/>
      <c r="M8" s="32" t="s">
        <v>22</v>
      </c>
      <c r="N8" s="38"/>
      <c r="O8" s="30" t="s">
        <v>5</v>
      </c>
      <c r="P8" s="38"/>
      <c r="Q8" s="38"/>
      <c r="R8" s="39"/>
    </row>
    <row r="9" spans="1:66" s="1" customFormat="1" ht="14.45" customHeight="1">
      <c r="B9" s="37"/>
      <c r="C9" s="38"/>
      <c r="D9" s="32" t="s">
        <v>23</v>
      </c>
      <c r="E9" s="38"/>
      <c r="F9" s="30" t="s">
        <v>24</v>
      </c>
      <c r="G9" s="38"/>
      <c r="H9" s="38"/>
      <c r="I9" s="38"/>
      <c r="J9" s="38"/>
      <c r="K9" s="38"/>
      <c r="L9" s="38"/>
      <c r="M9" s="32" t="s">
        <v>25</v>
      </c>
      <c r="N9" s="38"/>
      <c r="O9" s="293" t="str">
        <f>'Rekapitulace stavby'!AN8</f>
        <v>7.12.2017</v>
      </c>
      <c r="P9" s="278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27</v>
      </c>
      <c r="E11" s="38"/>
      <c r="F11" s="38"/>
      <c r="G11" s="38"/>
      <c r="H11" s="38"/>
      <c r="I11" s="38"/>
      <c r="J11" s="38"/>
      <c r="K11" s="38"/>
      <c r="L11" s="38"/>
      <c r="M11" s="32" t="s">
        <v>28</v>
      </c>
      <c r="N11" s="38"/>
      <c r="O11" s="235" t="str">
        <f>IF('Rekapitulace stavby'!AN10="","",'Rekapitulace stavby'!AN10)</f>
        <v/>
      </c>
      <c r="P11" s="235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29</v>
      </c>
      <c r="N12" s="38"/>
      <c r="O12" s="235" t="str">
        <f>IF('Rekapitulace stavby'!AN11="","",'Rekapitulace stavby'!AN11)</f>
        <v/>
      </c>
      <c r="P12" s="235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30</v>
      </c>
      <c r="E14" s="38"/>
      <c r="F14" s="38"/>
      <c r="G14" s="38"/>
      <c r="H14" s="38"/>
      <c r="I14" s="38"/>
      <c r="J14" s="38"/>
      <c r="K14" s="38"/>
      <c r="L14" s="38"/>
      <c r="M14" s="32" t="s">
        <v>28</v>
      </c>
      <c r="N14" s="38"/>
      <c r="O14" s="294" t="str">
        <f>IF('Rekapitulace stavby'!AN13="","",'Rekapitulace stavby'!AN13)</f>
        <v>Vyplň údaj</v>
      </c>
      <c r="P14" s="235"/>
      <c r="Q14" s="38"/>
      <c r="R14" s="39"/>
    </row>
    <row r="15" spans="1:66" s="1" customFormat="1" ht="18" customHeight="1">
      <c r="B15" s="37"/>
      <c r="C15" s="38"/>
      <c r="D15" s="38"/>
      <c r="E15" s="294" t="str">
        <f>IF('Rekapitulace stavby'!E14="","",'Rekapitulace stavby'!E14)</f>
        <v>Vyplň údaj</v>
      </c>
      <c r="F15" s="295"/>
      <c r="G15" s="295"/>
      <c r="H15" s="295"/>
      <c r="I15" s="295"/>
      <c r="J15" s="295"/>
      <c r="K15" s="295"/>
      <c r="L15" s="295"/>
      <c r="M15" s="32" t="s">
        <v>29</v>
      </c>
      <c r="N15" s="38"/>
      <c r="O15" s="294" t="str">
        <f>IF('Rekapitulace stavby'!AN14="","",'Rekapitulace stavby'!AN14)</f>
        <v>Vyplň údaj</v>
      </c>
      <c r="P15" s="235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32</v>
      </c>
      <c r="E17" s="38"/>
      <c r="F17" s="38"/>
      <c r="G17" s="38"/>
      <c r="H17" s="38"/>
      <c r="I17" s="38"/>
      <c r="J17" s="38"/>
      <c r="K17" s="38"/>
      <c r="L17" s="38"/>
      <c r="M17" s="32" t="s">
        <v>28</v>
      </c>
      <c r="N17" s="38"/>
      <c r="O17" s="235" t="str">
        <f>IF('Rekapitulace stavby'!AN16="","",'Rekapitulace stavby'!AN16)</f>
        <v/>
      </c>
      <c r="P17" s="235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IF('Rekapitulace stavby'!E17="","",'Rekapitulace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29</v>
      </c>
      <c r="N18" s="38"/>
      <c r="O18" s="235" t="str">
        <f>IF('Rekapitulace stavby'!AN17="","",'Rekapitulace stavby'!AN17)</f>
        <v/>
      </c>
      <c r="P18" s="235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34</v>
      </c>
      <c r="E20" s="38"/>
      <c r="F20" s="38"/>
      <c r="G20" s="38"/>
      <c r="H20" s="38"/>
      <c r="I20" s="38"/>
      <c r="J20" s="38"/>
      <c r="K20" s="38"/>
      <c r="L20" s="38"/>
      <c r="M20" s="32" t="s">
        <v>28</v>
      </c>
      <c r="N20" s="38"/>
      <c r="O20" s="235" t="str">
        <f>IF('Rekapitulace stavby'!AN19="","",'Rekapitulace stavby'!AN19)</f>
        <v/>
      </c>
      <c r="P20" s="235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29</v>
      </c>
      <c r="N21" s="38"/>
      <c r="O21" s="235" t="str">
        <f>IF('Rekapitulace stavby'!AN20="","",'Rekapitulace stavby'!AN20)</f>
        <v/>
      </c>
      <c r="P21" s="235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4.45" customHeight="1">
      <c r="B24" s="37"/>
      <c r="C24" s="38"/>
      <c r="D24" s="38"/>
      <c r="E24" s="240" t="s">
        <v>5</v>
      </c>
      <c r="F24" s="240"/>
      <c r="G24" s="240"/>
      <c r="H24" s="240"/>
      <c r="I24" s="240"/>
      <c r="J24" s="240"/>
      <c r="K24" s="240"/>
      <c r="L24" s="240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14" t="s">
        <v>102</v>
      </c>
      <c r="E27" s="38"/>
      <c r="F27" s="38"/>
      <c r="G27" s="38"/>
      <c r="H27" s="38"/>
      <c r="I27" s="38"/>
      <c r="J27" s="38"/>
      <c r="K27" s="38"/>
      <c r="L27" s="38"/>
      <c r="M27" s="241">
        <f>N88</f>
        <v>0</v>
      </c>
      <c r="N27" s="241"/>
      <c r="O27" s="241"/>
      <c r="P27" s="241"/>
      <c r="Q27" s="38"/>
      <c r="R27" s="39"/>
    </row>
    <row r="28" spans="2:18" s="1" customFormat="1" ht="14.45" customHeight="1">
      <c r="B28" s="37"/>
      <c r="C28" s="38"/>
      <c r="D28" s="36" t="s">
        <v>87</v>
      </c>
      <c r="E28" s="38"/>
      <c r="F28" s="38"/>
      <c r="G28" s="38"/>
      <c r="H28" s="38"/>
      <c r="I28" s="38"/>
      <c r="J28" s="38"/>
      <c r="K28" s="38"/>
      <c r="L28" s="38"/>
      <c r="M28" s="241">
        <f>N103</f>
        <v>0</v>
      </c>
      <c r="N28" s="241"/>
      <c r="O28" s="241"/>
      <c r="P28" s="241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15" t="s">
        <v>38</v>
      </c>
      <c r="E30" s="38"/>
      <c r="F30" s="38"/>
      <c r="G30" s="38"/>
      <c r="H30" s="38"/>
      <c r="I30" s="38"/>
      <c r="J30" s="38"/>
      <c r="K30" s="38"/>
      <c r="L30" s="38"/>
      <c r="M30" s="292">
        <f>ROUND(M27+M28,2)</f>
        <v>0</v>
      </c>
      <c r="N30" s="277"/>
      <c r="O30" s="277"/>
      <c r="P30" s="277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39</v>
      </c>
      <c r="E32" s="44" t="s">
        <v>40</v>
      </c>
      <c r="F32" s="45">
        <v>0.21</v>
      </c>
      <c r="G32" s="116" t="s">
        <v>41</v>
      </c>
      <c r="H32" s="289">
        <f>ROUND((((SUM(BE103:BE110)+SUM(BE128:BE210))+SUM(BE212:BE216))),2)</f>
        <v>0</v>
      </c>
      <c r="I32" s="277"/>
      <c r="J32" s="277"/>
      <c r="K32" s="38"/>
      <c r="L32" s="38"/>
      <c r="M32" s="289">
        <f>ROUND(((ROUND((SUM(BE103:BE110)+SUM(BE128:BE210)), 2)*F32)+SUM(BE212:BE216)*F32),2)</f>
        <v>0</v>
      </c>
      <c r="N32" s="277"/>
      <c r="O32" s="277"/>
      <c r="P32" s="277"/>
      <c r="Q32" s="38"/>
      <c r="R32" s="39"/>
    </row>
    <row r="33" spans="2:18" s="1" customFormat="1" ht="14.45" customHeight="1">
      <c r="B33" s="37"/>
      <c r="C33" s="38"/>
      <c r="D33" s="38"/>
      <c r="E33" s="44" t="s">
        <v>42</v>
      </c>
      <c r="F33" s="45">
        <v>0.15</v>
      </c>
      <c r="G33" s="116" t="s">
        <v>41</v>
      </c>
      <c r="H33" s="289">
        <f>ROUND((((SUM(BF103:BF110)+SUM(BF128:BF210))+SUM(BF212:BF216))),2)</f>
        <v>0</v>
      </c>
      <c r="I33" s="277"/>
      <c r="J33" s="277"/>
      <c r="K33" s="38"/>
      <c r="L33" s="38"/>
      <c r="M33" s="289">
        <f>ROUND(((ROUND((SUM(BF103:BF110)+SUM(BF128:BF210)), 2)*F33)+SUM(BF212:BF216)*F33),2)</f>
        <v>0</v>
      </c>
      <c r="N33" s="277"/>
      <c r="O33" s="277"/>
      <c r="P33" s="277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43</v>
      </c>
      <c r="F34" s="45">
        <v>0.21</v>
      </c>
      <c r="G34" s="116" t="s">
        <v>41</v>
      </c>
      <c r="H34" s="289">
        <f>ROUND((((SUM(BG103:BG110)+SUM(BG128:BG210))+SUM(BG212:BG216))),2)</f>
        <v>0</v>
      </c>
      <c r="I34" s="277"/>
      <c r="J34" s="277"/>
      <c r="K34" s="38"/>
      <c r="L34" s="38"/>
      <c r="M34" s="289">
        <v>0</v>
      </c>
      <c r="N34" s="277"/>
      <c r="O34" s="277"/>
      <c r="P34" s="277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44</v>
      </c>
      <c r="F35" s="45">
        <v>0.15</v>
      </c>
      <c r="G35" s="116" t="s">
        <v>41</v>
      </c>
      <c r="H35" s="289">
        <f>ROUND((((SUM(BH103:BH110)+SUM(BH128:BH210))+SUM(BH212:BH216))),2)</f>
        <v>0</v>
      </c>
      <c r="I35" s="277"/>
      <c r="J35" s="277"/>
      <c r="K35" s="38"/>
      <c r="L35" s="38"/>
      <c r="M35" s="289">
        <v>0</v>
      </c>
      <c r="N35" s="277"/>
      <c r="O35" s="277"/>
      <c r="P35" s="277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45</v>
      </c>
      <c r="F36" s="45">
        <v>0</v>
      </c>
      <c r="G36" s="116" t="s">
        <v>41</v>
      </c>
      <c r="H36" s="289">
        <f>ROUND((((SUM(BI103:BI110)+SUM(BI128:BI210))+SUM(BI212:BI216))),2)</f>
        <v>0</v>
      </c>
      <c r="I36" s="277"/>
      <c r="J36" s="277"/>
      <c r="K36" s="38"/>
      <c r="L36" s="38"/>
      <c r="M36" s="289">
        <v>0</v>
      </c>
      <c r="N36" s="277"/>
      <c r="O36" s="277"/>
      <c r="P36" s="277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12"/>
      <c r="D38" s="117" t="s">
        <v>46</v>
      </c>
      <c r="E38" s="77"/>
      <c r="F38" s="77"/>
      <c r="G38" s="118" t="s">
        <v>47</v>
      </c>
      <c r="H38" s="119" t="s">
        <v>48</v>
      </c>
      <c r="I38" s="77"/>
      <c r="J38" s="77"/>
      <c r="K38" s="77"/>
      <c r="L38" s="290">
        <f>SUM(M30:M36)</f>
        <v>0</v>
      </c>
      <c r="M38" s="290"/>
      <c r="N38" s="290"/>
      <c r="O38" s="290"/>
      <c r="P38" s="291"/>
      <c r="Q38" s="112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7"/>
      <c r="C50" s="38"/>
      <c r="D50" s="52" t="s">
        <v>49</v>
      </c>
      <c r="E50" s="53"/>
      <c r="F50" s="53"/>
      <c r="G50" s="53"/>
      <c r="H50" s="54"/>
      <c r="I50" s="38"/>
      <c r="J50" s="52" t="s">
        <v>50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 ht="15">
      <c r="B59" s="37"/>
      <c r="C59" s="38"/>
      <c r="D59" s="57" t="s">
        <v>51</v>
      </c>
      <c r="E59" s="58"/>
      <c r="F59" s="58"/>
      <c r="G59" s="59" t="s">
        <v>52</v>
      </c>
      <c r="H59" s="60"/>
      <c r="I59" s="38"/>
      <c r="J59" s="57" t="s">
        <v>51</v>
      </c>
      <c r="K59" s="58"/>
      <c r="L59" s="58"/>
      <c r="M59" s="58"/>
      <c r="N59" s="59" t="s">
        <v>52</v>
      </c>
      <c r="O59" s="58"/>
      <c r="P59" s="60"/>
      <c r="Q59" s="38"/>
      <c r="R59" s="39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7"/>
      <c r="C61" s="38"/>
      <c r="D61" s="52" t="s">
        <v>53</v>
      </c>
      <c r="E61" s="53"/>
      <c r="F61" s="53"/>
      <c r="G61" s="53"/>
      <c r="H61" s="54"/>
      <c r="I61" s="38"/>
      <c r="J61" s="52" t="s">
        <v>54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18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18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18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18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18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18" s="1" customFormat="1" ht="15">
      <c r="B70" s="37"/>
      <c r="C70" s="38"/>
      <c r="D70" s="57" t="s">
        <v>51</v>
      </c>
      <c r="E70" s="58"/>
      <c r="F70" s="58"/>
      <c r="G70" s="59" t="s">
        <v>52</v>
      </c>
      <c r="H70" s="60"/>
      <c r="I70" s="38"/>
      <c r="J70" s="57" t="s">
        <v>51</v>
      </c>
      <c r="K70" s="58"/>
      <c r="L70" s="58"/>
      <c r="M70" s="58"/>
      <c r="N70" s="59" t="s">
        <v>52</v>
      </c>
      <c r="O70" s="58"/>
      <c r="P70" s="60"/>
      <c r="Q70" s="38"/>
      <c r="R70" s="39"/>
    </row>
    <row r="71" spans="2:18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18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2:18" s="1" customFormat="1" ht="36.950000000000003" customHeight="1">
      <c r="B76" s="37"/>
      <c r="C76" s="215" t="s">
        <v>103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39"/>
    </row>
    <row r="77" spans="2:18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</row>
    <row r="78" spans="2:18" s="1" customFormat="1" ht="30" customHeight="1">
      <c r="B78" s="37"/>
      <c r="C78" s="32" t="s">
        <v>19</v>
      </c>
      <c r="D78" s="38"/>
      <c r="E78" s="38"/>
      <c r="F78" s="275" t="str">
        <f>F6</f>
        <v>FN Olomouc. I.P.Pavlova, Dochlazování objektu I</v>
      </c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38"/>
      <c r="R78" s="39"/>
    </row>
    <row r="79" spans="2:18" s="1" customFormat="1" ht="36.950000000000003" customHeight="1">
      <c r="B79" s="37"/>
      <c r="C79" s="71" t="s">
        <v>100</v>
      </c>
      <c r="D79" s="38"/>
      <c r="E79" s="38"/>
      <c r="F79" s="217" t="str">
        <f>F7</f>
        <v>1 - SO 01 - Plošina pro chladící jednotky</v>
      </c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38"/>
      <c r="R79" s="39"/>
    </row>
    <row r="80" spans="2:18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</row>
    <row r="81" spans="2:47" s="1" customFormat="1" ht="18" customHeight="1">
      <c r="B81" s="37"/>
      <c r="C81" s="32" t="s">
        <v>23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25</v>
      </c>
      <c r="L81" s="38"/>
      <c r="M81" s="278" t="str">
        <f>IF(O9="","",O9)</f>
        <v>7.12.2017</v>
      </c>
      <c r="N81" s="278"/>
      <c r="O81" s="278"/>
      <c r="P81" s="278"/>
      <c r="Q81" s="38"/>
      <c r="R81" s="39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</row>
    <row r="83" spans="2:47" s="1" customFormat="1" ht="15">
      <c r="B83" s="37"/>
      <c r="C83" s="32" t="s">
        <v>27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32</v>
      </c>
      <c r="L83" s="38"/>
      <c r="M83" s="235" t="str">
        <f>E18</f>
        <v xml:space="preserve"> </v>
      </c>
      <c r="N83" s="235"/>
      <c r="O83" s="235"/>
      <c r="P83" s="235"/>
      <c r="Q83" s="235"/>
      <c r="R83" s="39"/>
    </row>
    <row r="84" spans="2:47" s="1" customFormat="1" ht="14.45" customHeight="1">
      <c r="B84" s="37"/>
      <c r="C84" s="32" t="s">
        <v>30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34</v>
      </c>
      <c r="L84" s="38"/>
      <c r="M84" s="235" t="str">
        <f>E21</f>
        <v xml:space="preserve"> </v>
      </c>
      <c r="N84" s="235"/>
      <c r="O84" s="235"/>
      <c r="P84" s="235"/>
      <c r="Q84" s="235"/>
      <c r="R84" s="39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</row>
    <row r="86" spans="2:47" s="1" customFormat="1" ht="29.25" customHeight="1">
      <c r="B86" s="37"/>
      <c r="C86" s="287" t="s">
        <v>104</v>
      </c>
      <c r="D86" s="288"/>
      <c r="E86" s="288"/>
      <c r="F86" s="288"/>
      <c r="G86" s="288"/>
      <c r="H86" s="112"/>
      <c r="I86" s="112"/>
      <c r="J86" s="112"/>
      <c r="K86" s="112"/>
      <c r="L86" s="112"/>
      <c r="M86" s="112"/>
      <c r="N86" s="287" t="s">
        <v>105</v>
      </c>
      <c r="O86" s="288"/>
      <c r="P86" s="288"/>
      <c r="Q86" s="288"/>
      <c r="R86" s="39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</row>
    <row r="88" spans="2:47" s="1" customFormat="1" ht="29.25" customHeight="1">
      <c r="B88" s="37"/>
      <c r="C88" s="120" t="s">
        <v>106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199">
        <f>N128</f>
        <v>0</v>
      </c>
      <c r="O88" s="285"/>
      <c r="P88" s="285"/>
      <c r="Q88" s="285"/>
      <c r="R88" s="39"/>
      <c r="AU88" s="21" t="s">
        <v>107</v>
      </c>
    </row>
    <row r="89" spans="2:47" s="6" customFormat="1" ht="24.95" customHeight="1">
      <c r="B89" s="121"/>
      <c r="C89" s="122"/>
      <c r="D89" s="123" t="s">
        <v>108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51">
        <f>N129</f>
        <v>0</v>
      </c>
      <c r="O89" s="284"/>
      <c r="P89" s="284"/>
      <c r="Q89" s="284"/>
      <c r="R89" s="124"/>
    </row>
    <row r="90" spans="2:47" s="7" customFormat="1" ht="19.899999999999999" customHeight="1">
      <c r="B90" s="125"/>
      <c r="C90" s="126"/>
      <c r="D90" s="100" t="s">
        <v>109</v>
      </c>
      <c r="E90" s="126"/>
      <c r="F90" s="126"/>
      <c r="G90" s="126"/>
      <c r="H90" s="126"/>
      <c r="I90" s="126"/>
      <c r="J90" s="126"/>
      <c r="K90" s="126"/>
      <c r="L90" s="126"/>
      <c r="M90" s="126"/>
      <c r="N90" s="206">
        <f>N130</f>
        <v>0</v>
      </c>
      <c r="O90" s="283"/>
      <c r="P90" s="283"/>
      <c r="Q90" s="283"/>
      <c r="R90" s="127"/>
    </row>
    <row r="91" spans="2:47" s="7" customFormat="1" ht="19.899999999999999" customHeight="1">
      <c r="B91" s="125"/>
      <c r="C91" s="126"/>
      <c r="D91" s="100" t="s">
        <v>110</v>
      </c>
      <c r="E91" s="126"/>
      <c r="F91" s="126"/>
      <c r="G91" s="126"/>
      <c r="H91" s="126"/>
      <c r="I91" s="126"/>
      <c r="J91" s="126"/>
      <c r="K91" s="126"/>
      <c r="L91" s="126"/>
      <c r="M91" s="126"/>
      <c r="N91" s="206">
        <f>N158</f>
        <v>0</v>
      </c>
      <c r="O91" s="283"/>
      <c r="P91" s="283"/>
      <c r="Q91" s="283"/>
      <c r="R91" s="127"/>
    </row>
    <row r="92" spans="2:47" s="7" customFormat="1" ht="19.899999999999999" customHeight="1">
      <c r="B92" s="125"/>
      <c r="C92" s="126"/>
      <c r="D92" s="100" t="s">
        <v>111</v>
      </c>
      <c r="E92" s="126"/>
      <c r="F92" s="126"/>
      <c r="G92" s="126"/>
      <c r="H92" s="126"/>
      <c r="I92" s="126"/>
      <c r="J92" s="126"/>
      <c r="K92" s="126"/>
      <c r="L92" s="126"/>
      <c r="M92" s="126"/>
      <c r="N92" s="206">
        <f>N171</f>
        <v>0</v>
      </c>
      <c r="O92" s="283"/>
      <c r="P92" s="283"/>
      <c r="Q92" s="283"/>
      <c r="R92" s="127"/>
    </row>
    <row r="93" spans="2:47" s="7" customFormat="1" ht="19.899999999999999" customHeight="1">
      <c r="B93" s="125"/>
      <c r="C93" s="126"/>
      <c r="D93" s="100" t="s">
        <v>112</v>
      </c>
      <c r="E93" s="126"/>
      <c r="F93" s="126"/>
      <c r="G93" s="126"/>
      <c r="H93" s="126"/>
      <c r="I93" s="126"/>
      <c r="J93" s="126"/>
      <c r="K93" s="126"/>
      <c r="L93" s="126"/>
      <c r="M93" s="126"/>
      <c r="N93" s="206">
        <f>N173</f>
        <v>0</v>
      </c>
      <c r="O93" s="283"/>
      <c r="P93" s="283"/>
      <c r="Q93" s="283"/>
      <c r="R93" s="127"/>
    </row>
    <row r="94" spans="2:47" s="7" customFormat="1" ht="19.899999999999999" customHeight="1">
      <c r="B94" s="125"/>
      <c r="C94" s="126"/>
      <c r="D94" s="100" t="s">
        <v>113</v>
      </c>
      <c r="E94" s="126"/>
      <c r="F94" s="126"/>
      <c r="G94" s="126"/>
      <c r="H94" s="126"/>
      <c r="I94" s="126"/>
      <c r="J94" s="126"/>
      <c r="K94" s="126"/>
      <c r="L94" s="126"/>
      <c r="M94" s="126"/>
      <c r="N94" s="206">
        <f>N176</f>
        <v>0</v>
      </c>
      <c r="O94" s="283"/>
      <c r="P94" s="283"/>
      <c r="Q94" s="283"/>
      <c r="R94" s="127"/>
    </row>
    <row r="95" spans="2:47" s="7" customFormat="1" ht="19.899999999999999" customHeight="1">
      <c r="B95" s="125"/>
      <c r="C95" s="126"/>
      <c r="D95" s="100" t="s">
        <v>114</v>
      </c>
      <c r="E95" s="126"/>
      <c r="F95" s="126"/>
      <c r="G95" s="126"/>
      <c r="H95" s="126"/>
      <c r="I95" s="126"/>
      <c r="J95" s="126"/>
      <c r="K95" s="126"/>
      <c r="L95" s="126"/>
      <c r="M95" s="126"/>
      <c r="N95" s="206">
        <f>N186</f>
        <v>0</v>
      </c>
      <c r="O95" s="283"/>
      <c r="P95" s="283"/>
      <c r="Q95" s="283"/>
      <c r="R95" s="127"/>
    </row>
    <row r="96" spans="2:47" s="7" customFormat="1" ht="19.899999999999999" customHeight="1">
      <c r="B96" s="125"/>
      <c r="C96" s="126"/>
      <c r="D96" s="100" t="s">
        <v>115</v>
      </c>
      <c r="E96" s="126"/>
      <c r="F96" s="126"/>
      <c r="G96" s="126"/>
      <c r="H96" s="126"/>
      <c r="I96" s="126"/>
      <c r="J96" s="126"/>
      <c r="K96" s="126"/>
      <c r="L96" s="126"/>
      <c r="M96" s="126"/>
      <c r="N96" s="206">
        <f>N192</f>
        <v>0</v>
      </c>
      <c r="O96" s="283"/>
      <c r="P96" s="283"/>
      <c r="Q96" s="283"/>
      <c r="R96" s="127"/>
    </row>
    <row r="97" spans="2:65" s="6" customFormat="1" ht="24.95" customHeight="1">
      <c r="B97" s="121"/>
      <c r="C97" s="122"/>
      <c r="D97" s="123" t="s">
        <v>116</v>
      </c>
      <c r="E97" s="122"/>
      <c r="F97" s="122"/>
      <c r="G97" s="122"/>
      <c r="H97" s="122"/>
      <c r="I97" s="122"/>
      <c r="J97" s="122"/>
      <c r="K97" s="122"/>
      <c r="L97" s="122"/>
      <c r="M97" s="122"/>
      <c r="N97" s="251">
        <f>N194</f>
        <v>0</v>
      </c>
      <c r="O97" s="284"/>
      <c r="P97" s="284"/>
      <c r="Q97" s="284"/>
      <c r="R97" s="124"/>
    </row>
    <row r="98" spans="2:65" s="7" customFormat="1" ht="19.899999999999999" customHeight="1">
      <c r="B98" s="125"/>
      <c r="C98" s="126"/>
      <c r="D98" s="100" t="s">
        <v>117</v>
      </c>
      <c r="E98" s="126"/>
      <c r="F98" s="126"/>
      <c r="G98" s="126"/>
      <c r="H98" s="126"/>
      <c r="I98" s="126"/>
      <c r="J98" s="126"/>
      <c r="K98" s="126"/>
      <c r="L98" s="126"/>
      <c r="M98" s="126"/>
      <c r="N98" s="206">
        <f>N195</f>
        <v>0</v>
      </c>
      <c r="O98" s="283"/>
      <c r="P98" s="283"/>
      <c r="Q98" s="283"/>
      <c r="R98" s="127"/>
    </row>
    <row r="99" spans="2:65" s="6" customFormat="1" ht="24.95" customHeight="1">
      <c r="B99" s="121"/>
      <c r="C99" s="122"/>
      <c r="D99" s="123" t="s">
        <v>118</v>
      </c>
      <c r="E99" s="122"/>
      <c r="F99" s="122"/>
      <c r="G99" s="122"/>
      <c r="H99" s="122"/>
      <c r="I99" s="122"/>
      <c r="J99" s="122"/>
      <c r="K99" s="122"/>
      <c r="L99" s="122"/>
      <c r="M99" s="122"/>
      <c r="N99" s="251">
        <f>N198</f>
        <v>0</v>
      </c>
      <c r="O99" s="284"/>
      <c r="P99" s="284"/>
      <c r="Q99" s="284"/>
      <c r="R99" s="124"/>
    </row>
    <row r="100" spans="2:65" s="7" customFormat="1" ht="19.899999999999999" customHeight="1">
      <c r="B100" s="125"/>
      <c r="C100" s="126"/>
      <c r="D100" s="100" t="s">
        <v>119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206">
        <f>N199</f>
        <v>0</v>
      </c>
      <c r="O100" s="283"/>
      <c r="P100" s="283"/>
      <c r="Q100" s="283"/>
      <c r="R100" s="127"/>
    </row>
    <row r="101" spans="2:65" s="6" customFormat="1" ht="21.75" customHeight="1">
      <c r="B101" s="121"/>
      <c r="C101" s="122"/>
      <c r="D101" s="123" t="s">
        <v>120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250">
        <f>N211</f>
        <v>0</v>
      </c>
      <c r="O101" s="284"/>
      <c r="P101" s="284"/>
      <c r="Q101" s="284"/>
      <c r="R101" s="124"/>
    </row>
    <row r="102" spans="2:65" s="1" customFormat="1" ht="21.75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9"/>
    </row>
    <row r="103" spans="2:65" s="1" customFormat="1" ht="29.25" customHeight="1">
      <c r="B103" s="37"/>
      <c r="C103" s="120" t="s">
        <v>121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285">
        <f>ROUND(N104+N105+N106+N107+N108+N109,2)</f>
        <v>0</v>
      </c>
      <c r="O103" s="286"/>
      <c r="P103" s="286"/>
      <c r="Q103" s="286"/>
      <c r="R103" s="39"/>
      <c r="T103" s="128"/>
      <c r="U103" s="129" t="s">
        <v>39</v>
      </c>
    </row>
    <row r="104" spans="2:65" s="1" customFormat="1" ht="18" customHeight="1">
      <c r="B104" s="130"/>
      <c r="C104" s="131"/>
      <c r="D104" s="203" t="s">
        <v>122</v>
      </c>
      <c r="E104" s="281"/>
      <c r="F104" s="281"/>
      <c r="G104" s="281"/>
      <c r="H104" s="281"/>
      <c r="I104" s="131"/>
      <c r="J104" s="131"/>
      <c r="K104" s="131"/>
      <c r="L104" s="131"/>
      <c r="M104" s="131"/>
      <c r="N104" s="205">
        <f>ROUND(N88*T104,2)</f>
        <v>0</v>
      </c>
      <c r="O104" s="282"/>
      <c r="P104" s="282"/>
      <c r="Q104" s="282"/>
      <c r="R104" s="133"/>
      <c r="S104" s="134"/>
      <c r="T104" s="135"/>
      <c r="U104" s="136" t="s">
        <v>40</v>
      </c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7" t="s">
        <v>123</v>
      </c>
      <c r="AZ104" s="134"/>
      <c r="BA104" s="134"/>
      <c r="BB104" s="134"/>
      <c r="BC104" s="134"/>
      <c r="BD104" s="134"/>
      <c r="BE104" s="138">
        <f t="shared" ref="BE104:BE109" si="0">IF(U104="základní",N104,0)</f>
        <v>0</v>
      </c>
      <c r="BF104" s="138">
        <f t="shared" ref="BF104:BF109" si="1">IF(U104="snížená",N104,0)</f>
        <v>0</v>
      </c>
      <c r="BG104" s="138">
        <f t="shared" ref="BG104:BG109" si="2">IF(U104="zákl. přenesená",N104,0)</f>
        <v>0</v>
      </c>
      <c r="BH104" s="138">
        <f t="shared" ref="BH104:BH109" si="3">IF(U104="sníž. přenesená",N104,0)</f>
        <v>0</v>
      </c>
      <c r="BI104" s="138">
        <f t="shared" ref="BI104:BI109" si="4">IF(U104="nulová",N104,0)</f>
        <v>0</v>
      </c>
      <c r="BJ104" s="137" t="s">
        <v>81</v>
      </c>
      <c r="BK104" s="134"/>
      <c r="BL104" s="134"/>
      <c r="BM104" s="134"/>
    </row>
    <row r="105" spans="2:65" s="1" customFormat="1" ht="18" customHeight="1">
      <c r="B105" s="130"/>
      <c r="C105" s="131"/>
      <c r="D105" s="203" t="s">
        <v>124</v>
      </c>
      <c r="E105" s="281"/>
      <c r="F105" s="281"/>
      <c r="G105" s="281"/>
      <c r="H105" s="281"/>
      <c r="I105" s="131"/>
      <c r="J105" s="131"/>
      <c r="K105" s="131"/>
      <c r="L105" s="131"/>
      <c r="M105" s="131"/>
      <c r="N105" s="205">
        <f>ROUND(N88*T105,2)</f>
        <v>0</v>
      </c>
      <c r="O105" s="282"/>
      <c r="P105" s="282"/>
      <c r="Q105" s="282"/>
      <c r="R105" s="133"/>
      <c r="S105" s="134"/>
      <c r="T105" s="135"/>
      <c r="U105" s="136" t="s">
        <v>40</v>
      </c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7" t="s">
        <v>123</v>
      </c>
      <c r="AZ105" s="134"/>
      <c r="BA105" s="134"/>
      <c r="BB105" s="134"/>
      <c r="BC105" s="134"/>
      <c r="BD105" s="134"/>
      <c r="BE105" s="138">
        <f t="shared" si="0"/>
        <v>0</v>
      </c>
      <c r="BF105" s="138">
        <f t="shared" si="1"/>
        <v>0</v>
      </c>
      <c r="BG105" s="138">
        <f t="shared" si="2"/>
        <v>0</v>
      </c>
      <c r="BH105" s="138">
        <f t="shared" si="3"/>
        <v>0</v>
      </c>
      <c r="BI105" s="138">
        <f t="shared" si="4"/>
        <v>0</v>
      </c>
      <c r="BJ105" s="137" t="s">
        <v>81</v>
      </c>
      <c r="BK105" s="134"/>
      <c r="BL105" s="134"/>
      <c r="BM105" s="134"/>
    </row>
    <row r="106" spans="2:65" s="1" customFormat="1" ht="18" customHeight="1">
      <c r="B106" s="130"/>
      <c r="C106" s="131"/>
      <c r="D106" s="203" t="s">
        <v>125</v>
      </c>
      <c r="E106" s="281"/>
      <c r="F106" s="281"/>
      <c r="G106" s="281"/>
      <c r="H106" s="281"/>
      <c r="I106" s="131"/>
      <c r="J106" s="131"/>
      <c r="K106" s="131"/>
      <c r="L106" s="131"/>
      <c r="M106" s="131"/>
      <c r="N106" s="205">
        <f>ROUND(N88*T106,2)</f>
        <v>0</v>
      </c>
      <c r="O106" s="282"/>
      <c r="P106" s="282"/>
      <c r="Q106" s="282"/>
      <c r="R106" s="133"/>
      <c r="S106" s="134"/>
      <c r="T106" s="135"/>
      <c r="U106" s="136" t="s">
        <v>40</v>
      </c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7" t="s">
        <v>123</v>
      </c>
      <c r="AZ106" s="134"/>
      <c r="BA106" s="134"/>
      <c r="BB106" s="134"/>
      <c r="BC106" s="134"/>
      <c r="BD106" s="134"/>
      <c r="BE106" s="138">
        <f t="shared" si="0"/>
        <v>0</v>
      </c>
      <c r="BF106" s="138">
        <f t="shared" si="1"/>
        <v>0</v>
      </c>
      <c r="BG106" s="138">
        <f t="shared" si="2"/>
        <v>0</v>
      </c>
      <c r="BH106" s="138">
        <f t="shared" si="3"/>
        <v>0</v>
      </c>
      <c r="BI106" s="138">
        <f t="shared" si="4"/>
        <v>0</v>
      </c>
      <c r="BJ106" s="137" t="s">
        <v>81</v>
      </c>
      <c r="BK106" s="134"/>
      <c r="BL106" s="134"/>
      <c r="BM106" s="134"/>
    </row>
    <row r="107" spans="2:65" s="1" customFormat="1" ht="18" customHeight="1">
      <c r="B107" s="130"/>
      <c r="C107" s="131"/>
      <c r="D107" s="203" t="s">
        <v>126</v>
      </c>
      <c r="E107" s="281"/>
      <c r="F107" s="281"/>
      <c r="G107" s="281"/>
      <c r="H107" s="281"/>
      <c r="I107" s="131"/>
      <c r="J107" s="131"/>
      <c r="K107" s="131"/>
      <c r="L107" s="131"/>
      <c r="M107" s="131"/>
      <c r="N107" s="205">
        <f>ROUND(N88*T107,2)</f>
        <v>0</v>
      </c>
      <c r="O107" s="282"/>
      <c r="P107" s="282"/>
      <c r="Q107" s="282"/>
      <c r="R107" s="133"/>
      <c r="S107" s="134"/>
      <c r="T107" s="135"/>
      <c r="U107" s="136" t="s">
        <v>40</v>
      </c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7" t="s">
        <v>123</v>
      </c>
      <c r="AZ107" s="134"/>
      <c r="BA107" s="134"/>
      <c r="BB107" s="134"/>
      <c r="BC107" s="134"/>
      <c r="BD107" s="134"/>
      <c r="BE107" s="138">
        <f t="shared" si="0"/>
        <v>0</v>
      </c>
      <c r="BF107" s="138">
        <f t="shared" si="1"/>
        <v>0</v>
      </c>
      <c r="BG107" s="138">
        <f t="shared" si="2"/>
        <v>0</v>
      </c>
      <c r="BH107" s="138">
        <f t="shared" si="3"/>
        <v>0</v>
      </c>
      <c r="BI107" s="138">
        <f t="shared" si="4"/>
        <v>0</v>
      </c>
      <c r="BJ107" s="137" t="s">
        <v>81</v>
      </c>
      <c r="BK107" s="134"/>
      <c r="BL107" s="134"/>
      <c r="BM107" s="134"/>
    </row>
    <row r="108" spans="2:65" s="1" customFormat="1" ht="18" customHeight="1">
      <c r="B108" s="130"/>
      <c r="C108" s="131"/>
      <c r="D108" s="203" t="s">
        <v>127</v>
      </c>
      <c r="E108" s="281"/>
      <c r="F108" s="281"/>
      <c r="G108" s="281"/>
      <c r="H108" s="281"/>
      <c r="I108" s="131"/>
      <c r="J108" s="131"/>
      <c r="K108" s="131"/>
      <c r="L108" s="131"/>
      <c r="M108" s="131"/>
      <c r="N108" s="205">
        <f>ROUND(N88*T108,2)</f>
        <v>0</v>
      </c>
      <c r="O108" s="282"/>
      <c r="P108" s="282"/>
      <c r="Q108" s="282"/>
      <c r="R108" s="133"/>
      <c r="S108" s="134"/>
      <c r="T108" s="135"/>
      <c r="U108" s="136" t="s">
        <v>40</v>
      </c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7" t="s">
        <v>123</v>
      </c>
      <c r="AZ108" s="134"/>
      <c r="BA108" s="134"/>
      <c r="BB108" s="134"/>
      <c r="BC108" s="134"/>
      <c r="BD108" s="134"/>
      <c r="BE108" s="138">
        <f t="shared" si="0"/>
        <v>0</v>
      </c>
      <c r="BF108" s="138">
        <f t="shared" si="1"/>
        <v>0</v>
      </c>
      <c r="BG108" s="138">
        <f t="shared" si="2"/>
        <v>0</v>
      </c>
      <c r="BH108" s="138">
        <f t="shared" si="3"/>
        <v>0</v>
      </c>
      <c r="BI108" s="138">
        <f t="shared" si="4"/>
        <v>0</v>
      </c>
      <c r="BJ108" s="137" t="s">
        <v>81</v>
      </c>
      <c r="BK108" s="134"/>
      <c r="BL108" s="134"/>
      <c r="BM108" s="134"/>
    </row>
    <row r="109" spans="2:65" s="1" customFormat="1" ht="18" customHeight="1">
      <c r="B109" s="130"/>
      <c r="C109" s="131"/>
      <c r="D109" s="132" t="s">
        <v>128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205">
        <f>ROUND(N88*T109,2)</f>
        <v>0</v>
      </c>
      <c r="O109" s="282"/>
      <c r="P109" s="282"/>
      <c r="Q109" s="282"/>
      <c r="R109" s="133"/>
      <c r="S109" s="134"/>
      <c r="T109" s="139"/>
      <c r="U109" s="140" t="s">
        <v>40</v>
      </c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7" t="s">
        <v>129</v>
      </c>
      <c r="AZ109" s="134"/>
      <c r="BA109" s="134"/>
      <c r="BB109" s="134"/>
      <c r="BC109" s="134"/>
      <c r="BD109" s="134"/>
      <c r="BE109" s="138">
        <f t="shared" si="0"/>
        <v>0</v>
      </c>
      <c r="BF109" s="138">
        <f t="shared" si="1"/>
        <v>0</v>
      </c>
      <c r="BG109" s="138">
        <f t="shared" si="2"/>
        <v>0</v>
      </c>
      <c r="BH109" s="138">
        <f t="shared" si="3"/>
        <v>0</v>
      </c>
      <c r="BI109" s="138">
        <f t="shared" si="4"/>
        <v>0</v>
      </c>
      <c r="BJ109" s="137" t="s">
        <v>81</v>
      </c>
      <c r="BK109" s="134"/>
      <c r="BL109" s="134"/>
      <c r="BM109" s="134"/>
    </row>
    <row r="110" spans="2:65" s="1" customForma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9"/>
    </row>
    <row r="111" spans="2:65" s="1" customFormat="1" ht="29.25" customHeight="1">
      <c r="B111" s="37"/>
      <c r="C111" s="111" t="s">
        <v>92</v>
      </c>
      <c r="D111" s="112"/>
      <c r="E111" s="112"/>
      <c r="F111" s="112"/>
      <c r="G111" s="112"/>
      <c r="H111" s="112"/>
      <c r="I111" s="112"/>
      <c r="J111" s="112"/>
      <c r="K111" s="112"/>
      <c r="L111" s="200">
        <f>ROUND(SUM(N88+N103),2)</f>
        <v>0</v>
      </c>
      <c r="M111" s="200"/>
      <c r="N111" s="200"/>
      <c r="O111" s="200"/>
      <c r="P111" s="200"/>
      <c r="Q111" s="200"/>
      <c r="R111" s="39"/>
    </row>
    <row r="112" spans="2:65" s="1" customFormat="1" ht="6.95" customHeight="1"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3"/>
    </row>
    <row r="116" spans="2:63" s="1" customFormat="1" ht="6.95" customHeight="1">
      <c r="B116" s="64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6"/>
    </row>
    <row r="117" spans="2:63" s="1" customFormat="1" ht="36.950000000000003" customHeight="1">
      <c r="B117" s="37"/>
      <c r="C117" s="215" t="s">
        <v>130</v>
      </c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39"/>
    </row>
    <row r="118" spans="2:63" s="1" customFormat="1" ht="6.9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3" s="1" customFormat="1" ht="30" customHeight="1">
      <c r="B119" s="37"/>
      <c r="C119" s="32" t="s">
        <v>19</v>
      </c>
      <c r="D119" s="38"/>
      <c r="E119" s="38"/>
      <c r="F119" s="275" t="str">
        <f>F6</f>
        <v>FN Olomouc. I.P.Pavlova, Dochlazování objektu I</v>
      </c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38"/>
      <c r="R119" s="39"/>
    </row>
    <row r="120" spans="2:63" s="1" customFormat="1" ht="36.950000000000003" customHeight="1">
      <c r="B120" s="37"/>
      <c r="C120" s="71" t="s">
        <v>100</v>
      </c>
      <c r="D120" s="38"/>
      <c r="E120" s="38"/>
      <c r="F120" s="217" t="str">
        <f>F7</f>
        <v>1 - SO 01 - Plošina pro chladící jednotky</v>
      </c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38"/>
      <c r="R120" s="39"/>
    </row>
    <row r="121" spans="2:63" s="1" customFormat="1" ht="6.95" customHeight="1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9"/>
    </row>
    <row r="122" spans="2:63" s="1" customFormat="1" ht="18" customHeight="1">
      <c r="B122" s="37"/>
      <c r="C122" s="32" t="s">
        <v>23</v>
      </c>
      <c r="D122" s="38"/>
      <c r="E122" s="38"/>
      <c r="F122" s="30" t="str">
        <f>F9</f>
        <v xml:space="preserve"> </v>
      </c>
      <c r="G122" s="38"/>
      <c r="H122" s="38"/>
      <c r="I122" s="38"/>
      <c r="J122" s="38"/>
      <c r="K122" s="32" t="s">
        <v>25</v>
      </c>
      <c r="L122" s="38"/>
      <c r="M122" s="278" t="str">
        <f>IF(O9="","",O9)</f>
        <v>7.12.2017</v>
      </c>
      <c r="N122" s="278"/>
      <c r="O122" s="278"/>
      <c r="P122" s="278"/>
      <c r="Q122" s="38"/>
      <c r="R122" s="39"/>
    </row>
    <row r="123" spans="2:63" s="1" customFormat="1" ht="6.95" customHeigh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9"/>
    </row>
    <row r="124" spans="2:63" s="1" customFormat="1" ht="15">
      <c r="B124" s="37"/>
      <c r="C124" s="32" t="s">
        <v>27</v>
      </c>
      <c r="D124" s="38"/>
      <c r="E124" s="38"/>
      <c r="F124" s="30" t="str">
        <f>E12</f>
        <v xml:space="preserve"> </v>
      </c>
      <c r="G124" s="38"/>
      <c r="H124" s="38"/>
      <c r="I124" s="38"/>
      <c r="J124" s="38"/>
      <c r="K124" s="32" t="s">
        <v>32</v>
      </c>
      <c r="L124" s="38"/>
      <c r="M124" s="235" t="str">
        <f>E18</f>
        <v xml:space="preserve"> </v>
      </c>
      <c r="N124" s="235"/>
      <c r="O124" s="235"/>
      <c r="P124" s="235"/>
      <c r="Q124" s="235"/>
      <c r="R124" s="39"/>
    </row>
    <row r="125" spans="2:63" s="1" customFormat="1" ht="14.45" customHeight="1">
      <c r="B125" s="37"/>
      <c r="C125" s="32" t="s">
        <v>30</v>
      </c>
      <c r="D125" s="38"/>
      <c r="E125" s="38"/>
      <c r="F125" s="30" t="str">
        <f>IF(E15="","",E15)</f>
        <v>Vyplň údaj</v>
      </c>
      <c r="G125" s="38"/>
      <c r="H125" s="38"/>
      <c r="I125" s="38"/>
      <c r="J125" s="38"/>
      <c r="K125" s="32" t="s">
        <v>34</v>
      </c>
      <c r="L125" s="38"/>
      <c r="M125" s="235" t="str">
        <f>E21</f>
        <v xml:space="preserve"> </v>
      </c>
      <c r="N125" s="235"/>
      <c r="O125" s="235"/>
      <c r="P125" s="235"/>
      <c r="Q125" s="235"/>
      <c r="R125" s="39"/>
    </row>
    <row r="126" spans="2:63" s="1" customFormat="1" ht="10.35" customHeight="1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9"/>
    </row>
    <row r="127" spans="2:63" s="8" customFormat="1" ht="29.25" customHeight="1">
      <c r="B127" s="141"/>
      <c r="C127" s="142" t="s">
        <v>131</v>
      </c>
      <c r="D127" s="143" t="s">
        <v>132</v>
      </c>
      <c r="E127" s="143" t="s">
        <v>57</v>
      </c>
      <c r="F127" s="279" t="s">
        <v>133</v>
      </c>
      <c r="G127" s="279"/>
      <c r="H127" s="279"/>
      <c r="I127" s="279"/>
      <c r="J127" s="143" t="s">
        <v>134</v>
      </c>
      <c r="K127" s="143" t="s">
        <v>135</v>
      </c>
      <c r="L127" s="279" t="s">
        <v>136</v>
      </c>
      <c r="M127" s="279"/>
      <c r="N127" s="279" t="s">
        <v>105</v>
      </c>
      <c r="O127" s="279"/>
      <c r="P127" s="279"/>
      <c r="Q127" s="280"/>
      <c r="R127" s="144"/>
      <c r="T127" s="78" t="s">
        <v>137</v>
      </c>
      <c r="U127" s="79" t="s">
        <v>39</v>
      </c>
      <c r="V127" s="79" t="s">
        <v>138</v>
      </c>
      <c r="W127" s="79" t="s">
        <v>139</v>
      </c>
      <c r="X127" s="79" t="s">
        <v>140</v>
      </c>
      <c r="Y127" s="79" t="s">
        <v>141</v>
      </c>
      <c r="Z127" s="79" t="s">
        <v>142</v>
      </c>
      <c r="AA127" s="80" t="s">
        <v>143</v>
      </c>
    </row>
    <row r="128" spans="2:63" s="1" customFormat="1" ht="29.25" customHeight="1">
      <c r="B128" s="37"/>
      <c r="C128" s="82" t="s">
        <v>102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248">
        <f>BK128</f>
        <v>0</v>
      </c>
      <c r="O128" s="249"/>
      <c r="P128" s="249"/>
      <c r="Q128" s="249"/>
      <c r="R128" s="39"/>
      <c r="T128" s="81"/>
      <c r="U128" s="53"/>
      <c r="V128" s="53"/>
      <c r="W128" s="145">
        <f>W129+W194+W198+W211</f>
        <v>0</v>
      </c>
      <c r="X128" s="53"/>
      <c r="Y128" s="145">
        <f>Y129+Y194+Y198+Y211</f>
        <v>142.08970341000003</v>
      </c>
      <c r="Z128" s="53"/>
      <c r="AA128" s="146">
        <f>AA129+AA194+AA198+AA211</f>
        <v>0.97499999999999998</v>
      </c>
      <c r="AT128" s="21" t="s">
        <v>74</v>
      </c>
      <c r="AU128" s="21" t="s">
        <v>107</v>
      </c>
      <c r="BK128" s="147">
        <f>BK129+BK194+BK198+BK211</f>
        <v>0</v>
      </c>
    </row>
    <row r="129" spans="2:65" s="9" customFormat="1" ht="37.35" customHeight="1">
      <c r="B129" s="148"/>
      <c r="C129" s="149"/>
      <c r="D129" s="150" t="s">
        <v>108</v>
      </c>
      <c r="E129" s="150"/>
      <c r="F129" s="150"/>
      <c r="G129" s="150"/>
      <c r="H129" s="150"/>
      <c r="I129" s="150"/>
      <c r="J129" s="150"/>
      <c r="K129" s="150"/>
      <c r="L129" s="150"/>
      <c r="M129" s="150"/>
      <c r="N129" s="250">
        <f>BK129</f>
        <v>0</v>
      </c>
      <c r="O129" s="251"/>
      <c r="P129" s="251"/>
      <c r="Q129" s="251"/>
      <c r="R129" s="151"/>
      <c r="T129" s="152"/>
      <c r="U129" s="149"/>
      <c r="V129" s="149"/>
      <c r="W129" s="153">
        <f>W130+W158+W171+W173+W176+W186+W192</f>
        <v>0</v>
      </c>
      <c r="X129" s="149"/>
      <c r="Y129" s="153">
        <f>Y130+Y158+Y171+Y173+Y176+Y186+Y192</f>
        <v>72.372795960000005</v>
      </c>
      <c r="Z129" s="149"/>
      <c r="AA129" s="154">
        <f>AA130+AA158+AA171+AA173+AA176+AA186+AA192</f>
        <v>0.97499999999999998</v>
      </c>
      <c r="AR129" s="155" t="s">
        <v>81</v>
      </c>
      <c r="AT129" s="156" t="s">
        <v>74</v>
      </c>
      <c r="AU129" s="156" t="s">
        <v>75</v>
      </c>
      <c r="AY129" s="155" t="s">
        <v>144</v>
      </c>
      <c r="BK129" s="157">
        <f>BK130+BK158+BK171+BK173+BK176+BK186+BK192</f>
        <v>0</v>
      </c>
    </row>
    <row r="130" spans="2:65" s="9" customFormat="1" ht="19.899999999999999" customHeight="1">
      <c r="B130" s="148"/>
      <c r="C130" s="149"/>
      <c r="D130" s="158" t="s">
        <v>109</v>
      </c>
      <c r="E130" s="158"/>
      <c r="F130" s="158"/>
      <c r="G130" s="158"/>
      <c r="H130" s="158"/>
      <c r="I130" s="158"/>
      <c r="J130" s="158"/>
      <c r="K130" s="158"/>
      <c r="L130" s="158"/>
      <c r="M130" s="158"/>
      <c r="N130" s="252">
        <f>BK130</f>
        <v>0</v>
      </c>
      <c r="O130" s="253"/>
      <c r="P130" s="253"/>
      <c r="Q130" s="253"/>
      <c r="R130" s="151"/>
      <c r="T130" s="152"/>
      <c r="U130" s="149"/>
      <c r="V130" s="149"/>
      <c r="W130" s="153">
        <f>SUM(W131:W157)</f>
        <v>0</v>
      </c>
      <c r="X130" s="149"/>
      <c r="Y130" s="153">
        <f>SUM(Y131:Y157)</f>
        <v>50.847570000000005</v>
      </c>
      <c r="Z130" s="149"/>
      <c r="AA130" s="154">
        <f>SUM(AA131:AA157)</f>
        <v>0</v>
      </c>
      <c r="AR130" s="155" t="s">
        <v>81</v>
      </c>
      <c r="AT130" s="156" t="s">
        <v>74</v>
      </c>
      <c r="AU130" s="156" t="s">
        <v>81</v>
      </c>
      <c r="AY130" s="155" t="s">
        <v>144</v>
      </c>
      <c r="BK130" s="157">
        <f>SUM(BK131:BK157)</f>
        <v>0</v>
      </c>
    </row>
    <row r="131" spans="2:65" s="1" customFormat="1" ht="22.9" customHeight="1">
      <c r="B131" s="130"/>
      <c r="C131" s="159" t="s">
        <v>81</v>
      </c>
      <c r="D131" s="159" t="s">
        <v>145</v>
      </c>
      <c r="E131" s="160" t="s">
        <v>146</v>
      </c>
      <c r="F131" s="264" t="s">
        <v>147</v>
      </c>
      <c r="G131" s="264"/>
      <c r="H131" s="264"/>
      <c r="I131" s="264"/>
      <c r="J131" s="161" t="s">
        <v>148</v>
      </c>
      <c r="K131" s="162">
        <v>68.221000000000004</v>
      </c>
      <c r="L131" s="246">
        <v>0</v>
      </c>
      <c r="M131" s="246"/>
      <c r="N131" s="265">
        <f>ROUND(L131*K131,2)</f>
        <v>0</v>
      </c>
      <c r="O131" s="265"/>
      <c r="P131" s="265"/>
      <c r="Q131" s="265"/>
      <c r="R131" s="133"/>
      <c r="T131" s="163" t="s">
        <v>5</v>
      </c>
      <c r="U131" s="46" t="s">
        <v>40</v>
      </c>
      <c r="V131" s="38"/>
      <c r="W131" s="164">
        <f>V131*K131</f>
        <v>0</v>
      </c>
      <c r="X131" s="164">
        <v>0</v>
      </c>
      <c r="Y131" s="164">
        <f>X131*K131</f>
        <v>0</v>
      </c>
      <c r="Z131" s="164">
        <v>0</v>
      </c>
      <c r="AA131" s="165">
        <f>Z131*K131</f>
        <v>0</v>
      </c>
      <c r="AR131" s="21" t="s">
        <v>149</v>
      </c>
      <c r="AT131" s="21" t="s">
        <v>145</v>
      </c>
      <c r="AU131" s="21" t="s">
        <v>98</v>
      </c>
      <c r="AY131" s="21" t="s">
        <v>144</v>
      </c>
      <c r="BE131" s="104">
        <f>IF(U131="základní",N131,0)</f>
        <v>0</v>
      </c>
      <c r="BF131" s="104">
        <f>IF(U131="snížená",N131,0)</f>
        <v>0</v>
      </c>
      <c r="BG131" s="104">
        <f>IF(U131="zákl. přenesená",N131,0)</f>
        <v>0</v>
      </c>
      <c r="BH131" s="104">
        <f>IF(U131="sníž. přenesená",N131,0)</f>
        <v>0</v>
      </c>
      <c r="BI131" s="104">
        <f>IF(U131="nulová",N131,0)</f>
        <v>0</v>
      </c>
      <c r="BJ131" s="21" t="s">
        <v>81</v>
      </c>
      <c r="BK131" s="104">
        <f>ROUND(L131*K131,2)</f>
        <v>0</v>
      </c>
      <c r="BL131" s="21" t="s">
        <v>149</v>
      </c>
      <c r="BM131" s="21" t="s">
        <v>150</v>
      </c>
    </row>
    <row r="132" spans="2:65" s="10" customFormat="1" ht="14.45" customHeight="1">
      <c r="B132" s="166"/>
      <c r="C132" s="167"/>
      <c r="D132" s="167"/>
      <c r="E132" s="168" t="s">
        <v>5</v>
      </c>
      <c r="F132" s="266" t="s">
        <v>151</v>
      </c>
      <c r="G132" s="267"/>
      <c r="H132" s="267"/>
      <c r="I132" s="267"/>
      <c r="J132" s="167"/>
      <c r="K132" s="168" t="s">
        <v>5</v>
      </c>
      <c r="L132" s="167"/>
      <c r="M132" s="167"/>
      <c r="N132" s="167"/>
      <c r="O132" s="167"/>
      <c r="P132" s="167"/>
      <c r="Q132" s="167"/>
      <c r="R132" s="169"/>
      <c r="T132" s="170"/>
      <c r="U132" s="167"/>
      <c r="V132" s="167"/>
      <c r="W132" s="167"/>
      <c r="X132" s="167"/>
      <c r="Y132" s="167"/>
      <c r="Z132" s="167"/>
      <c r="AA132" s="171"/>
      <c r="AT132" s="172" t="s">
        <v>152</v>
      </c>
      <c r="AU132" s="172" t="s">
        <v>98</v>
      </c>
      <c r="AV132" s="10" t="s">
        <v>81</v>
      </c>
      <c r="AW132" s="10" t="s">
        <v>33</v>
      </c>
      <c r="AX132" s="10" t="s">
        <v>75</v>
      </c>
      <c r="AY132" s="172" t="s">
        <v>144</v>
      </c>
    </row>
    <row r="133" spans="2:65" s="11" customFormat="1" ht="14.45" customHeight="1">
      <c r="B133" s="173"/>
      <c r="C133" s="174"/>
      <c r="D133" s="174"/>
      <c r="E133" s="175" t="s">
        <v>5</v>
      </c>
      <c r="F133" s="260" t="s">
        <v>153</v>
      </c>
      <c r="G133" s="261"/>
      <c r="H133" s="261"/>
      <c r="I133" s="261"/>
      <c r="J133" s="174"/>
      <c r="K133" s="176">
        <v>61.058999999999997</v>
      </c>
      <c r="L133" s="174"/>
      <c r="M133" s="174"/>
      <c r="N133" s="174"/>
      <c r="O133" s="174"/>
      <c r="P133" s="174"/>
      <c r="Q133" s="174"/>
      <c r="R133" s="177"/>
      <c r="T133" s="178"/>
      <c r="U133" s="174"/>
      <c r="V133" s="174"/>
      <c r="W133" s="174"/>
      <c r="X133" s="174"/>
      <c r="Y133" s="174"/>
      <c r="Z133" s="174"/>
      <c r="AA133" s="179"/>
      <c r="AT133" s="180" t="s">
        <v>152</v>
      </c>
      <c r="AU133" s="180" t="s">
        <v>98</v>
      </c>
      <c r="AV133" s="11" t="s">
        <v>98</v>
      </c>
      <c r="AW133" s="11" t="s">
        <v>33</v>
      </c>
      <c r="AX133" s="11" t="s">
        <v>75</v>
      </c>
      <c r="AY133" s="180" t="s">
        <v>144</v>
      </c>
    </row>
    <row r="134" spans="2:65" s="10" customFormat="1" ht="14.45" customHeight="1">
      <c r="B134" s="166"/>
      <c r="C134" s="167"/>
      <c r="D134" s="167"/>
      <c r="E134" s="168" t="s">
        <v>5</v>
      </c>
      <c r="F134" s="271" t="s">
        <v>154</v>
      </c>
      <c r="G134" s="272"/>
      <c r="H134" s="272"/>
      <c r="I134" s="272"/>
      <c r="J134" s="167"/>
      <c r="K134" s="168" t="s">
        <v>5</v>
      </c>
      <c r="L134" s="167"/>
      <c r="M134" s="167"/>
      <c r="N134" s="167"/>
      <c r="O134" s="167"/>
      <c r="P134" s="167"/>
      <c r="Q134" s="167"/>
      <c r="R134" s="169"/>
      <c r="T134" s="170"/>
      <c r="U134" s="167"/>
      <c r="V134" s="167"/>
      <c r="W134" s="167"/>
      <c r="X134" s="167"/>
      <c r="Y134" s="167"/>
      <c r="Z134" s="167"/>
      <c r="AA134" s="171"/>
      <c r="AT134" s="172" t="s">
        <v>152</v>
      </c>
      <c r="AU134" s="172" t="s">
        <v>98</v>
      </c>
      <c r="AV134" s="10" t="s">
        <v>81</v>
      </c>
      <c r="AW134" s="10" t="s">
        <v>33</v>
      </c>
      <c r="AX134" s="10" t="s">
        <v>75</v>
      </c>
      <c r="AY134" s="172" t="s">
        <v>144</v>
      </c>
    </row>
    <row r="135" spans="2:65" s="11" customFormat="1" ht="14.45" customHeight="1">
      <c r="B135" s="173"/>
      <c r="C135" s="174"/>
      <c r="D135" s="174"/>
      <c r="E135" s="175" t="s">
        <v>5</v>
      </c>
      <c r="F135" s="260" t="s">
        <v>155</v>
      </c>
      <c r="G135" s="261"/>
      <c r="H135" s="261"/>
      <c r="I135" s="261"/>
      <c r="J135" s="174"/>
      <c r="K135" s="176">
        <v>4.05</v>
      </c>
      <c r="L135" s="174"/>
      <c r="M135" s="174"/>
      <c r="N135" s="174"/>
      <c r="O135" s="174"/>
      <c r="P135" s="174"/>
      <c r="Q135" s="174"/>
      <c r="R135" s="177"/>
      <c r="T135" s="178"/>
      <c r="U135" s="174"/>
      <c r="V135" s="174"/>
      <c r="W135" s="174"/>
      <c r="X135" s="174"/>
      <c r="Y135" s="174"/>
      <c r="Z135" s="174"/>
      <c r="AA135" s="179"/>
      <c r="AT135" s="180" t="s">
        <v>152</v>
      </c>
      <c r="AU135" s="180" t="s">
        <v>98</v>
      </c>
      <c r="AV135" s="11" t="s">
        <v>98</v>
      </c>
      <c r="AW135" s="11" t="s">
        <v>33</v>
      </c>
      <c r="AX135" s="11" t="s">
        <v>75</v>
      </c>
      <c r="AY135" s="180" t="s">
        <v>144</v>
      </c>
    </row>
    <row r="136" spans="2:65" s="10" customFormat="1" ht="14.45" customHeight="1">
      <c r="B136" s="166"/>
      <c r="C136" s="167"/>
      <c r="D136" s="167"/>
      <c r="E136" s="168" t="s">
        <v>5</v>
      </c>
      <c r="F136" s="271" t="s">
        <v>156</v>
      </c>
      <c r="G136" s="272"/>
      <c r="H136" s="272"/>
      <c r="I136" s="272"/>
      <c r="J136" s="167"/>
      <c r="K136" s="168" t="s">
        <v>5</v>
      </c>
      <c r="L136" s="167"/>
      <c r="M136" s="167"/>
      <c r="N136" s="167"/>
      <c r="O136" s="167"/>
      <c r="P136" s="167"/>
      <c r="Q136" s="167"/>
      <c r="R136" s="169"/>
      <c r="T136" s="170"/>
      <c r="U136" s="167"/>
      <c r="V136" s="167"/>
      <c r="W136" s="167"/>
      <c r="X136" s="167"/>
      <c r="Y136" s="167"/>
      <c r="Z136" s="167"/>
      <c r="AA136" s="171"/>
      <c r="AT136" s="172" t="s">
        <v>152</v>
      </c>
      <c r="AU136" s="172" t="s">
        <v>98</v>
      </c>
      <c r="AV136" s="10" t="s">
        <v>81</v>
      </c>
      <c r="AW136" s="10" t="s">
        <v>33</v>
      </c>
      <c r="AX136" s="10" t="s">
        <v>75</v>
      </c>
      <c r="AY136" s="172" t="s">
        <v>144</v>
      </c>
    </row>
    <row r="137" spans="2:65" s="11" customFormat="1" ht="14.45" customHeight="1">
      <c r="B137" s="173"/>
      <c r="C137" s="174"/>
      <c r="D137" s="174"/>
      <c r="E137" s="175" t="s">
        <v>5</v>
      </c>
      <c r="F137" s="260" t="s">
        <v>157</v>
      </c>
      <c r="G137" s="261"/>
      <c r="H137" s="261"/>
      <c r="I137" s="261"/>
      <c r="J137" s="174"/>
      <c r="K137" s="176">
        <v>2.3519999999999999</v>
      </c>
      <c r="L137" s="174"/>
      <c r="M137" s="174"/>
      <c r="N137" s="174"/>
      <c r="O137" s="174"/>
      <c r="P137" s="174"/>
      <c r="Q137" s="174"/>
      <c r="R137" s="177"/>
      <c r="T137" s="178"/>
      <c r="U137" s="174"/>
      <c r="V137" s="174"/>
      <c r="W137" s="174"/>
      <c r="X137" s="174"/>
      <c r="Y137" s="174"/>
      <c r="Z137" s="174"/>
      <c r="AA137" s="179"/>
      <c r="AT137" s="180" t="s">
        <v>152</v>
      </c>
      <c r="AU137" s="180" t="s">
        <v>98</v>
      </c>
      <c r="AV137" s="11" t="s">
        <v>98</v>
      </c>
      <c r="AW137" s="11" t="s">
        <v>33</v>
      </c>
      <c r="AX137" s="11" t="s">
        <v>75</v>
      </c>
      <c r="AY137" s="180" t="s">
        <v>144</v>
      </c>
    </row>
    <row r="138" spans="2:65" s="11" customFormat="1" ht="14.45" customHeight="1">
      <c r="B138" s="173"/>
      <c r="C138" s="174"/>
      <c r="D138" s="174"/>
      <c r="E138" s="175" t="s">
        <v>5</v>
      </c>
      <c r="F138" s="260" t="s">
        <v>158</v>
      </c>
      <c r="G138" s="261"/>
      <c r="H138" s="261"/>
      <c r="I138" s="261"/>
      <c r="J138" s="174"/>
      <c r="K138" s="176">
        <v>0.16</v>
      </c>
      <c r="L138" s="174"/>
      <c r="M138" s="174"/>
      <c r="N138" s="174"/>
      <c r="O138" s="174"/>
      <c r="P138" s="174"/>
      <c r="Q138" s="174"/>
      <c r="R138" s="177"/>
      <c r="T138" s="178"/>
      <c r="U138" s="174"/>
      <c r="V138" s="174"/>
      <c r="W138" s="174"/>
      <c r="X138" s="174"/>
      <c r="Y138" s="174"/>
      <c r="Z138" s="174"/>
      <c r="AA138" s="179"/>
      <c r="AT138" s="180" t="s">
        <v>152</v>
      </c>
      <c r="AU138" s="180" t="s">
        <v>98</v>
      </c>
      <c r="AV138" s="11" t="s">
        <v>98</v>
      </c>
      <c r="AW138" s="11" t="s">
        <v>33</v>
      </c>
      <c r="AX138" s="11" t="s">
        <v>75</v>
      </c>
      <c r="AY138" s="180" t="s">
        <v>144</v>
      </c>
    </row>
    <row r="139" spans="2:65" s="10" customFormat="1" ht="14.45" customHeight="1">
      <c r="B139" s="166"/>
      <c r="C139" s="167"/>
      <c r="D139" s="167"/>
      <c r="E139" s="168" t="s">
        <v>5</v>
      </c>
      <c r="F139" s="271" t="s">
        <v>159</v>
      </c>
      <c r="G139" s="272"/>
      <c r="H139" s="272"/>
      <c r="I139" s="272"/>
      <c r="J139" s="167"/>
      <c r="K139" s="168" t="s">
        <v>5</v>
      </c>
      <c r="L139" s="167"/>
      <c r="M139" s="167"/>
      <c r="N139" s="167"/>
      <c r="O139" s="167"/>
      <c r="P139" s="167"/>
      <c r="Q139" s="167"/>
      <c r="R139" s="169"/>
      <c r="T139" s="170"/>
      <c r="U139" s="167"/>
      <c r="V139" s="167"/>
      <c r="W139" s="167"/>
      <c r="X139" s="167"/>
      <c r="Y139" s="167"/>
      <c r="Z139" s="167"/>
      <c r="AA139" s="171"/>
      <c r="AT139" s="172" t="s">
        <v>152</v>
      </c>
      <c r="AU139" s="172" t="s">
        <v>98</v>
      </c>
      <c r="AV139" s="10" t="s">
        <v>81</v>
      </c>
      <c r="AW139" s="10" t="s">
        <v>33</v>
      </c>
      <c r="AX139" s="10" t="s">
        <v>75</v>
      </c>
      <c r="AY139" s="172" t="s">
        <v>144</v>
      </c>
    </row>
    <row r="140" spans="2:65" s="11" customFormat="1" ht="14.45" customHeight="1">
      <c r="B140" s="173"/>
      <c r="C140" s="174"/>
      <c r="D140" s="174"/>
      <c r="E140" s="175" t="s">
        <v>5</v>
      </c>
      <c r="F140" s="260" t="s">
        <v>160</v>
      </c>
      <c r="G140" s="261"/>
      <c r="H140" s="261"/>
      <c r="I140" s="261"/>
      <c r="J140" s="174"/>
      <c r="K140" s="176">
        <v>0.6</v>
      </c>
      <c r="L140" s="174"/>
      <c r="M140" s="174"/>
      <c r="N140" s="174"/>
      <c r="O140" s="174"/>
      <c r="P140" s="174"/>
      <c r="Q140" s="174"/>
      <c r="R140" s="177"/>
      <c r="T140" s="178"/>
      <c r="U140" s="174"/>
      <c r="V140" s="174"/>
      <c r="W140" s="174"/>
      <c r="X140" s="174"/>
      <c r="Y140" s="174"/>
      <c r="Z140" s="174"/>
      <c r="AA140" s="179"/>
      <c r="AT140" s="180" t="s">
        <v>152</v>
      </c>
      <c r="AU140" s="180" t="s">
        <v>98</v>
      </c>
      <c r="AV140" s="11" t="s">
        <v>98</v>
      </c>
      <c r="AW140" s="11" t="s">
        <v>33</v>
      </c>
      <c r="AX140" s="11" t="s">
        <v>75</v>
      </c>
      <c r="AY140" s="180" t="s">
        <v>144</v>
      </c>
    </row>
    <row r="141" spans="2:65" s="12" customFormat="1" ht="14.45" customHeight="1">
      <c r="B141" s="181"/>
      <c r="C141" s="182"/>
      <c r="D141" s="182"/>
      <c r="E141" s="183" t="s">
        <v>5</v>
      </c>
      <c r="F141" s="273" t="s">
        <v>161</v>
      </c>
      <c r="G141" s="274"/>
      <c r="H141" s="274"/>
      <c r="I141" s="274"/>
      <c r="J141" s="182"/>
      <c r="K141" s="184">
        <v>68.221000000000004</v>
      </c>
      <c r="L141" s="182"/>
      <c r="M141" s="182"/>
      <c r="N141" s="182"/>
      <c r="O141" s="182"/>
      <c r="P141" s="182"/>
      <c r="Q141" s="182"/>
      <c r="R141" s="185"/>
      <c r="T141" s="186"/>
      <c r="U141" s="182"/>
      <c r="V141" s="182"/>
      <c r="W141" s="182"/>
      <c r="X141" s="182"/>
      <c r="Y141" s="182"/>
      <c r="Z141" s="182"/>
      <c r="AA141" s="187"/>
      <c r="AT141" s="188" t="s">
        <v>152</v>
      </c>
      <c r="AU141" s="188" t="s">
        <v>98</v>
      </c>
      <c r="AV141" s="12" t="s">
        <v>149</v>
      </c>
      <c r="AW141" s="12" t="s">
        <v>33</v>
      </c>
      <c r="AX141" s="12" t="s">
        <v>81</v>
      </c>
      <c r="AY141" s="188" t="s">
        <v>144</v>
      </c>
    </row>
    <row r="142" spans="2:65" s="1" customFormat="1" ht="22.9" customHeight="1">
      <c r="B142" s="130"/>
      <c r="C142" s="159" t="s">
        <v>98</v>
      </c>
      <c r="D142" s="159" t="s">
        <v>145</v>
      </c>
      <c r="E142" s="160" t="s">
        <v>162</v>
      </c>
      <c r="F142" s="264" t="s">
        <v>163</v>
      </c>
      <c r="G142" s="264"/>
      <c r="H142" s="264"/>
      <c r="I142" s="264"/>
      <c r="J142" s="161" t="s">
        <v>148</v>
      </c>
      <c r="K142" s="162">
        <v>68.221000000000004</v>
      </c>
      <c r="L142" s="246">
        <v>0</v>
      </c>
      <c r="M142" s="246"/>
      <c r="N142" s="265">
        <f>ROUND(L142*K142,2)</f>
        <v>0</v>
      </c>
      <c r="O142" s="265"/>
      <c r="P142" s="265"/>
      <c r="Q142" s="265"/>
      <c r="R142" s="133"/>
      <c r="T142" s="163" t="s">
        <v>5</v>
      </c>
      <c r="U142" s="46" t="s">
        <v>40</v>
      </c>
      <c r="V142" s="38"/>
      <c r="W142" s="164">
        <f>V142*K142</f>
        <v>0</v>
      </c>
      <c r="X142" s="164">
        <v>0</v>
      </c>
      <c r="Y142" s="164">
        <f>X142*K142</f>
        <v>0</v>
      </c>
      <c r="Z142" s="164">
        <v>0</v>
      </c>
      <c r="AA142" s="165">
        <f>Z142*K142</f>
        <v>0</v>
      </c>
      <c r="AR142" s="21" t="s">
        <v>149</v>
      </c>
      <c r="AT142" s="21" t="s">
        <v>145</v>
      </c>
      <c r="AU142" s="21" t="s">
        <v>98</v>
      </c>
      <c r="AY142" s="21" t="s">
        <v>144</v>
      </c>
      <c r="BE142" s="104">
        <f>IF(U142="základní",N142,0)</f>
        <v>0</v>
      </c>
      <c r="BF142" s="104">
        <f>IF(U142="snížená",N142,0)</f>
        <v>0</v>
      </c>
      <c r="BG142" s="104">
        <f>IF(U142="zákl. přenesená",N142,0)</f>
        <v>0</v>
      </c>
      <c r="BH142" s="104">
        <f>IF(U142="sníž. přenesená",N142,0)</f>
        <v>0</v>
      </c>
      <c r="BI142" s="104">
        <f>IF(U142="nulová",N142,0)</f>
        <v>0</v>
      </c>
      <c r="BJ142" s="21" t="s">
        <v>81</v>
      </c>
      <c r="BK142" s="104">
        <f>ROUND(L142*K142,2)</f>
        <v>0</v>
      </c>
      <c r="BL142" s="21" t="s">
        <v>149</v>
      </c>
      <c r="BM142" s="21" t="s">
        <v>164</v>
      </c>
    </row>
    <row r="143" spans="2:65" s="1" customFormat="1" ht="22.9" customHeight="1">
      <c r="B143" s="130"/>
      <c r="C143" s="159" t="s">
        <v>165</v>
      </c>
      <c r="D143" s="159" t="s">
        <v>145</v>
      </c>
      <c r="E143" s="160" t="s">
        <v>166</v>
      </c>
      <c r="F143" s="264" t="s">
        <v>167</v>
      </c>
      <c r="G143" s="264"/>
      <c r="H143" s="264"/>
      <c r="I143" s="264"/>
      <c r="J143" s="161" t="s">
        <v>148</v>
      </c>
      <c r="K143" s="162">
        <v>68.221000000000004</v>
      </c>
      <c r="L143" s="246">
        <v>0</v>
      </c>
      <c r="M143" s="246"/>
      <c r="N143" s="265">
        <f>ROUND(L143*K143,2)</f>
        <v>0</v>
      </c>
      <c r="O143" s="265"/>
      <c r="P143" s="265"/>
      <c r="Q143" s="265"/>
      <c r="R143" s="133"/>
      <c r="T143" s="163" t="s">
        <v>5</v>
      </c>
      <c r="U143" s="46" t="s">
        <v>40</v>
      </c>
      <c r="V143" s="38"/>
      <c r="W143" s="164">
        <f>V143*K143</f>
        <v>0</v>
      </c>
      <c r="X143" s="164">
        <v>0</v>
      </c>
      <c r="Y143" s="164">
        <f>X143*K143</f>
        <v>0</v>
      </c>
      <c r="Z143" s="164">
        <v>0</v>
      </c>
      <c r="AA143" s="165">
        <f>Z143*K143</f>
        <v>0</v>
      </c>
      <c r="AR143" s="21" t="s">
        <v>149</v>
      </c>
      <c r="AT143" s="21" t="s">
        <v>145</v>
      </c>
      <c r="AU143" s="21" t="s">
        <v>98</v>
      </c>
      <c r="AY143" s="21" t="s">
        <v>144</v>
      </c>
      <c r="BE143" s="104">
        <f>IF(U143="základní",N143,0)</f>
        <v>0</v>
      </c>
      <c r="BF143" s="104">
        <f>IF(U143="snížená",N143,0)</f>
        <v>0</v>
      </c>
      <c r="BG143" s="104">
        <f>IF(U143="zákl. přenesená",N143,0)</f>
        <v>0</v>
      </c>
      <c r="BH143" s="104">
        <f>IF(U143="sníž. přenesená",N143,0)</f>
        <v>0</v>
      </c>
      <c r="BI143" s="104">
        <f>IF(U143="nulová",N143,0)</f>
        <v>0</v>
      </c>
      <c r="BJ143" s="21" t="s">
        <v>81</v>
      </c>
      <c r="BK143" s="104">
        <f>ROUND(L143*K143,2)</f>
        <v>0</v>
      </c>
      <c r="BL143" s="21" t="s">
        <v>149</v>
      </c>
      <c r="BM143" s="21" t="s">
        <v>168</v>
      </c>
    </row>
    <row r="144" spans="2:65" s="1" customFormat="1" ht="34.15" customHeight="1">
      <c r="B144" s="130"/>
      <c r="C144" s="159" t="s">
        <v>149</v>
      </c>
      <c r="D144" s="159" t="s">
        <v>145</v>
      </c>
      <c r="E144" s="160" t="s">
        <v>169</v>
      </c>
      <c r="F144" s="264" t="s">
        <v>170</v>
      </c>
      <c r="G144" s="264"/>
      <c r="H144" s="264"/>
      <c r="I144" s="264"/>
      <c r="J144" s="161" t="s">
        <v>148</v>
      </c>
      <c r="K144" s="162">
        <v>28.268000000000001</v>
      </c>
      <c r="L144" s="246">
        <v>0</v>
      </c>
      <c r="M144" s="246"/>
      <c r="N144" s="265">
        <f>ROUND(L144*K144,2)</f>
        <v>0</v>
      </c>
      <c r="O144" s="265"/>
      <c r="P144" s="265"/>
      <c r="Q144" s="265"/>
      <c r="R144" s="133"/>
      <c r="T144" s="163" t="s">
        <v>5</v>
      </c>
      <c r="U144" s="46" t="s">
        <v>40</v>
      </c>
      <c r="V144" s="38"/>
      <c r="W144" s="164">
        <f>V144*K144</f>
        <v>0</v>
      </c>
      <c r="X144" s="164">
        <v>0</v>
      </c>
      <c r="Y144" s="164">
        <f>X144*K144</f>
        <v>0</v>
      </c>
      <c r="Z144" s="164">
        <v>0</v>
      </c>
      <c r="AA144" s="165">
        <f>Z144*K144</f>
        <v>0</v>
      </c>
      <c r="AR144" s="21" t="s">
        <v>149</v>
      </c>
      <c r="AT144" s="21" t="s">
        <v>145</v>
      </c>
      <c r="AU144" s="21" t="s">
        <v>98</v>
      </c>
      <c r="AY144" s="21" t="s">
        <v>144</v>
      </c>
      <c r="BE144" s="104">
        <f>IF(U144="základní",N144,0)</f>
        <v>0</v>
      </c>
      <c r="BF144" s="104">
        <f>IF(U144="snížená",N144,0)</f>
        <v>0</v>
      </c>
      <c r="BG144" s="104">
        <f>IF(U144="zákl. přenesená",N144,0)</f>
        <v>0</v>
      </c>
      <c r="BH144" s="104">
        <f>IF(U144="sníž. přenesená",N144,0)</f>
        <v>0</v>
      </c>
      <c r="BI144" s="104">
        <f>IF(U144="nulová",N144,0)</f>
        <v>0</v>
      </c>
      <c r="BJ144" s="21" t="s">
        <v>81</v>
      </c>
      <c r="BK144" s="104">
        <f>ROUND(L144*K144,2)</f>
        <v>0</v>
      </c>
      <c r="BL144" s="21" t="s">
        <v>149</v>
      </c>
      <c r="BM144" s="21" t="s">
        <v>171</v>
      </c>
    </row>
    <row r="145" spans="2:65" s="11" customFormat="1" ht="14.45" customHeight="1">
      <c r="B145" s="173"/>
      <c r="C145" s="174"/>
      <c r="D145" s="174"/>
      <c r="E145" s="175" t="s">
        <v>5</v>
      </c>
      <c r="F145" s="262" t="s">
        <v>172</v>
      </c>
      <c r="G145" s="263"/>
      <c r="H145" s="263"/>
      <c r="I145" s="263"/>
      <c r="J145" s="174"/>
      <c r="K145" s="176">
        <v>28.268000000000001</v>
      </c>
      <c r="L145" s="174"/>
      <c r="M145" s="174"/>
      <c r="N145" s="174"/>
      <c r="O145" s="174"/>
      <c r="P145" s="174"/>
      <c r="Q145" s="174"/>
      <c r="R145" s="177"/>
      <c r="T145" s="178"/>
      <c r="U145" s="174"/>
      <c r="V145" s="174"/>
      <c r="W145" s="174"/>
      <c r="X145" s="174"/>
      <c r="Y145" s="174"/>
      <c r="Z145" s="174"/>
      <c r="AA145" s="179"/>
      <c r="AT145" s="180" t="s">
        <v>152</v>
      </c>
      <c r="AU145" s="180" t="s">
        <v>98</v>
      </c>
      <c r="AV145" s="11" t="s">
        <v>98</v>
      </c>
      <c r="AW145" s="11" t="s">
        <v>33</v>
      </c>
      <c r="AX145" s="11" t="s">
        <v>81</v>
      </c>
      <c r="AY145" s="180" t="s">
        <v>144</v>
      </c>
    </row>
    <row r="146" spans="2:65" s="1" customFormat="1" ht="14.45" customHeight="1">
      <c r="B146" s="130"/>
      <c r="C146" s="159" t="s">
        <v>173</v>
      </c>
      <c r="D146" s="159" t="s">
        <v>145</v>
      </c>
      <c r="E146" s="160" t="s">
        <v>174</v>
      </c>
      <c r="F146" s="264" t="s">
        <v>175</v>
      </c>
      <c r="G146" s="264"/>
      <c r="H146" s="264"/>
      <c r="I146" s="264"/>
      <c r="J146" s="161" t="s">
        <v>148</v>
      </c>
      <c r="K146" s="162">
        <v>28.268000000000001</v>
      </c>
      <c r="L146" s="246">
        <v>0</v>
      </c>
      <c r="M146" s="246"/>
      <c r="N146" s="265">
        <f>ROUND(L146*K146,2)</f>
        <v>0</v>
      </c>
      <c r="O146" s="265"/>
      <c r="P146" s="265"/>
      <c r="Q146" s="265"/>
      <c r="R146" s="133"/>
      <c r="T146" s="163" t="s">
        <v>5</v>
      </c>
      <c r="U146" s="46" t="s">
        <v>40</v>
      </c>
      <c r="V146" s="38"/>
      <c r="W146" s="164">
        <f>V146*K146</f>
        <v>0</v>
      </c>
      <c r="X146" s="164">
        <v>0</v>
      </c>
      <c r="Y146" s="164">
        <f>X146*K146</f>
        <v>0</v>
      </c>
      <c r="Z146" s="164">
        <v>0</v>
      </c>
      <c r="AA146" s="165">
        <f>Z146*K146</f>
        <v>0</v>
      </c>
      <c r="AR146" s="21" t="s">
        <v>149</v>
      </c>
      <c r="AT146" s="21" t="s">
        <v>145</v>
      </c>
      <c r="AU146" s="21" t="s">
        <v>98</v>
      </c>
      <c r="AY146" s="21" t="s">
        <v>144</v>
      </c>
      <c r="BE146" s="104">
        <f>IF(U146="základní",N146,0)</f>
        <v>0</v>
      </c>
      <c r="BF146" s="104">
        <f>IF(U146="snížená",N146,0)</f>
        <v>0</v>
      </c>
      <c r="BG146" s="104">
        <f>IF(U146="zákl. přenesená",N146,0)</f>
        <v>0</v>
      </c>
      <c r="BH146" s="104">
        <f>IF(U146="sníž. přenesená",N146,0)</f>
        <v>0</v>
      </c>
      <c r="BI146" s="104">
        <f>IF(U146="nulová",N146,0)</f>
        <v>0</v>
      </c>
      <c r="BJ146" s="21" t="s">
        <v>81</v>
      </c>
      <c r="BK146" s="104">
        <f>ROUND(L146*K146,2)</f>
        <v>0</v>
      </c>
      <c r="BL146" s="21" t="s">
        <v>149</v>
      </c>
      <c r="BM146" s="21" t="s">
        <v>176</v>
      </c>
    </row>
    <row r="147" spans="2:65" s="1" customFormat="1" ht="22.9" customHeight="1">
      <c r="B147" s="130"/>
      <c r="C147" s="159" t="s">
        <v>177</v>
      </c>
      <c r="D147" s="159" t="s">
        <v>145</v>
      </c>
      <c r="E147" s="160" t="s">
        <v>178</v>
      </c>
      <c r="F147" s="264" t="s">
        <v>179</v>
      </c>
      <c r="G147" s="264"/>
      <c r="H147" s="264"/>
      <c r="I147" s="264"/>
      <c r="J147" s="161" t="s">
        <v>180</v>
      </c>
      <c r="K147" s="162">
        <v>50.881999999999998</v>
      </c>
      <c r="L147" s="246">
        <v>0</v>
      </c>
      <c r="M147" s="246"/>
      <c r="N147" s="265">
        <f>ROUND(L147*K147,2)</f>
        <v>0</v>
      </c>
      <c r="O147" s="265"/>
      <c r="P147" s="265"/>
      <c r="Q147" s="265"/>
      <c r="R147" s="133"/>
      <c r="T147" s="163" t="s">
        <v>5</v>
      </c>
      <c r="U147" s="46" t="s">
        <v>40</v>
      </c>
      <c r="V147" s="38"/>
      <c r="W147" s="164">
        <f>V147*K147</f>
        <v>0</v>
      </c>
      <c r="X147" s="164">
        <v>0</v>
      </c>
      <c r="Y147" s="164">
        <f>X147*K147</f>
        <v>0</v>
      </c>
      <c r="Z147" s="164">
        <v>0</v>
      </c>
      <c r="AA147" s="165">
        <f>Z147*K147</f>
        <v>0</v>
      </c>
      <c r="AR147" s="21" t="s">
        <v>149</v>
      </c>
      <c r="AT147" s="21" t="s">
        <v>145</v>
      </c>
      <c r="AU147" s="21" t="s">
        <v>98</v>
      </c>
      <c r="AY147" s="21" t="s">
        <v>144</v>
      </c>
      <c r="BE147" s="104">
        <f>IF(U147="základní",N147,0)</f>
        <v>0</v>
      </c>
      <c r="BF147" s="104">
        <f>IF(U147="snížená",N147,0)</f>
        <v>0</v>
      </c>
      <c r="BG147" s="104">
        <f>IF(U147="zákl. přenesená",N147,0)</f>
        <v>0</v>
      </c>
      <c r="BH147" s="104">
        <f>IF(U147="sníž. přenesená",N147,0)</f>
        <v>0</v>
      </c>
      <c r="BI147" s="104">
        <f>IF(U147="nulová",N147,0)</f>
        <v>0</v>
      </c>
      <c r="BJ147" s="21" t="s">
        <v>81</v>
      </c>
      <c r="BK147" s="104">
        <f>ROUND(L147*K147,2)</f>
        <v>0</v>
      </c>
      <c r="BL147" s="21" t="s">
        <v>149</v>
      </c>
      <c r="BM147" s="21" t="s">
        <v>181</v>
      </c>
    </row>
    <row r="148" spans="2:65" s="11" customFormat="1" ht="14.45" customHeight="1">
      <c r="B148" s="173"/>
      <c r="C148" s="174"/>
      <c r="D148" s="174"/>
      <c r="E148" s="175" t="s">
        <v>5</v>
      </c>
      <c r="F148" s="262" t="s">
        <v>182</v>
      </c>
      <c r="G148" s="263"/>
      <c r="H148" s="263"/>
      <c r="I148" s="263"/>
      <c r="J148" s="174"/>
      <c r="K148" s="176">
        <v>50.881999999999998</v>
      </c>
      <c r="L148" s="174"/>
      <c r="M148" s="174"/>
      <c r="N148" s="174"/>
      <c r="O148" s="174"/>
      <c r="P148" s="174"/>
      <c r="Q148" s="174"/>
      <c r="R148" s="177"/>
      <c r="T148" s="178"/>
      <c r="U148" s="174"/>
      <c r="V148" s="174"/>
      <c r="W148" s="174"/>
      <c r="X148" s="174"/>
      <c r="Y148" s="174"/>
      <c r="Z148" s="174"/>
      <c r="AA148" s="179"/>
      <c r="AT148" s="180" t="s">
        <v>152</v>
      </c>
      <c r="AU148" s="180" t="s">
        <v>98</v>
      </c>
      <c r="AV148" s="11" t="s">
        <v>98</v>
      </c>
      <c r="AW148" s="11" t="s">
        <v>33</v>
      </c>
      <c r="AX148" s="11" t="s">
        <v>81</v>
      </c>
      <c r="AY148" s="180" t="s">
        <v>144</v>
      </c>
    </row>
    <row r="149" spans="2:65" s="1" customFormat="1" ht="22.9" customHeight="1">
      <c r="B149" s="130"/>
      <c r="C149" s="159" t="s">
        <v>183</v>
      </c>
      <c r="D149" s="159" t="s">
        <v>145</v>
      </c>
      <c r="E149" s="160" t="s">
        <v>184</v>
      </c>
      <c r="F149" s="264" t="s">
        <v>185</v>
      </c>
      <c r="G149" s="264"/>
      <c r="H149" s="264"/>
      <c r="I149" s="264"/>
      <c r="J149" s="161" t="s">
        <v>148</v>
      </c>
      <c r="K149" s="162">
        <v>39.953000000000003</v>
      </c>
      <c r="L149" s="246">
        <v>0</v>
      </c>
      <c r="M149" s="246"/>
      <c r="N149" s="265">
        <f>ROUND(L149*K149,2)</f>
        <v>0</v>
      </c>
      <c r="O149" s="265"/>
      <c r="P149" s="265"/>
      <c r="Q149" s="265"/>
      <c r="R149" s="133"/>
      <c r="T149" s="163" t="s">
        <v>5</v>
      </c>
      <c r="U149" s="46" t="s">
        <v>40</v>
      </c>
      <c r="V149" s="38"/>
      <c r="W149" s="164">
        <f>V149*K149</f>
        <v>0</v>
      </c>
      <c r="X149" s="164">
        <v>0</v>
      </c>
      <c r="Y149" s="164">
        <f>X149*K149</f>
        <v>0</v>
      </c>
      <c r="Z149" s="164">
        <v>0</v>
      </c>
      <c r="AA149" s="165">
        <f>Z149*K149</f>
        <v>0</v>
      </c>
      <c r="AR149" s="21" t="s">
        <v>149</v>
      </c>
      <c r="AT149" s="21" t="s">
        <v>145</v>
      </c>
      <c r="AU149" s="21" t="s">
        <v>98</v>
      </c>
      <c r="AY149" s="21" t="s">
        <v>144</v>
      </c>
      <c r="BE149" s="104">
        <f>IF(U149="základní",N149,0)</f>
        <v>0</v>
      </c>
      <c r="BF149" s="104">
        <f>IF(U149="snížená",N149,0)</f>
        <v>0</v>
      </c>
      <c r="BG149" s="104">
        <f>IF(U149="zákl. přenesená",N149,0)</f>
        <v>0</v>
      </c>
      <c r="BH149" s="104">
        <f>IF(U149="sníž. přenesená",N149,0)</f>
        <v>0</v>
      </c>
      <c r="BI149" s="104">
        <f>IF(U149="nulová",N149,0)</f>
        <v>0</v>
      </c>
      <c r="BJ149" s="21" t="s">
        <v>81</v>
      </c>
      <c r="BK149" s="104">
        <f>ROUND(L149*K149,2)</f>
        <v>0</v>
      </c>
      <c r="BL149" s="21" t="s">
        <v>149</v>
      </c>
      <c r="BM149" s="21" t="s">
        <v>186</v>
      </c>
    </row>
    <row r="150" spans="2:65" s="10" customFormat="1" ht="22.9" customHeight="1">
      <c r="B150" s="166"/>
      <c r="C150" s="167"/>
      <c r="D150" s="167"/>
      <c r="E150" s="168" t="s">
        <v>5</v>
      </c>
      <c r="F150" s="266" t="s">
        <v>187</v>
      </c>
      <c r="G150" s="267"/>
      <c r="H150" s="267"/>
      <c r="I150" s="267"/>
      <c r="J150" s="167"/>
      <c r="K150" s="168" t="s">
        <v>5</v>
      </c>
      <c r="L150" s="167"/>
      <c r="M150" s="167"/>
      <c r="N150" s="167"/>
      <c r="O150" s="167"/>
      <c r="P150" s="167"/>
      <c r="Q150" s="167"/>
      <c r="R150" s="169"/>
      <c r="T150" s="170"/>
      <c r="U150" s="167"/>
      <c r="V150" s="167"/>
      <c r="W150" s="167"/>
      <c r="X150" s="167"/>
      <c r="Y150" s="167"/>
      <c r="Z150" s="167"/>
      <c r="AA150" s="171"/>
      <c r="AT150" s="172" t="s">
        <v>152</v>
      </c>
      <c r="AU150" s="172" t="s">
        <v>98</v>
      </c>
      <c r="AV150" s="10" t="s">
        <v>81</v>
      </c>
      <c r="AW150" s="10" t="s">
        <v>33</v>
      </c>
      <c r="AX150" s="10" t="s">
        <v>75</v>
      </c>
      <c r="AY150" s="172" t="s">
        <v>144</v>
      </c>
    </row>
    <row r="151" spans="2:65" s="11" customFormat="1" ht="14.45" customHeight="1">
      <c r="B151" s="173"/>
      <c r="C151" s="174"/>
      <c r="D151" s="174"/>
      <c r="E151" s="175" t="s">
        <v>5</v>
      </c>
      <c r="F151" s="260" t="s">
        <v>188</v>
      </c>
      <c r="G151" s="261"/>
      <c r="H151" s="261"/>
      <c r="I151" s="261"/>
      <c r="J151" s="174"/>
      <c r="K151" s="176">
        <v>39.953000000000003</v>
      </c>
      <c r="L151" s="174"/>
      <c r="M151" s="174"/>
      <c r="N151" s="174"/>
      <c r="O151" s="174"/>
      <c r="P151" s="174"/>
      <c r="Q151" s="174"/>
      <c r="R151" s="177"/>
      <c r="T151" s="178"/>
      <c r="U151" s="174"/>
      <c r="V151" s="174"/>
      <c r="W151" s="174"/>
      <c r="X151" s="174"/>
      <c r="Y151" s="174"/>
      <c r="Z151" s="174"/>
      <c r="AA151" s="179"/>
      <c r="AT151" s="180" t="s">
        <v>152</v>
      </c>
      <c r="AU151" s="180" t="s">
        <v>98</v>
      </c>
      <c r="AV151" s="11" t="s">
        <v>98</v>
      </c>
      <c r="AW151" s="11" t="s">
        <v>33</v>
      </c>
      <c r="AX151" s="11" t="s">
        <v>81</v>
      </c>
      <c r="AY151" s="180" t="s">
        <v>144</v>
      </c>
    </row>
    <row r="152" spans="2:65" s="1" customFormat="1" ht="14.45" customHeight="1">
      <c r="B152" s="130"/>
      <c r="C152" s="189" t="s">
        <v>189</v>
      </c>
      <c r="D152" s="189" t="s">
        <v>190</v>
      </c>
      <c r="E152" s="190" t="s">
        <v>191</v>
      </c>
      <c r="F152" s="268" t="s">
        <v>192</v>
      </c>
      <c r="G152" s="268"/>
      <c r="H152" s="268"/>
      <c r="I152" s="268"/>
      <c r="J152" s="191" t="s">
        <v>180</v>
      </c>
      <c r="K152" s="192">
        <v>50.844000000000001</v>
      </c>
      <c r="L152" s="269">
        <v>0</v>
      </c>
      <c r="M152" s="269"/>
      <c r="N152" s="270">
        <f>ROUND(L152*K152,2)</f>
        <v>0</v>
      </c>
      <c r="O152" s="265"/>
      <c r="P152" s="265"/>
      <c r="Q152" s="265"/>
      <c r="R152" s="133"/>
      <c r="T152" s="163" t="s">
        <v>5</v>
      </c>
      <c r="U152" s="46" t="s">
        <v>40</v>
      </c>
      <c r="V152" s="38"/>
      <c r="W152" s="164">
        <f>V152*K152</f>
        <v>0</v>
      </c>
      <c r="X152" s="164">
        <v>1</v>
      </c>
      <c r="Y152" s="164">
        <f>X152*K152</f>
        <v>50.844000000000001</v>
      </c>
      <c r="Z152" s="164">
        <v>0</v>
      </c>
      <c r="AA152" s="165">
        <f>Z152*K152</f>
        <v>0</v>
      </c>
      <c r="AR152" s="21" t="s">
        <v>189</v>
      </c>
      <c r="AT152" s="21" t="s">
        <v>190</v>
      </c>
      <c r="AU152" s="21" t="s">
        <v>98</v>
      </c>
      <c r="AY152" s="21" t="s">
        <v>144</v>
      </c>
      <c r="BE152" s="104">
        <f>IF(U152="základní",N152,0)</f>
        <v>0</v>
      </c>
      <c r="BF152" s="104">
        <f>IF(U152="snížená",N152,0)</f>
        <v>0</v>
      </c>
      <c r="BG152" s="104">
        <f>IF(U152="zákl. přenesená",N152,0)</f>
        <v>0</v>
      </c>
      <c r="BH152" s="104">
        <f>IF(U152="sníž. přenesená",N152,0)</f>
        <v>0</v>
      </c>
      <c r="BI152" s="104">
        <f>IF(U152="nulová",N152,0)</f>
        <v>0</v>
      </c>
      <c r="BJ152" s="21" t="s">
        <v>81</v>
      </c>
      <c r="BK152" s="104">
        <f>ROUND(L152*K152,2)</f>
        <v>0</v>
      </c>
      <c r="BL152" s="21" t="s">
        <v>149</v>
      </c>
      <c r="BM152" s="21" t="s">
        <v>193</v>
      </c>
    </row>
    <row r="153" spans="2:65" s="11" customFormat="1" ht="14.45" customHeight="1">
      <c r="B153" s="173"/>
      <c r="C153" s="174"/>
      <c r="D153" s="174"/>
      <c r="E153" s="175" t="s">
        <v>5</v>
      </c>
      <c r="F153" s="262" t="s">
        <v>194</v>
      </c>
      <c r="G153" s="263"/>
      <c r="H153" s="263"/>
      <c r="I153" s="263"/>
      <c r="J153" s="174"/>
      <c r="K153" s="176">
        <v>50.844000000000001</v>
      </c>
      <c r="L153" s="174"/>
      <c r="M153" s="174"/>
      <c r="N153" s="174"/>
      <c r="O153" s="174"/>
      <c r="P153" s="174"/>
      <c r="Q153" s="174"/>
      <c r="R153" s="177"/>
      <c r="T153" s="178"/>
      <c r="U153" s="174"/>
      <c r="V153" s="174"/>
      <c r="W153" s="174"/>
      <c r="X153" s="174"/>
      <c r="Y153" s="174"/>
      <c r="Z153" s="174"/>
      <c r="AA153" s="179"/>
      <c r="AT153" s="180" t="s">
        <v>152</v>
      </c>
      <c r="AU153" s="180" t="s">
        <v>98</v>
      </c>
      <c r="AV153" s="11" t="s">
        <v>98</v>
      </c>
      <c r="AW153" s="11" t="s">
        <v>33</v>
      </c>
      <c r="AX153" s="11" t="s">
        <v>81</v>
      </c>
      <c r="AY153" s="180" t="s">
        <v>144</v>
      </c>
    </row>
    <row r="154" spans="2:65" s="1" customFormat="1" ht="34.15" customHeight="1">
      <c r="B154" s="130"/>
      <c r="C154" s="159" t="s">
        <v>195</v>
      </c>
      <c r="D154" s="159" t="s">
        <v>145</v>
      </c>
      <c r="E154" s="160" t="s">
        <v>196</v>
      </c>
      <c r="F154" s="264" t="s">
        <v>197</v>
      </c>
      <c r="G154" s="264"/>
      <c r="H154" s="264"/>
      <c r="I154" s="264"/>
      <c r="J154" s="161" t="s">
        <v>198</v>
      </c>
      <c r="K154" s="162">
        <v>3</v>
      </c>
      <c r="L154" s="246">
        <v>0</v>
      </c>
      <c r="M154" s="246"/>
      <c r="N154" s="265">
        <f>ROUND(L154*K154,2)</f>
        <v>0</v>
      </c>
      <c r="O154" s="265"/>
      <c r="P154" s="265"/>
      <c r="Q154" s="265"/>
      <c r="R154" s="133"/>
      <c r="T154" s="163" t="s">
        <v>5</v>
      </c>
      <c r="U154" s="46" t="s">
        <v>40</v>
      </c>
      <c r="V154" s="38"/>
      <c r="W154" s="164">
        <f>V154*K154</f>
        <v>0</v>
      </c>
      <c r="X154" s="164">
        <v>0</v>
      </c>
      <c r="Y154" s="164">
        <f>X154*K154</f>
        <v>0</v>
      </c>
      <c r="Z154" s="164">
        <v>0</v>
      </c>
      <c r="AA154" s="165">
        <f>Z154*K154</f>
        <v>0</v>
      </c>
      <c r="AR154" s="21" t="s">
        <v>149</v>
      </c>
      <c r="AT154" s="21" t="s">
        <v>145</v>
      </c>
      <c r="AU154" s="21" t="s">
        <v>98</v>
      </c>
      <c r="AY154" s="21" t="s">
        <v>144</v>
      </c>
      <c r="BE154" s="104">
        <f>IF(U154="základní",N154,0)</f>
        <v>0</v>
      </c>
      <c r="BF154" s="104">
        <f>IF(U154="snížená",N154,0)</f>
        <v>0</v>
      </c>
      <c r="BG154" s="104">
        <f>IF(U154="zákl. přenesená",N154,0)</f>
        <v>0</v>
      </c>
      <c r="BH154" s="104">
        <f>IF(U154="sníž. přenesená",N154,0)</f>
        <v>0</v>
      </c>
      <c r="BI154" s="104">
        <f>IF(U154="nulová",N154,0)</f>
        <v>0</v>
      </c>
      <c r="BJ154" s="21" t="s">
        <v>81</v>
      </c>
      <c r="BK154" s="104">
        <f>ROUND(L154*K154,2)</f>
        <v>0</v>
      </c>
      <c r="BL154" s="21" t="s">
        <v>149</v>
      </c>
      <c r="BM154" s="21" t="s">
        <v>199</v>
      </c>
    </row>
    <row r="155" spans="2:65" s="1" customFormat="1" ht="34.15" customHeight="1">
      <c r="B155" s="130"/>
      <c r="C155" s="159" t="s">
        <v>200</v>
      </c>
      <c r="D155" s="159" t="s">
        <v>145</v>
      </c>
      <c r="E155" s="160" t="s">
        <v>201</v>
      </c>
      <c r="F155" s="264" t="s">
        <v>202</v>
      </c>
      <c r="G155" s="264"/>
      <c r="H155" s="264"/>
      <c r="I155" s="264"/>
      <c r="J155" s="161" t="s">
        <v>198</v>
      </c>
      <c r="K155" s="162">
        <v>3</v>
      </c>
      <c r="L155" s="246">
        <v>0</v>
      </c>
      <c r="M155" s="246"/>
      <c r="N155" s="265">
        <f>ROUND(L155*K155,2)</f>
        <v>0</v>
      </c>
      <c r="O155" s="265"/>
      <c r="P155" s="265"/>
      <c r="Q155" s="265"/>
      <c r="R155" s="133"/>
      <c r="T155" s="163" t="s">
        <v>5</v>
      </c>
      <c r="U155" s="46" t="s">
        <v>40</v>
      </c>
      <c r="V155" s="38"/>
      <c r="W155" s="164">
        <f>V155*K155</f>
        <v>0</v>
      </c>
      <c r="X155" s="164">
        <v>1.1900000000000001E-3</v>
      </c>
      <c r="Y155" s="164">
        <f>X155*K155</f>
        <v>3.5700000000000003E-3</v>
      </c>
      <c r="Z155" s="164">
        <v>0</v>
      </c>
      <c r="AA155" s="165">
        <f>Z155*K155</f>
        <v>0</v>
      </c>
      <c r="AR155" s="21" t="s">
        <v>149</v>
      </c>
      <c r="AT155" s="21" t="s">
        <v>145</v>
      </c>
      <c r="AU155" s="21" t="s">
        <v>98</v>
      </c>
      <c r="AY155" s="21" t="s">
        <v>144</v>
      </c>
      <c r="BE155" s="104">
        <f>IF(U155="základní",N155,0)</f>
        <v>0</v>
      </c>
      <c r="BF155" s="104">
        <f>IF(U155="snížená",N155,0)</f>
        <v>0</v>
      </c>
      <c r="BG155" s="104">
        <f>IF(U155="zákl. přenesená",N155,0)</f>
        <v>0</v>
      </c>
      <c r="BH155" s="104">
        <f>IF(U155="sníž. přenesená",N155,0)</f>
        <v>0</v>
      </c>
      <c r="BI155" s="104">
        <f>IF(U155="nulová",N155,0)</f>
        <v>0</v>
      </c>
      <c r="BJ155" s="21" t="s">
        <v>81</v>
      </c>
      <c r="BK155" s="104">
        <f>ROUND(L155*K155,2)</f>
        <v>0</v>
      </c>
      <c r="BL155" s="21" t="s">
        <v>149</v>
      </c>
      <c r="BM155" s="21" t="s">
        <v>203</v>
      </c>
    </row>
    <row r="156" spans="2:65" s="1" customFormat="1" ht="22.9" customHeight="1">
      <c r="B156" s="130"/>
      <c r="C156" s="159" t="s">
        <v>204</v>
      </c>
      <c r="D156" s="159" t="s">
        <v>145</v>
      </c>
      <c r="E156" s="160" t="s">
        <v>205</v>
      </c>
      <c r="F156" s="264" t="s">
        <v>206</v>
      </c>
      <c r="G156" s="264"/>
      <c r="H156" s="264"/>
      <c r="I156" s="264"/>
      <c r="J156" s="161" t="s">
        <v>207</v>
      </c>
      <c r="K156" s="162">
        <v>29.25</v>
      </c>
      <c r="L156" s="246">
        <v>0</v>
      </c>
      <c r="M156" s="246"/>
      <c r="N156" s="265">
        <f>ROUND(L156*K156,2)</f>
        <v>0</v>
      </c>
      <c r="O156" s="265"/>
      <c r="P156" s="265"/>
      <c r="Q156" s="265"/>
      <c r="R156" s="133"/>
      <c r="T156" s="163" t="s">
        <v>5</v>
      </c>
      <c r="U156" s="46" t="s">
        <v>40</v>
      </c>
      <c r="V156" s="38"/>
      <c r="W156" s="164">
        <f>V156*K156</f>
        <v>0</v>
      </c>
      <c r="X156" s="164">
        <v>0</v>
      </c>
      <c r="Y156" s="164">
        <f>X156*K156</f>
        <v>0</v>
      </c>
      <c r="Z156" s="164">
        <v>0</v>
      </c>
      <c r="AA156" s="165">
        <f>Z156*K156</f>
        <v>0</v>
      </c>
      <c r="AR156" s="21" t="s">
        <v>149</v>
      </c>
      <c r="AT156" s="21" t="s">
        <v>145</v>
      </c>
      <c r="AU156" s="21" t="s">
        <v>98</v>
      </c>
      <c r="AY156" s="21" t="s">
        <v>144</v>
      </c>
      <c r="BE156" s="104">
        <f>IF(U156="základní",N156,0)</f>
        <v>0</v>
      </c>
      <c r="BF156" s="104">
        <f>IF(U156="snížená",N156,0)</f>
        <v>0</v>
      </c>
      <c r="BG156" s="104">
        <f>IF(U156="zákl. přenesená",N156,0)</f>
        <v>0</v>
      </c>
      <c r="BH156" s="104">
        <f>IF(U156="sníž. přenesená",N156,0)</f>
        <v>0</v>
      </c>
      <c r="BI156" s="104">
        <f>IF(U156="nulová",N156,0)</f>
        <v>0</v>
      </c>
      <c r="BJ156" s="21" t="s">
        <v>81</v>
      </c>
      <c r="BK156" s="104">
        <f>ROUND(L156*K156,2)</f>
        <v>0</v>
      </c>
      <c r="BL156" s="21" t="s">
        <v>149</v>
      </c>
      <c r="BM156" s="21" t="s">
        <v>208</v>
      </c>
    </row>
    <row r="157" spans="2:65" s="11" customFormat="1" ht="14.45" customHeight="1">
      <c r="B157" s="173"/>
      <c r="C157" s="174"/>
      <c r="D157" s="174"/>
      <c r="E157" s="175" t="s">
        <v>5</v>
      </c>
      <c r="F157" s="262" t="s">
        <v>209</v>
      </c>
      <c r="G157" s="263"/>
      <c r="H157" s="263"/>
      <c r="I157" s="263"/>
      <c r="J157" s="174"/>
      <c r="K157" s="176">
        <v>29.25</v>
      </c>
      <c r="L157" s="174"/>
      <c r="M157" s="174"/>
      <c r="N157" s="174"/>
      <c r="O157" s="174"/>
      <c r="P157" s="174"/>
      <c r="Q157" s="174"/>
      <c r="R157" s="177"/>
      <c r="T157" s="178"/>
      <c r="U157" s="174"/>
      <c r="V157" s="174"/>
      <c r="W157" s="174"/>
      <c r="X157" s="174"/>
      <c r="Y157" s="174"/>
      <c r="Z157" s="174"/>
      <c r="AA157" s="179"/>
      <c r="AT157" s="180" t="s">
        <v>152</v>
      </c>
      <c r="AU157" s="180" t="s">
        <v>98</v>
      </c>
      <c r="AV157" s="11" t="s">
        <v>98</v>
      </c>
      <c r="AW157" s="11" t="s">
        <v>33</v>
      </c>
      <c r="AX157" s="11" t="s">
        <v>81</v>
      </c>
      <c r="AY157" s="180" t="s">
        <v>144</v>
      </c>
    </row>
    <row r="158" spans="2:65" s="9" customFormat="1" ht="29.85" customHeight="1">
      <c r="B158" s="148"/>
      <c r="C158" s="149"/>
      <c r="D158" s="158" t="s">
        <v>110</v>
      </c>
      <c r="E158" s="158"/>
      <c r="F158" s="158"/>
      <c r="G158" s="158"/>
      <c r="H158" s="158"/>
      <c r="I158" s="158"/>
      <c r="J158" s="158"/>
      <c r="K158" s="158"/>
      <c r="L158" s="158"/>
      <c r="M158" s="158"/>
      <c r="N158" s="252">
        <f>BK158</f>
        <v>0</v>
      </c>
      <c r="O158" s="253"/>
      <c r="P158" s="253"/>
      <c r="Q158" s="253"/>
      <c r="R158" s="151"/>
      <c r="T158" s="152"/>
      <c r="U158" s="149"/>
      <c r="V158" s="149"/>
      <c r="W158" s="153">
        <f>SUM(W159:W170)</f>
        <v>0</v>
      </c>
      <c r="X158" s="149"/>
      <c r="Y158" s="153">
        <f>SUM(Y159:Y170)</f>
        <v>16.403323959999998</v>
      </c>
      <c r="Z158" s="149"/>
      <c r="AA158" s="154">
        <f>SUM(AA159:AA170)</f>
        <v>0</v>
      </c>
      <c r="AR158" s="155" t="s">
        <v>81</v>
      </c>
      <c r="AT158" s="156" t="s">
        <v>74</v>
      </c>
      <c r="AU158" s="156" t="s">
        <v>81</v>
      </c>
      <c r="AY158" s="155" t="s">
        <v>144</v>
      </c>
      <c r="BK158" s="157">
        <f>SUM(BK159:BK170)</f>
        <v>0</v>
      </c>
    </row>
    <row r="159" spans="2:65" s="1" customFormat="1" ht="34.15" customHeight="1">
      <c r="B159" s="130"/>
      <c r="C159" s="159" t="s">
        <v>210</v>
      </c>
      <c r="D159" s="159" t="s">
        <v>145</v>
      </c>
      <c r="E159" s="160" t="s">
        <v>211</v>
      </c>
      <c r="F159" s="264" t="s">
        <v>212</v>
      </c>
      <c r="G159" s="264"/>
      <c r="H159" s="264"/>
      <c r="I159" s="264"/>
      <c r="J159" s="161" t="s">
        <v>207</v>
      </c>
      <c r="K159" s="162">
        <v>10</v>
      </c>
      <c r="L159" s="246">
        <v>0</v>
      </c>
      <c r="M159" s="246"/>
      <c r="N159" s="265">
        <f>ROUND(L159*K159,2)</f>
        <v>0</v>
      </c>
      <c r="O159" s="265"/>
      <c r="P159" s="265"/>
      <c r="Q159" s="265"/>
      <c r="R159" s="133"/>
      <c r="T159" s="163" t="s">
        <v>5</v>
      </c>
      <c r="U159" s="46" t="s">
        <v>40</v>
      </c>
      <c r="V159" s="38"/>
      <c r="W159" s="164">
        <f>V159*K159</f>
        <v>0</v>
      </c>
      <c r="X159" s="164">
        <v>1E-4</v>
      </c>
      <c r="Y159" s="164">
        <f>X159*K159</f>
        <v>1E-3</v>
      </c>
      <c r="Z159" s="164">
        <v>0</v>
      </c>
      <c r="AA159" s="165">
        <f>Z159*K159</f>
        <v>0</v>
      </c>
      <c r="AR159" s="21" t="s">
        <v>149</v>
      </c>
      <c r="AT159" s="21" t="s">
        <v>145</v>
      </c>
      <c r="AU159" s="21" t="s">
        <v>98</v>
      </c>
      <c r="AY159" s="21" t="s">
        <v>144</v>
      </c>
      <c r="BE159" s="104">
        <f>IF(U159="základní",N159,0)</f>
        <v>0</v>
      </c>
      <c r="BF159" s="104">
        <f>IF(U159="snížená",N159,0)</f>
        <v>0</v>
      </c>
      <c r="BG159" s="104">
        <f>IF(U159="zákl. přenesená",N159,0)</f>
        <v>0</v>
      </c>
      <c r="BH159" s="104">
        <f>IF(U159="sníž. přenesená",N159,0)</f>
        <v>0</v>
      </c>
      <c r="BI159" s="104">
        <f>IF(U159="nulová",N159,0)</f>
        <v>0</v>
      </c>
      <c r="BJ159" s="21" t="s">
        <v>81</v>
      </c>
      <c r="BK159" s="104">
        <f>ROUND(L159*K159,2)</f>
        <v>0</v>
      </c>
      <c r="BL159" s="21" t="s">
        <v>149</v>
      </c>
      <c r="BM159" s="21" t="s">
        <v>213</v>
      </c>
    </row>
    <row r="160" spans="2:65" s="10" customFormat="1" ht="14.45" customHeight="1">
      <c r="B160" s="166"/>
      <c r="C160" s="167"/>
      <c r="D160" s="167"/>
      <c r="E160" s="168" t="s">
        <v>5</v>
      </c>
      <c r="F160" s="266" t="s">
        <v>214</v>
      </c>
      <c r="G160" s="267"/>
      <c r="H160" s="267"/>
      <c r="I160" s="267"/>
      <c r="J160" s="167"/>
      <c r="K160" s="168" t="s">
        <v>5</v>
      </c>
      <c r="L160" s="167"/>
      <c r="M160" s="167"/>
      <c r="N160" s="167"/>
      <c r="O160" s="167"/>
      <c r="P160" s="167"/>
      <c r="Q160" s="167"/>
      <c r="R160" s="169"/>
      <c r="T160" s="170"/>
      <c r="U160" s="167"/>
      <c r="V160" s="167"/>
      <c r="W160" s="167"/>
      <c r="X160" s="167"/>
      <c r="Y160" s="167"/>
      <c r="Z160" s="167"/>
      <c r="AA160" s="171"/>
      <c r="AT160" s="172" t="s">
        <v>152</v>
      </c>
      <c r="AU160" s="172" t="s">
        <v>98</v>
      </c>
      <c r="AV160" s="10" t="s">
        <v>81</v>
      </c>
      <c r="AW160" s="10" t="s">
        <v>33</v>
      </c>
      <c r="AX160" s="10" t="s">
        <v>75</v>
      </c>
      <c r="AY160" s="172" t="s">
        <v>144</v>
      </c>
    </row>
    <row r="161" spans="2:65" s="11" customFormat="1" ht="14.45" customHeight="1">
      <c r="B161" s="173"/>
      <c r="C161" s="174"/>
      <c r="D161" s="174"/>
      <c r="E161" s="175" t="s">
        <v>5</v>
      </c>
      <c r="F161" s="260" t="s">
        <v>215</v>
      </c>
      <c r="G161" s="261"/>
      <c r="H161" s="261"/>
      <c r="I161" s="261"/>
      <c r="J161" s="174"/>
      <c r="K161" s="176">
        <v>10</v>
      </c>
      <c r="L161" s="174"/>
      <c r="M161" s="174"/>
      <c r="N161" s="174"/>
      <c r="O161" s="174"/>
      <c r="P161" s="174"/>
      <c r="Q161" s="174"/>
      <c r="R161" s="177"/>
      <c r="T161" s="178"/>
      <c r="U161" s="174"/>
      <c r="V161" s="174"/>
      <c r="W161" s="174"/>
      <c r="X161" s="174"/>
      <c r="Y161" s="174"/>
      <c r="Z161" s="174"/>
      <c r="AA161" s="179"/>
      <c r="AT161" s="180" t="s">
        <v>152</v>
      </c>
      <c r="AU161" s="180" t="s">
        <v>98</v>
      </c>
      <c r="AV161" s="11" t="s">
        <v>98</v>
      </c>
      <c r="AW161" s="11" t="s">
        <v>33</v>
      </c>
      <c r="AX161" s="11" t="s">
        <v>81</v>
      </c>
      <c r="AY161" s="180" t="s">
        <v>144</v>
      </c>
    </row>
    <row r="162" spans="2:65" s="1" customFormat="1" ht="14.45" customHeight="1">
      <c r="B162" s="130"/>
      <c r="C162" s="189" t="s">
        <v>216</v>
      </c>
      <c r="D162" s="189" t="s">
        <v>190</v>
      </c>
      <c r="E162" s="190" t="s">
        <v>217</v>
      </c>
      <c r="F162" s="268" t="s">
        <v>218</v>
      </c>
      <c r="G162" s="268"/>
      <c r="H162" s="268"/>
      <c r="I162" s="268"/>
      <c r="J162" s="191" t="s">
        <v>207</v>
      </c>
      <c r="K162" s="192">
        <v>13.8</v>
      </c>
      <c r="L162" s="269">
        <v>0</v>
      </c>
      <c r="M162" s="269"/>
      <c r="N162" s="270">
        <f>ROUND(L162*K162,2)</f>
        <v>0</v>
      </c>
      <c r="O162" s="265"/>
      <c r="P162" s="265"/>
      <c r="Q162" s="265"/>
      <c r="R162" s="133"/>
      <c r="T162" s="163" t="s">
        <v>5</v>
      </c>
      <c r="U162" s="46" t="s">
        <v>40</v>
      </c>
      <c r="V162" s="38"/>
      <c r="W162" s="164">
        <f>V162*K162</f>
        <v>0</v>
      </c>
      <c r="X162" s="164">
        <v>3.1E-4</v>
      </c>
      <c r="Y162" s="164">
        <f>X162*K162</f>
        <v>4.2780000000000006E-3</v>
      </c>
      <c r="Z162" s="164">
        <v>0</v>
      </c>
      <c r="AA162" s="165">
        <f>Z162*K162</f>
        <v>0</v>
      </c>
      <c r="AR162" s="21" t="s">
        <v>189</v>
      </c>
      <c r="AT162" s="21" t="s">
        <v>190</v>
      </c>
      <c r="AU162" s="21" t="s">
        <v>98</v>
      </c>
      <c r="AY162" s="21" t="s">
        <v>144</v>
      </c>
      <c r="BE162" s="104">
        <f>IF(U162="základní",N162,0)</f>
        <v>0</v>
      </c>
      <c r="BF162" s="104">
        <f>IF(U162="snížená",N162,0)</f>
        <v>0</v>
      </c>
      <c r="BG162" s="104">
        <f>IF(U162="zákl. přenesená",N162,0)</f>
        <v>0</v>
      </c>
      <c r="BH162" s="104">
        <f>IF(U162="sníž. přenesená",N162,0)</f>
        <v>0</v>
      </c>
      <c r="BI162" s="104">
        <f>IF(U162="nulová",N162,0)</f>
        <v>0</v>
      </c>
      <c r="BJ162" s="21" t="s">
        <v>81</v>
      </c>
      <c r="BK162" s="104">
        <f>ROUND(L162*K162,2)</f>
        <v>0</v>
      </c>
      <c r="BL162" s="21" t="s">
        <v>149</v>
      </c>
      <c r="BM162" s="21" t="s">
        <v>219</v>
      </c>
    </row>
    <row r="163" spans="2:65" s="11" customFormat="1" ht="14.45" customHeight="1">
      <c r="B163" s="173"/>
      <c r="C163" s="174"/>
      <c r="D163" s="174"/>
      <c r="E163" s="175" t="s">
        <v>5</v>
      </c>
      <c r="F163" s="262" t="s">
        <v>220</v>
      </c>
      <c r="G163" s="263"/>
      <c r="H163" s="263"/>
      <c r="I163" s="263"/>
      <c r="J163" s="174"/>
      <c r="K163" s="176">
        <v>12</v>
      </c>
      <c r="L163" s="174"/>
      <c r="M163" s="174"/>
      <c r="N163" s="174"/>
      <c r="O163" s="174"/>
      <c r="P163" s="174"/>
      <c r="Q163" s="174"/>
      <c r="R163" s="177"/>
      <c r="T163" s="178"/>
      <c r="U163" s="174"/>
      <c r="V163" s="174"/>
      <c r="W163" s="174"/>
      <c r="X163" s="174"/>
      <c r="Y163" s="174"/>
      <c r="Z163" s="174"/>
      <c r="AA163" s="179"/>
      <c r="AT163" s="180" t="s">
        <v>152</v>
      </c>
      <c r="AU163" s="180" t="s">
        <v>98</v>
      </c>
      <c r="AV163" s="11" t="s">
        <v>98</v>
      </c>
      <c r="AW163" s="11" t="s">
        <v>33</v>
      </c>
      <c r="AX163" s="11" t="s">
        <v>81</v>
      </c>
      <c r="AY163" s="180" t="s">
        <v>144</v>
      </c>
    </row>
    <row r="164" spans="2:65" s="1" customFormat="1" ht="22.9" customHeight="1">
      <c r="B164" s="130"/>
      <c r="C164" s="159" t="s">
        <v>221</v>
      </c>
      <c r="D164" s="159" t="s">
        <v>145</v>
      </c>
      <c r="E164" s="160" t="s">
        <v>222</v>
      </c>
      <c r="F164" s="264" t="s">
        <v>223</v>
      </c>
      <c r="G164" s="264"/>
      <c r="H164" s="264"/>
      <c r="I164" s="264"/>
      <c r="J164" s="161" t="s">
        <v>148</v>
      </c>
      <c r="K164" s="162">
        <v>2.5760000000000001</v>
      </c>
      <c r="L164" s="246">
        <v>0</v>
      </c>
      <c r="M164" s="246"/>
      <c r="N164" s="265">
        <f>ROUND(L164*K164,2)</f>
        <v>0</v>
      </c>
      <c r="O164" s="265"/>
      <c r="P164" s="265"/>
      <c r="Q164" s="265"/>
      <c r="R164" s="133"/>
      <c r="T164" s="163" t="s">
        <v>5</v>
      </c>
      <c r="U164" s="46" t="s">
        <v>40</v>
      </c>
      <c r="V164" s="38"/>
      <c r="W164" s="164">
        <f>V164*K164</f>
        <v>0</v>
      </c>
      <c r="X164" s="164">
        <v>1.98</v>
      </c>
      <c r="Y164" s="164">
        <f>X164*K164</f>
        <v>5.1004800000000001</v>
      </c>
      <c r="Z164" s="164">
        <v>0</v>
      </c>
      <c r="AA164" s="165">
        <f>Z164*K164</f>
        <v>0</v>
      </c>
      <c r="AR164" s="21" t="s">
        <v>149</v>
      </c>
      <c r="AT164" s="21" t="s">
        <v>145</v>
      </c>
      <c r="AU164" s="21" t="s">
        <v>98</v>
      </c>
      <c r="AY164" s="21" t="s">
        <v>144</v>
      </c>
      <c r="BE164" s="104">
        <f>IF(U164="základní",N164,0)</f>
        <v>0</v>
      </c>
      <c r="BF164" s="104">
        <f>IF(U164="snížená",N164,0)</f>
        <v>0</v>
      </c>
      <c r="BG164" s="104">
        <f>IF(U164="zákl. přenesená",N164,0)</f>
        <v>0</v>
      </c>
      <c r="BH164" s="104">
        <f>IF(U164="sníž. přenesená",N164,0)</f>
        <v>0</v>
      </c>
      <c r="BI164" s="104">
        <f>IF(U164="nulová",N164,0)</f>
        <v>0</v>
      </c>
      <c r="BJ164" s="21" t="s">
        <v>81</v>
      </c>
      <c r="BK164" s="104">
        <f>ROUND(L164*K164,2)</f>
        <v>0</v>
      </c>
      <c r="BL164" s="21" t="s">
        <v>149</v>
      </c>
      <c r="BM164" s="21" t="s">
        <v>224</v>
      </c>
    </row>
    <row r="165" spans="2:65" s="11" customFormat="1" ht="14.45" customHeight="1">
      <c r="B165" s="173"/>
      <c r="C165" s="174"/>
      <c r="D165" s="174"/>
      <c r="E165" s="175" t="s">
        <v>5</v>
      </c>
      <c r="F165" s="262" t="s">
        <v>225</v>
      </c>
      <c r="G165" s="263"/>
      <c r="H165" s="263"/>
      <c r="I165" s="263"/>
      <c r="J165" s="174"/>
      <c r="K165" s="176">
        <v>2.5760000000000001</v>
      </c>
      <c r="L165" s="174"/>
      <c r="M165" s="174"/>
      <c r="N165" s="174"/>
      <c r="O165" s="174"/>
      <c r="P165" s="174"/>
      <c r="Q165" s="174"/>
      <c r="R165" s="177"/>
      <c r="T165" s="178"/>
      <c r="U165" s="174"/>
      <c r="V165" s="174"/>
      <c r="W165" s="174"/>
      <c r="X165" s="174"/>
      <c r="Y165" s="174"/>
      <c r="Z165" s="174"/>
      <c r="AA165" s="179"/>
      <c r="AT165" s="180" t="s">
        <v>152</v>
      </c>
      <c r="AU165" s="180" t="s">
        <v>98</v>
      </c>
      <c r="AV165" s="11" t="s">
        <v>98</v>
      </c>
      <c r="AW165" s="11" t="s">
        <v>33</v>
      </c>
      <c r="AX165" s="11" t="s">
        <v>81</v>
      </c>
      <c r="AY165" s="180" t="s">
        <v>144</v>
      </c>
    </row>
    <row r="166" spans="2:65" s="1" customFormat="1" ht="45.6" customHeight="1">
      <c r="B166" s="130"/>
      <c r="C166" s="159" t="s">
        <v>11</v>
      </c>
      <c r="D166" s="159" t="s">
        <v>145</v>
      </c>
      <c r="E166" s="160" t="s">
        <v>226</v>
      </c>
      <c r="F166" s="264" t="s">
        <v>227</v>
      </c>
      <c r="G166" s="264"/>
      <c r="H166" s="264"/>
      <c r="I166" s="264"/>
      <c r="J166" s="161" t="s">
        <v>148</v>
      </c>
      <c r="K166" s="162">
        <v>4.0019999999999998</v>
      </c>
      <c r="L166" s="246">
        <v>0</v>
      </c>
      <c r="M166" s="246"/>
      <c r="N166" s="265">
        <f>ROUND(L166*K166,2)</f>
        <v>0</v>
      </c>
      <c r="O166" s="265"/>
      <c r="P166" s="265"/>
      <c r="Q166" s="265"/>
      <c r="R166" s="133"/>
      <c r="T166" s="163" t="s">
        <v>5</v>
      </c>
      <c r="U166" s="46" t="s">
        <v>40</v>
      </c>
      <c r="V166" s="38"/>
      <c r="W166" s="164">
        <f>V166*K166</f>
        <v>0</v>
      </c>
      <c r="X166" s="164">
        <v>2.8229799999999998</v>
      </c>
      <c r="Y166" s="164">
        <f>X166*K166</f>
        <v>11.297565959999998</v>
      </c>
      <c r="Z166" s="164">
        <v>0</v>
      </c>
      <c r="AA166" s="165">
        <f>Z166*K166</f>
        <v>0</v>
      </c>
      <c r="AR166" s="21" t="s">
        <v>149</v>
      </c>
      <c r="AT166" s="21" t="s">
        <v>145</v>
      </c>
      <c r="AU166" s="21" t="s">
        <v>98</v>
      </c>
      <c r="AY166" s="21" t="s">
        <v>144</v>
      </c>
      <c r="BE166" s="104">
        <f>IF(U166="základní",N166,0)</f>
        <v>0</v>
      </c>
      <c r="BF166" s="104">
        <f>IF(U166="snížená",N166,0)</f>
        <v>0</v>
      </c>
      <c r="BG166" s="104">
        <f>IF(U166="zákl. přenesená",N166,0)</f>
        <v>0</v>
      </c>
      <c r="BH166" s="104">
        <f>IF(U166="sníž. přenesená",N166,0)</f>
        <v>0</v>
      </c>
      <c r="BI166" s="104">
        <f>IF(U166="nulová",N166,0)</f>
        <v>0</v>
      </c>
      <c r="BJ166" s="21" t="s">
        <v>81</v>
      </c>
      <c r="BK166" s="104">
        <f>ROUND(L166*K166,2)</f>
        <v>0</v>
      </c>
      <c r="BL166" s="21" t="s">
        <v>149</v>
      </c>
      <c r="BM166" s="21" t="s">
        <v>228</v>
      </c>
    </row>
    <row r="167" spans="2:65" s="11" customFormat="1" ht="14.45" customHeight="1">
      <c r="B167" s="173"/>
      <c r="C167" s="174"/>
      <c r="D167" s="174"/>
      <c r="E167" s="175" t="s">
        <v>5</v>
      </c>
      <c r="F167" s="262" t="s">
        <v>229</v>
      </c>
      <c r="G167" s="263"/>
      <c r="H167" s="263"/>
      <c r="I167" s="263"/>
      <c r="J167" s="174"/>
      <c r="K167" s="176">
        <v>1.96</v>
      </c>
      <c r="L167" s="174"/>
      <c r="M167" s="174"/>
      <c r="N167" s="174"/>
      <c r="O167" s="174"/>
      <c r="P167" s="174"/>
      <c r="Q167" s="174"/>
      <c r="R167" s="177"/>
      <c r="T167" s="178"/>
      <c r="U167" s="174"/>
      <c r="V167" s="174"/>
      <c r="W167" s="174"/>
      <c r="X167" s="174"/>
      <c r="Y167" s="174"/>
      <c r="Z167" s="174"/>
      <c r="AA167" s="179"/>
      <c r="AT167" s="180" t="s">
        <v>152</v>
      </c>
      <c r="AU167" s="180" t="s">
        <v>98</v>
      </c>
      <c r="AV167" s="11" t="s">
        <v>98</v>
      </c>
      <c r="AW167" s="11" t="s">
        <v>33</v>
      </c>
      <c r="AX167" s="11" t="s">
        <v>75</v>
      </c>
      <c r="AY167" s="180" t="s">
        <v>144</v>
      </c>
    </row>
    <row r="168" spans="2:65" s="11" customFormat="1" ht="14.45" customHeight="1">
      <c r="B168" s="173"/>
      <c r="C168" s="174"/>
      <c r="D168" s="174"/>
      <c r="E168" s="175" t="s">
        <v>5</v>
      </c>
      <c r="F168" s="260" t="s">
        <v>230</v>
      </c>
      <c r="G168" s="261"/>
      <c r="H168" s="261"/>
      <c r="I168" s="261"/>
      <c r="J168" s="174"/>
      <c r="K168" s="176">
        <v>1.8819999999999999</v>
      </c>
      <c r="L168" s="174"/>
      <c r="M168" s="174"/>
      <c r="N168" s="174"/>
      <c r="O168" s="174"/>
      <c r="P168" s="174"/>
      <c r="Q168" s="174"/>
      <c r="R168" s="177"/>
      <c r="T168" s="178"/>
      <c r="U168" s="174"/>
      <c r="V168" s="174"/>
      <c r="W168" s="174"/>
      <c r="X168" s="174"/>
      <c r="Y168" s="174"/>
      <c r="Z168" s="174"/>
      <c r="AA168" s="179"/>
      <c r="AT168" s="180" t="s">
        <v>152</v>
      </c>
      <c r="AU168" s="180" t="s">
        <v>98</v>
      </c>
      <c r="AV168" s="11" t="s">
        <v>98</v>
      </c>
      <c r="AW168" s="11" t="s">
        <v>33</v>
      </c>
      <c r="AX168" s="11" t="s">
        <v>75</v>
      </c>
      <c r="AY168" s="180" t="s">
        <v>144</v>
      </c>
    </row>
    <row r="169" spans="2:65" s="11" customFormat="1" ht="14.45" customHeight="1">
      <c r="B169" s="173"/>
      <c r="C169" s="174"/>
      <c r="D169" s="174"/>
      <c r="E169" s="175" t="s">
        <v>5</v>
      </c>
      <c r="F169" s="260" t="s">
        <v>158</v>
      </c>
      <c r="G169" s="261"/>
      <c r="H169" s="261"/>
      <c r="I169" s="261"/>
      <c r="J169" s="174"/>
      <c r="K169" s="176">
        <v>0.16</v>
      </c>
      <c r="L169" s="174"/>
      <c r="M169" s="174"/>
      <c r="N169" s="174"/>
      <c r="O169" s="174"/>
      <c r="P169" s="174"/>
      <c r="Q169" s="174"/>
      <c r="R169" s="177"/>
      <c r="T169" s="178"/>
      <c r="U169" s="174"/>
      <c r="V169" s="174"/>
      <c r="W169" s="174"/>
      <c r="X169" s="174"/>
      <c r="Y169" s="174"/>
      <c r="Z169" s="174"/>
      <c r="AA169" s="179"/>
      <c r="AT169" s="180" t="s">
        <v>152</v>
      </c>
      <c r="AU169" s="180" t="s">
        <v>98</v>
      </c>
      <c r="AV169" s="11" t="s">
        <v>98</v>
      </c>
      <c r="AW169" s="11" t="s">
        <v>33</v>
      </c>
      <c r="AX169" s="11" t="s">
        <v>75</v>
      </c>
      <c r="AY169" s="180" t="s">
        <v>144</v>
      </c>
    </row>
    <row r="170" spans="2:65" s="12" customFormat="1" ht="14.45" customHeight="1">
      <c r="B170" s="181"/>
      <c r="C170" s="182"/>
      <c r="D170" s="182"/>
      <c r="E170" s="183" t="s">
        <v>5</v>
      </c>
      <c r="F170" s="273" t="s">
        <v>161</v>
      </c>
      <c r="G170" s="274"/>
      <c r="H170" s="274"/>
      <c r="I170" s="274"/>
      <c r="J170" s="182"/>
      <c r="K170" s="184">
        <v>4.0019999999999998</v>
      </c>
      <c r="L170" s="182"/>
      <c r="M170" s="182"/>
      <c r="N170" s="182"/>
      <c r="O170" s="182"/>
      <c r="P170" s="182"/>
      <c r="Q170" s="182"/>
      <c r="R170" s="185"/>
      <c r="T170" s="186"/>
      <c r="U170" s="182"/>
      <c r="V170" s="182"/>
      <c r="W170" s="182"/>
      <c r="X170" s="182"/>
      <c r="Y170" s="182"/>
      <c r="Z170" s="182"/>
      <c r="AA170" s="187"/>
      <c r="AT170" s="188" t="s">
        <v>152</v>
      </c>
      <c r="AU170" s="188" t="s">
        <v>98</v>
      </c>
      <c r="AV170" s="12" t="s">
        <v>149</v>
      </c>
      <c r="AW170" s="12" t="s">
        <v>33</v>
      </c>
      <c r="AX170" s="12" t="s">
        <v>81</v>
      </c>
      <c r="AY170" s="188" t="s">
        <v>144</v>
      </c>
    </row>
    <row r="171" spans="2:65" s="9" customFormat="1" ht="29.85" customHeight="1">
      <c r="B171" s="148"/>
      <c r="C171" s="149"/>
      <c r="D171" s="158" t="s">
        <v>111</v>
      </c>
      <c r="E171" s="158"/>
      <c r="F171" s="158"/>
      <c r="G171" s="158"/>
      <c r="H171" s="158"/>
      <c r="I171" s="158"/>
      <c r="J171" s="158"/>
      <c r="K171" s="158"/>
      <c r="L171" s="158"/>
      <c r="M171" s="158"/>
      <c r="N171" s="252">
        <f>BK171</f>
        <v>0</v>
      </c>
      <c r="O171" s="253"/>
      <c r="P171" s="253"/>
      <c r="Q171" s="253"/>
      <c r="R171" s="151"/>
      <c r="T171" s="152"/>
      <c r="U171" s="149"/>
      <c r="V171" s="149"/>
      <c r="W171" s="153">
        <f>W172</f>
        <v>0</v>
      </c>
      <c r="X171" s="149"/>
      <c r="Y171" s="153">
        <f>Y172</f>
        <v>0</v>
      </c>
      <c r="Z171" s="149"/>
      <c r="AA171" s="154">
        <f>AA172</f>
        <v>0</v>
      </c>
      <c r="AR171" s="155" t="s">
        <v>81</v>
      </c>
      <c r="AT171" s="156" t="s">
        <v>74</v>
      </c>
      <c r="AU171" s="156" t="s">
        <v>81</v>
      </c>
      <c r="AY171" s="155" t="s">
        <v>144</v>
      </c>
      <c r="BK171" s="157">
        <f>BK172</f>
        <v>0</v>
      </c>
    </row>
    <row r="172" spans="2:65" s="1" customFormat="1" ht="57" customHeight="1">
      <c r="B172" s="130"/>
      <c r="C172" s="159" t="s">
        <v>231</v>
      </c>
      <c r="D172" s="159" t="s">
        <v>145</v>
      </c>
      <c r="E172" s="160" t="s">
        <v>232</v>
      </c>
      <c r="F172" s="264" t="s">
        <v>233</v>
      </c>
      <c r="G172" s="264"/>
      <c r="H172" s="264"/>
      <c r="I172" s="264"/>
      <c r="J172" s="161" t="s">
        <v>234</v>
      </c>
      <c r="K172" s="162">
        <v>22</v>
      </c>
      <c r="L172" s="246">
        <v>0</v>
      </c>
      <c r="M172" s="246"/>
      <c r="N172" s="265">
        <f>ROUND(L172*K172,2)</f>
        <v>0</v>
      </c>
      <c r="O172" s="265"/>
      <c r="P172" s="265"/>
      <c r="Q172" s="265"/>
      <c r="R172" s="133"/>
      <c r="T172" s="163" t="s">
        <v>5</v>
      </c>
      <c r="U172" s="46" t="s">
        <v>40</v>
      </c>
      <c r="V172" s="38"/>
      <c r="W172" s="164">
        <f>V172*K172</f>
        <v>0</v>
      </c>
      <c r="X172" s="164">
        <v>0</v>
      </c>
      <c r="Y172" s="164">
        <f>X172*K172</f>
        <v>0</v>
      </c>
      <c r="Z172" s="164">
        <v>0</v>
      </c>
      <c r="AA172" s="165">
        <f>Z172*K172</f>
        <v>0</v>
      </c>
      <c r="AR172" s="21" t="s">
        <v>149</v>
      </c>
      <c r="AT172" s="21" t="s">
        <v>145</v>
      </c>
      <c r="AU172" s="21" t="s">
        <v>98</v>
      </c>
      <c r="AY172" s="21" t="s">
        <v>144</v>
      </c>
      <c r="BE172" s="104">
        <f>IF(U172="základní",N172,0)</f>
        <v>0</v>
      </c>
      <c r="BF172" s="104">
        <f>IF(U172="snížená",N172,0)</f>
        <v>0</v>
      </c>
      <c r="BG172" s="104">
        <f>IF(U172="zákl. přenesená",N172,0)</f>
        <v>0</v>
      </c>
      <c r="BH172" s="104">
        <f>IF(U172="sníž. přenesená",N172,0)</f>
        <v>0</v>
      </c>
      <c r="BI172" s="104">
        <f>IF(U172="nulová",N172,0)</f>
        <v>0</v>
      </c>
      <c r="BJ172" s="21" t="s">
        <v>81</v>
      </c>
      <c r="BK172" s="104">
        <f>ROUND(L172*K172,2)</f>
        <v>0</v>
      </c>
      <c r="BL172" s="21" t="s">
        <v>149</v>
      </c>
      <c r="BM172" s="21" t="s">
        <v>235</v>
      </c>
    </row>
    <row r="173" spans="2:65" s="9" customFormat="1" ht="29.85" customHeight="1">
      <c r="B173" s="148"/>
      <c r="C173" s="149"/>
      <c r="D173" s="158" t="s">
        <v>112</v>
      </c>
      <c r="E173" s="158"/>
      <c r="F173" s="158"/>
      <c r="G173" s="158"/>
      <c r="H173" s="158"/>
      <c r="I173" s="158"/>
      <c r="J173" s="158"/>
      <c r="K173" s="158"/>
      <c r="L173" s="158"/>
      <c r="M173" s="158"/>
      <c r="N173" s="254">
        <f>BK173</f>
        <v>0</v>
      </c>
      <c r="O173" s="255"/>
      <c r="P173" s="255"/>
      <c r="Q173" s="255"/>
      <c r="R173" s="151"/>
      <c r="T173" s="152"/>
      <c r="U173" s="149"/>
      <c r="V173" s="149"/>
      <c r="W173" s="153">
        <f>SUM(W174:W175)</f>
        <v>0</v>
      </c>
      <c r="X173" s="149"/>
      <c r="Y173" s="153">
        <f>SUM(Y174:Y175)</f>
        <v>0</v>
      </c>
      <c r="Z173" s="149"/>
      <c r="AA173" s="154">
        <f>SUM(AA174:AA175)</f>
        <v>0</v>
      </c>
      <c r="AR173" s="155" t="s">
        <v>81</v>
      </c>
      <c r="AT173" s="156" t="s">
        <v>74</v>
      </c>
      <c r="AU173" s="156" t="s">
        <v>81</v>
      </c>
      <c r="AY173" s="155" t="s">
        <v>144</v>
      </c>
      <c r="BK173" s="157">
        <f>SUM(BK174:BK175)</f>
        <v>0</v>
      </c>
    </row>
    <row r="174" spans="2:65" s="1" customFormat="1" ht="34.15" customHeight="1">
      <c r="B174" s="130"/>
      <c r="C174" s="159" t="s">
        <v>236</v>
      </c>
      <c r="D174" s="159" t="s">
        <v>145</v>
      </c>
      <c r="E174" s="160" t="s">
        <v>237</v>
      </c>
      <c r="F174" s="264" t="s">
        <v>238</v>
      </c>
      <c r="G174" s="264"/>
      <c r="H174" s="264"/>
      <c r="I174" s="264"/>
      <c r="J174" s="161" t="s">
        <v>207</v>
      </c>
      <c r="K174" s="162">
        <v>2.254</v>
      </c>
      <c r="L174" s="246">
        <v>0</v>
      </c>
      <c r="M174" s="246"/>
      <c r="N174" s="265">
        <f>ROUND(L174*K174,2)</f>
        <v>0</v>
      </c>
      <c r="O174" s="265"/>
      <c r="P174" s="265"/>
      <c r="Q174" s="265"/>
      <c r="R174" s="133"/>
      <c r="T174" s="163" t="s">
        <v>5</v>
      </c>
      <c r="U174" s="46" t="s">
        <v>40</v>
      </c>
      <c r="V174" s="38"/>
      <c r="W174" s="164">
        <f>V174*K174</f>
        <v>0</v>
      </c>
      <c r="X174" s="164">
        <v>0</v>
      </c>
      <c r="Y174" s="164">
        <f>X174*K174</f>
        <v>0</v>
      </c>
      <c r="Z174" s="164">
        <v>0</v>
      </c>
      <c r="AA174" s="165">
        <f>Z174*K174</f>
        <v>0</v>
      </c>
      <c r="AR174" s="21" t="s">
        <v>149</v>
      </c>
      <c r="AT174" s="21" t="s">
        <v>145</v>
      </c>
      <c r="AU174" s="21" t="s">
        <v>98</v>
      </c>
      <c r="AY174" s="21" t="s">
        <v>144</v>
      </c>
      <c r="BE174" s="104">
        <f>IF(U174="základní",N174,0)</f>
        <v>0</v>
      </c>
      <c r="BF174" s="104">
        <f>IF(U174="snížená",N174,0)</f>
        <v>0</v>
      </c>
      <c r="BG174" s="104">
        <f>IF(U174="zákl. přenesená",N174,0)</f>
        <v>0</v>
      </c>
      <c r="BH174" s="104">
        <f>IF(U174="sníž. přenesená",N174,0)</f>
        <v>0</v>
      </c>
      <c r="BI174" s="104">
        <f>IF(U174="nulová",N174,0)</f>
        <v>0</v>
      </c>
      <c r="BJ174" s="21" t="s">
        <v>81</v>
      </c>
      <c r="BK174" s="104">
        <f>ROUND(L174*K174,2)</f>
        <v>0</v>
      </c>
      <c r="BL174" s="21" t="s">
        <v>149</v>
      </c>
      <c r="BM174" s="21" t="s">
        <v>239</v>
      </c>
    </row>
    <row r="175" spans="2:65" s="11" customFormat="1" ht="14.45" customHeight="1">
      <c r="B175" s="173"/>
      <c r="C175" s="174"/>
      <c r="D175" s="174"/>
      <c r="E175" s="175" t="s">
        <v>5</v>
      </c>
      <c r="F175" s="262" t="s">
        <v>240</v>
      </c>
      <c r="G175" s="263"/>
      <c r="H175" s="263"/>
      <c r="I175" s="263"/>
      <c r="J175" s="174"/>
      <c r="K175" s="176">
        <v>2.254</v>
      </c>
      <c r="L175" s="174"/>
      <c r="M175" s="174"/>
      <c r="N175" s="174"/>
      <c r="O175" s="174"/>
      <c r="P175" s="174"/>
      <c r="Q175" s="174"/>
      <c r="R175" s="177"/>
      <c r="T175" s="178"/>
      <c r="U175" s="174"/>
      <c r="V175" s="174"/>
      <c r="W175" s="174"/>
      <c r="X175" s="174"/>
      <c r="Y175" s="174"/>
      <c r="Z175" s="174"/>
      <c r="AA175" s="179"/>
      <c r="AT175" s="180" t="s">
        <v>152</v>
      </c>
      <c r="AU175" s="180" t="s">
        <v>98</v>
      </c>
      <c r="AV175" s="11" t="s">
        <v>98</v>
      </c>
      <c r="AW175" s="11" t="s">
        <v>33</v>
      </c>
      <c r="AX175" s="11" t="s">
        <v>81</v>
      </c>
      <c r="AY175" s="180" t="s">
        <v>144</v>
      </c>
    </row>
    <row r="176" spans="2:65" s="9" customFormat="1" ht="29.85" customHeight="1">
      <c r="B176" s="148"/>
      <c r="C176" s="149"/>
      <c r="D176" s="158" t="s">
        <v>113</v>
      </c>
      <c r="E176" s="158"/>
      <c r="F176" s="158"/>
      <c r="G176" s="158"/>
      <c r="H176" s="158"/>
      <c r="I176" s="158"/>
      <c r="J176" s="158"/>
      <c r="K176" s="158"/>
      <c r="L176" s="158"/>
      <c r="M176" s="158"/>
      <c r="N176" s="252">
        <f>BK176</f>
        <v>0</v>
      </c>
      <c r="O176" s="253"/>
      <c r="P176" s="253"/>
      <c r="Q176" s="253"/>
      <c r="R176" s="151"/>
      <c r="T176" s="152"/>
      <c r="U176" s="149"/>
      <c r="V176" s="149"/>
      <c r="W176" s="153">
        <f>SUM(W177:W185)</f>
        <v>0</v>
      </c>
      <c r="X176" s="149"/>
      <c r="Y176" s="153">
        <f>SUM(Y177:Y185)</f>
        <v>1.6310000000000002</v>
      </c>
      <c r="Z176" s="149"/>
      <c r="AA176" s="154">
        <f>SUM(AA177:AA185)</f>
        <v>0</v>
      </c>
      <c r="AR176" s="155" t="s">
        <v>81</v>
      </c>
      <c r="AT176" s="156" t="s">
        <v>74</v>
      </c>
      <c r="AU176" s="156" t="s">
        <v>81</v>
      </c>
      <c r="AY176" s="155" t="s">
        <v>144</v>
      </c>
      <c r="BK176" s="157">
        <f>SUM(BK177:BK185)</f>
        <v>0</v>
      </c>
    </row>
    <row r="177" spans="2:65" s="1" customFormat="1" ht="22.9" customHeight="1">
      <c r="B177" s="130"/>
      <c r="C177" s="159" t="s">
        <v>241</v>
      </c>
      <c r="D177" s="159" t="s">
        <v>145</v>
      </c>
      <c r="E177" s="160" t="s">
        <v>242</v>
      </c>
      <c r="F177" s="264" t="s">
        <v>243</v>
      </c>
      <c r="G177" s="264"/>
      <c r="H177" s="264"/>
      <c r="I177" s="264"/>
      <c r="J177" s="161" t="s">
        <v>207</v>
      </c>
      <c r="K177" s="162">
        <v>7</v>
      </c>
      <c r="L177" s="246">
        <v>0</v>
      </c>
      <c r="M177" s="246"/>
      <c r="N177" s="265">
        <f>ROUND(L177*K177,2)</f>
        <v>0</v>
      </c>
      <c r="O177" s="265"/>
      <c r="P177" s="265"/>
      <c r="Q177" s="265"/>
      <c r="R177" s="133"/>
      <c r="T177" s="163" t="s">
        <v>5</v>
      </c>
      <c r="U177" s="46" t="s">
        <v>40</v>
      </c>
      <c r="V177" s="38"/>
      <c r="W177" s="164">
        <f>V177*K177</f>
        <v>0</v>
      </c>
      <c r="X177" s="164">
        <v>0</v>
      </c>
      <c r="Y177" s="164">
        <f>X177*K177</f>
        <v>0</v>
      </c>
      <c r="Z177" s="164">
        <v>0</v>
      </c>
      <c r="AA177" s="165">
        <f>Z177*K177</f>
        <v>0</v>
      </c>
      <c r="AR177" s="21" t="s">
        <v>149</v>
      </c>
      <c r="AT177" s="21" t="s">
        <v>145</v>
      </c>
      <c r="AU177" s="21" t="s">
        <v>98</v>
      </c>
      <c r="AY177" s="21" t="s">
        <v>144</v>
      </c>
      <c r="BE177" s="104">
        <f>IF(U177="základní",N177,0)</f>
        <v>0</v>
      </c>
      <c r="BF177" s="104">
        <f>IF(U177="snížená",N177,0)</f>
        <v>0</v>
      </c>
      <c r="BG177" s="104">
        <f>IF(U177="zákl. přenesená",N177,0)</f>
        <v>0</v>
      </c>
      <c r="BH177" s="104">
        <f>IF(U177="sníž. přenesená",N177,0)</f>
        <v>0</v>
      </c>
      <c r="BI177" s="104">
        <f>IF(U177="nulová",N177,0)</f>
        <v>0</v>
      </c>
      <c r="BJ177" s="21" t="s">
        <v>81</v>
      </c>
      <c r="BK177" s="104">
        <f>ROUND(L177*K177,2)</f>
        <v>0</v>
      </c>
      <c r="BL177" s="21" t="s">
        <v>149</v>
      </c>
      <c r="BM177" s="21" t="s">
        <v>244</v>
      </c>
    </row>
    <row r="178" spans="2:65" s="10" customFormat="1" ht="14.45" customHeight="1">
      <c r="B178" s="166"/>
      <c r="C178" s="167"/>
      <c r="D178" s="167"/>
      <c r="E178" s="168" t="s">
        <v>5</v>
      </c>
      <c r="F178" s="266" t="s">
        <v>245</v>
      </c>
      <c r="G178" s="267"/>
      <c r="H178" s="267"/>
      <c r="I178" s="267"/>
      <c r="J178" s="167"/>
      <c r="K178" s="168" t="s">
        <v>5</v>
      </c>
      <c r="L178" s="167"/>
      <c r="M178" s="167"/>
      <c r="N178" s="167"/>
      <c r="O178" s="167"/>
      <c r="P178" s="167"/>
      <c r="Q178" s="167"/>
      <c r="R178" s="169"/>
      <c r="T178" s="170"/>
      <c r="U178" s="167"/>
      <c r="V178" s="167"/>
      <c r="W178" s="167"/>
      <c r="X178" s="167"/>
      <c r="Y178" s="167"/>
      <c r="Z178" s="167"/>
      <c r="AA178" s="171"/>
      <c r="AT178" s="172" t="s">
        <v>152</v>
      </c>
      <c r="AU178" s="172" t="s">
        <v>98</v>
      </c>
      <c r="AV178" s="10" t="s">
        <v>81</v>
      </c>
      <c r="AW178" s="10" t="s">
        <v>33</v>
      </c>
      <c r="AX178" s="10" t="s">
        <v>75</v>
      </c>
      <c r="AY178" s="172" t="s">
        <v>144</v>
      </c>
    </row>
    <row r="179" spans="2:65" s="11" customFormat="1" ht="14.45" customHeight="1">
      <c r="B179" s="173"/>
      <c r="C179" s="174"/>
      <c r="D179" s="174"/>
      <c r="E179" s="175" t="s">
        <v>5</v>
      </c>
      <c r="F179" s="260" t="s">
        <v>246</v>
      </c>
      <c r="G179" s="261"/>
      <c r="H179" s="261"/>
      <c r="I179" s="261"/>
      <c r="J179" s="174"/>
      <c r="K179" s="176">
        <v>5</v>
      </c>
      <c r="L179" s="174"/>
      <c r="M179" s="174"/>
      <c r="N179" s="174"/>
      <c r="O179" s="174"/>
      <c r="P179" s="174"/>
      <c r="Q179" s="174"/>
      <c r="R179" s="177"/>
      <c r="T179" s="178"/>
      <c r="U179" s="174"/>
      <c r="V179" s="174"/>
      <c r="W179" s="174"/>
      <c r="X179" s="174"/>
      <c r="Y179" s="174"/>
      <c r="Z179" s="174"/>
      <c r="AA179" s="179"/>
      <c r="AT179" s="180" t="s">
        <v>152</v>
      </c>
      <c r="AU179" s="180" t="s">
        <v>98</v>
      </c>
      <c r="AV179" s="11" t="s">
        <v>98</v>
      </c>
      <c r="AW179" s="11" t="s">
        <v>33</v>
      </c>
      <c r="AX179" s="11" t="s">
        <v>75</v>
      </c>
      <c r="AY179" s="180" t="s">
        <v>144</v>
      </c>
    </row>
    <row r="180" spans="2:65" s="10" customFormat="1" ht="14.45" customHeight="1">
      <c r="B180" s="166"/>
      <c r="C180" s="167"/>
      <c r="D180" s="167"/>
      <c r="E180" s="168" t="s">
        <v>5</v>
      </c>
      <c r="F180" s="271" t="s">
        <v>247</v>
      </c>
      <c r="G180" s="272"/>
      <c r="H180" s="272"/>
      <c r="I180" s="272"/>
      <c r="J180" s="167"/>
      <c r="K180" s="168" t="s">
        <v>5</v>
      </c>
      <c r="L180" s="167"/>
      <c r="M180" s="167"/>
      <c r="N180" s="167"/>
      <c r="O180" s="167"/>
      <c r="P180" s="167"/>
      <c r="Q180" s="167"/>
      <c r="R180" s="169"/>
      <c r="T180" s="170"/>
      <c r="U180" s="167"/>
      <c r="V180" s="167"/>
      <c r="W180" s="167"/>
      <c r="X180" s="167"/>
      <c r="Y180" s="167"/>
      <c r="Z180" s="167"/>
      <c r="AA180" s="171"/>
      <c r="AT180" s="172" t="s">
        <v>152</v>
      </c>
      <c r="AU180" s="172" t="s">
        <v>98</v>
      </c>
      <c r="AV180" s="10" t="s">
        <v>81</v>
      </c>
      <c r="AW180" s="10" t="s">
        <v>33</v>
      </c>
      <c r="AX180" s="10" t="s">
        <v>75</v>
      </c>
      <c r="AY180" s="172" t="s">
        <v>144</v>
      </c>
    </row>
    <row r="181" spans="2:65" s="11" customFormat="1" ht="14.45" customHeight="1">
      <c r="B181" s="173"/>
      <c r="C181" s="174"/>
      <c r="D181" s="174"/>
      <c r="E181" s="175" t="s">
        <v>5</v>
      </c>
      <c r="F181" s="260" t="s">
        <v>248</v>
      </c>
      <c r="G181" s="261"/>
      <c r="H181" s="261"/>
      <c r="I181" s="261"/>
      <c r="J181" s="174"/>
      <c r="K181" s="176">
        <v>2</v>
      </c>
      <c r="L181" s="174"/>
      <c r="M181" s="174"/>
      <c r="N181" s="174"/>
      <c r="O181" s="174"/>
      <c r="P181" s="174"/>
      <c r="Q181" s="174"/>
      <c r="R181" s="177"/>
      <c r="T181" s="178"/>
      <c r="U181" s="174"/>
      <c r="V181" s="174"/>
      <c r="W181" s="174"/>
      <c r="X181" s="174"/>
      <c r="Y181" s="174"/>
      <c r="Z181" s="174"/>
      <c r="AA181" s="179"/>
      <c r="AT181" s="180" t="s">
        <v>152</v>
      </c>
      <c r="AU181" s="180" t="s">
        <v>98</v>
      </c>
      <c r="AV181" s="11" t="s">
        <v>98</v>
      </c>
      <c r="AW181" s="11" t="s">
        <v>33</v>
      </c>
      <c r="AX181" s="11" t="s">
        <v>75</v>
      </c>
      <c r="AY181" s="180" t="s">
        <v>144</v>
      </c>
    </row>
    <row r="182" spans="2:65" s="12" customFormat="1" ht="14.45" customHeight="1">
      <c r="B182" s="181"/>
      <c r="C182" s="182"/>
      <c r="D182" s="182"/>
      <c r="E182" s="183" t="s">
        <v>5</v>
      </c>
      <c r="F182" s="273" t="s">
        <v>161</v>
      </c>
      <c r="G182" s="274"/>
      <c r="H182" s="274"/>
      <c r="I182" s="274"/>
      <c r="J182" s="182"/>
      <c r="K182" s="184">
        <v>7</v>
      </c>
      <c r="L182" s="182"/>
      <c r="M182" s="182"/>
      <c r="N182" s="182"/>
      <c r="O182" s="182"/>
      <c r="P182" s="182"/>
      <c r="Q182" s="182"/>
      <c r="R182" s="185"/>
      <c r="T182" s="186"/>
      <c r="U182" s="182"/>
      <c r="V182" s="182"/>
      <c r="W182" s="182"/>
      <c r="X182" s="182"/>
      <c r="Y182" s="182"/>
      <c r="Z182" s="182"/>
      <c r="AA182" s="187"/>
      <c r="AT182" s="188" t="s">
        <v>152</v>
      </c>
      <c r="AU182" s="188" t="s">
        <v>98</v>
      </c>
      <c r="AV182" s="12" t="s">
        <v>149</v>
      </c>
      <c r="AW182" s="12" t="s">
        <v>33</v>
      </c>
      <c r="AX182" s="12" t="s">
        <v>81</v>
      </c>
      <c r="AY182" s="188" t="s">
        <v>144</v>
      </c>
    </row>
    <row r="183" spans="2:65" s="1" customFormat="1" ht="22.9" customHeight="1">
      <c r="B183" s="130"/>
      <c r="C183" s="159" t="s">
        <v>249</v>
      </c>
      <c r="D183" s="159" t="s">
        <v>145</v>
      </c>
      <c r="E183" s="160" t="s">
        <v>250</v>
      </c>
      <c r="F183" s="264" t="s">
        <v>251</v>
      </c>
      <c r="G183" s="264"/>
      <c r="H183" s="264"/>
      <c r="I183" s="264"/>
      <c r="J183" s="161" t="s">
        <v>252</v>
      </c>
      <c r="K183" s="162">
        <v>14.625</v>
      </c>
      <c r="L183" s="246">
        <v>0</v>
      </c>
      <c r="M183" s="246"/>
      <c r="N183" s="265">
        <f>ROUND(L183*K183,2)</f>
        <v>0</v>
      </c>
      <c r="O183" s="265"/>
      <c r="P183" s="265"/>
      <c r="Q183" s="265"/>
      <c r="R183" s="133"/>
      <c r="T183" s="163" t="s">
        <v>5</v>
      </c>
      <c r="U183" s="46" t="s">
        <v>40</v>
      </c>
      <c r="V183" s="38"/>
      <c r="W183" s="164">
        <f>V183*K183</f>
        <v>0</v>
      </c>
      <c r="X183" s="164">
        <v>0</v>
      </c>
      <c r="Y183" s="164">
        <f>X183*K183</f>
        <v>0</v>
      </c>
      <c r="Z183" s="164">
        <v>0</v>
      </c>
      <c r="AA183" s="165">
        <f>Z183*K183</f>
        <v>0</v>
      </c>
      <c r="AR183" s="21" t="s">
        <v>149</v>
      </c>
      <c r="AT183" s="21" t="s">
        <v>145</v>
      </c>
      <c r="AU183" s="21" t="s">
        <v>98</v>
      </c>
      <c r="AY183" s="21" t="s">
        <v>144</v>
      </c>
      <c r="BE183" s="104">
        <f>IF(U183="základní",N183,0)</f>
        <v>0</v>
      </c>
      <c r="BF183" s="104">
        <f>IF(U183="snížená",N183,0)</f>
        <v>0</v>
      </c>
      <c r="BG183" s="104">
        <f>IF(U183="zákl. přenesená",N183,0)</f>
        <v>0</v>
      </c>
      <c r="BH183" s="104">
        <f>IF(U183="sníž. přenesená",N183,0)</f>
        <v>0</v>
      </c>
      <c r="BI183" s="104">
        <f>IF(U183="nulová",N183,0)</f>
        <v>0</v>
      </c>
      <c r="BJ183" s="21" t="s">
        <v>81</v>
      </c>
      <c r="BK183" s="104">
        <f>ROUND(L183*K183,2)</f>
        <v>0</v>
      </c>
      <c r="BL183" s="21" t="s">
        <v>149</v>
      </c>
      <c r="BM183" s="21" t="s">
        <v>253</v>
      </c>
    </row>
    <row r="184" spans="2:65" s="1" customFormat="1" ht="34.15" customHeight="1">
      <c r="B184" s="130"/>
      <c r="C184" s="159" t="s">
        <v>254</v>
      </c>
      <c r="D184" s="159" t="s">
        <v>145</v>
      </c>
      <c r="E184" s="160" t="s">
        <v>255</v>
      </c>
      <c r="F184" s="264" t="s">
        <v>256</v>
      </c>
      <c r="G184" s="264"/>
      <c r="H184" s="264"/>
      <c r="I184" s="264"/>
      <c r="J184" s="161" t="s">
        <v>207</v>
      </c>
      <c r="K184" s="162">
        <v>7</v>
      </c>
      <c r="L184" s="246">
        <v>0</v>
      </c>
      <c r="M184" s="246"/>
      <c r="N184" s="265">
        <f>ROUND(L184*K184,2)</f>
        <v>0</v>
      </c>
      <c r="O184" s="265"/>
      <c r="P184" s="265"/>
      <c r="Q184" s="265"/>
      <c r="R184" s="133"/>
      <c r="T184" s="163" t="s">
        <v>5</v>
      </c>
      <c r="U184" s="46" t="s">
        <v>40</v>
      </c>
      <c r="V184" s="38"/>
      <c r="W184" s="164">
        <f>V184*K184</f>
        <v>0</v>
      </c>
      <c r="X184" s="164">
        <v>0.10100000000000001</v>
      </c>
      <c r="Y184" s="164">
        <f>X184*K184</f>
        <v>0.70700000000000007</v>
      </c>
      <c r="Z184" s="164">
        <v>0</v>
      </c>
      <c r="AA184" s="165">
        <f>Z184*K184</f>
        <v>0</v>
      </c>
      <c r="AR184" s="21" t="s">
        <v>149</v>
      </c>
      <c r="AT184" s="21" t="s">
        <v>145</v>
      </c>
      <c r="AU184" s="21" t="s">
        <v>98</v>
      </c>
      <c r="AY184" s="21" t="s">
        <v>144</v>
      </c>
      <c r="BE184" s="104">
        <f>IF(U184="základní",N184,0)</f>
        <v>0</v>
      </c>
      <c r="BF184" s="104">
        <f>IF(U184="snížená",N184,0)</f>
        <v>0</v>
      </c>
      <c r="BG184" s="104">
        <f>IF(U184="zákl. přenesená",N184,0)</f>
        <v>0</v>
      </c>
      <c r="BH184" s="104">
        <f>IF(U184="sníž. přenesená",N184,0)</f>
        <v>0</v>
      </c>
      <c r="BI184" s="104">
        <f>IF(U184="nulová",N184,0)</f>
        <v>0</v>
      </c>
      <c r="BJ184" s="21" t="s">
        <v>81</v>
      </c>
      <c r="BK184" s="104">
        <f>ROUND(L184*K184,2)</f>
        <v>0</v>
      </c>
      <c r="BL184" s="21" t="s">
        <v>149</v>
      </c>
      <c r="BM184" s="21" t="s">
        <v>257</v>
      </c>
    </row>
    <row r="185" spans="2:65" s="1" customFormat="1" ht="22.9" customHeight="1">
      <c r="B185" s="130"/>
      <c r="C185" s="189" t="s">
        <v>10</v>
      </c>
      <c r="D185" s="189" t="s">
        <v>190</v>
      </c>
      <c r="E185" s="190" t="s">
        <v>258</v>
      </c>
      <c r="F185" s="268" t="s">
        <v>259</v>
      </c>
      <c r="G185" s="268"/>
      <c r="H185" s="268"/>
      <c r="I185" s="268"/>
      <c r="J185" s="191" t="s">
        <v>207</v>
      </c>
      <c r="K185" s="192">
        <v>7</v>
      </c>
      <c r="L185" s="269">
        <v>0</v>
      </c>
      <c r="M185" s="269"/>
      <c r="N185" s="270">
        <f>ROUND(L185*K185,2)</f>
        <v>0</v>
      </c>
      <c r="O185" s="265"/>
      <c r="P185" s="265"/>
      <c r="Q185" s="265"/>
      <c r="R185" s="133"/>
      <c r="T185" s="163" t="s">
        <v>5</v>
      </c>
      <c r="U185" s="46" t="s">
        <v>40</v>
      </c>
      <c r="V185" s="38"/>
      <c r="W185" s="164">
        <f>V185*K185</f>
        <v>0</v>
      </c>
      <c r="X185" s="164">
        <v>0.13200000000000001</v>
      </c>
      <c r="Y185" s="164">
        <f>X185*K185</f>
        <v>0.92400000000000004</v>
      </c>
      <c r="Z185" s="164">
        <v>0</v>
      </c>
      <c r="AA185" s="165">
        <f>Z185*K185</f>
        <v>0</v>
      </c>
      <c r="AR185" s="21" t="s">
        <v>189</v>
      </c>
      <c r="AT185" s="21" t="s">
        <v>190</v>
      </c>
      <c r="AU185" s="21" t="s">
        <v>98</v>
      </c>
      <c r="AY185" s="21" t="s">
        <v>144</v>
      </c>
      <c r="BE185" s="104">
        <f>IF(U185="základní",N185,0)</f>
        <v>0</v>
      </c>
      <c r="BF185" s="104">
        <f>IF(U185="snížená",N185,0)</f>
        <v>0</v>
      </c>
      <c r="BG185" s="104">
        <f>IF(U185="zákl. přenesená",N185,0)</f>
        <v>0</v>
      </c>
      <c r="BH185" s="104">
        <f>IF(U185="sníž. přenesená",N185,0)</f>
        <v>0</v>
      </c>
      <c r="BI185" s="104">
        <f>IF(U185="nulová",N185,0)</f>
        <v>0</v>
      </c>
      <c r="BJ185" s="21" t="s">
        <v>81</v>
      </c>
      <c r="BK185" s="104">
        <f>ROUND(L185*K185,2)</f>
        <v>0</v>
      </c>
      <c r="BL185" s="21" t="s">
        <v>149</v>
      </c>
      <c r="BM185" s="21" t="s">
        <v>260</v>
      </c>
    </row>
    <row r="186" spans="2:65" s="9" customFormat="1" ht="29.85" customHeight="1">
      <c r="B186" s="148"/>
      <c r="C186" s="149"/>
      <c r="D186" s="158" t="s">
        <v>114</v>
      </c>
      <c r="E186" s="158"/>
      <c r="F186" s="158"/>
      <c r="G186" s="158"/>
      <c r="H186" s="158"/>
      <c r="I186" s="158"/>
      <c r="J186" s="158"/>
      <c r="K186" s="158"/>
      <c r="L186" s="158"/>
      <c r="M186" s="158"/>
      <c r="N186" s="254">
        <f>BK186</f>
        <v>0</v>
      </c>
      <c r="O186" s="255"/>
      <c r="P186" s="255"/>
      <c r="Q186" s="255"/>
      <c r="R186" s="151"/>
      <c r="T186" s="152"/>
      <c r="U186" s="149"/>
      <c r="V186" s="149"/>
      <c r="W186" s="153">
        <f>SUM(W187:W191)</f>
        <v>0</v>
      </c>
      <c r="X186" s="149"/>
      <c r="Y186" s="153">
        <f>SUM(Y187:Y191)</f>
        <v>3.4909020000000006</v>
      </c>
      <c r="Z186" s="149"/>
      <c r="AA186" s="154">
        <f>SUM(AA187:AA191)</f>
        <v>0.97499999999999998</v>
      </c>
      <c r="AR186" s="155" t="s">
        <v>81</v>
      </c>
      <c r="AT186" s="156" t="s">
        <v>74</v>
      </c>
      <c r="AU186" s="156" t="s">
        <v>81</v>
      </c>
      <c r="AY186" s="155" t="s">
        <v>144</v>
      </c>
      <c r="BK186" s="157">
        <f>SUM(BK187:BK191)</f>
        <v>0</v>
      </c>
    </row>
    <row r="187" spans="2:65" s="1" customFormat="1" ht="34.15" customHeight="1">
      <c r="B187" s="130"/>
      <c r="C187" s="159" t="s">
        <v>261</v>
      </c>
      <c r="D187" s="159" t="s">
        <v>145</v>
      </c>
      <c r="E187" s="160" t="s">
        <v>262</v>
      </c>
      <c r="F187" s="264" t="s">
        <v>263</v>
      </c>
      <c r="G187" s="264"/>
      <c r="H187" s="264"/>
      <c r="I187" s="264"/>
      <c r="J187" s="161" t="s">
        <v>234</v>
      </c>
      <c r="K187" s="162">
        <v>10</v>
      </c>
      <c r="L187" s="246">
        <v>0</v>
      </c>
      <c r="M187" s="246"/>
      <c r="N187" s="265">
        <f>ROUND(L187*K187,2)</f>
        <v>0</v>
      </c>
      <c r="O187" s="265"/>
      <c r="P187" s="265"/>
      <c r="Q187" s="265"/>
      <c r="R187" s="133"/>
      <c r="T187" s="163" t="s">
        <v>5</v>
      </c>
      <c r="U187" s="46" t="s">
        <v>40</v>
      </c>
      <c r="V187" s="38"/>
      <c r="W187" s="164">
        <f>V187*K187</f>
        <v>0</v>
      </c>
      <c r="X187" s="164">
        <v>0.15540000000000001</v>
      </c>
      <c r="Y187" s="164">
        <f>X187*K187</f>
        <v>1.554</v>
      </c>
      <c r="Z187" s="164">
        <v>0</v>
      </c>
      <c r="AA187" s="165">
        <f>Z187*K187</f>
        <v>0</v>
      </c>
      <c r="AR187" s="21" t="s">
        <v>149</v>
      </c>
      <c r="AT187" s="21" t="s">
        <v>145</v>
      </c>
      <c r="AU187" s="21" t="s">
        <v>98</v>
      </c>
      <c r="AY187" s="21" t="s">
        <v>144</v>
      </c>
      <c r="BE187" s="104">
        <f>IF(U187="základní",N187,0)</f>
        <v>0</v>
      </c>
      <c r="BF187" s="104">
        <f>IF(U187="snížená",N187,0)</f>
        <v>0</v>
      </c>
      <c r="BG187" s="104">
        <f>IF(U187="zákl. přenesená",N187,0)</f>
        <v>0</v>
      </c>
      <c r="BH187" s="104">
        <f>IF(U187="sníž. přenesená",N187,0)</f>
        <v>0</v>
      </c>
      <c r="BI187" s="104">
        <f>IF(U187="nulová",N187,0)</f>
        <v>0</v>
      </c>
      <c r="BJ187" s="21" t="s">
        <v>81</v>
      </c>
      <c r="BK187" s="104">
        <f>ROUND(L187*K187,2)</f>
        <v>0</v>
      </c>
      <c r="BL187" s="21" t="s">
        <v>149</v>
      </c>
      <c r="BM187" s="21" t="s">
        <v>264</v>
      </c>
    </row>
    <row r="188" spans="2:65" s="1" customFormat="1" ht="22.9" customHeight="1">
      <c r="B188" s="130"/>
      <c r="C188" s="189" t="s">
        <v>265</v>
      </c>
      <c r="D188" s="189" t="s">
        <v>190</v>
      </c>
      <c r="E188" s="190" t="s">
        <v>266</v>
      </c>
      <c r="F188" s="268" t="s">
        <v>267</v>
      </c>
      <c r="G188" s="268"/>
      <c r="H188" s="268"/>
      <c r="I188" s="268"/>
      <c r="J188" s="191" t="s">
        <v>198</v>
      </c>
      <c r="K188" s="192">
        <v>10</v>
      </c>
      <c r="L188" s="269">
        <v>0</v>
      </c>
      <c r="M188" s="269"/>
      <c r="N188" s="270">
        <f>ROUND(L188*K188,2)</f>
        <v>0</v>
      </c>
      <c r="O188" s="265"/>
      <c r="P188" s="265"/>
      <c r="Q188" s="265"/>
      <c r="R188" s="133"/>
      <c r="T188" s="163" t="s">
        <v>5</v>
      </c>
      <c r="U188" s="46" t="s">
        <v>40</v>
      </c>
      <c r="V188" s="38"/>
      <c r="W188" s="164">
        <f>V188*K188</f>
        <v>0</v>
      </c>
      <c r="X188" s="164">
        <v>5.8000000000000003E-2</v>
      </c>
      <c r="Y188" s="164">
        <f>X188*K188</f>
        <v>0.58000000000000007</v>
      </c>
      <c r="Z188" s="164">
        <v>0</v>
      </c>
      <c r="AA188" s="165">
        <f>Z188*K188</f>
        <v>0</v>
      </c>
      <c r="AR188" s="21" t="s">
        <v>189</v>
      </c>
      <c r="AT188" s="21" t="s">
        <v>190</v>
      </c>
      <c r="AU188" s="21" t="s">
        <v>98</v>
      </c>
      <c r="AY188" s="21" t="s">
        <v>144</v>
      </c>
      <c r="BE188" s="104">
        <f>IF(U188="základní",N188,0)</f>
        <v>0</v>
      </c>
      <c r="BF188" s="104">
        <f>IF(U188="snížená",N188,0)</f>
        <v>0</v>
      </c>
      <c r="BG188" s="104">
        <f>IF(U188="zákl. přenesená",N188,0)</f>
        <v>0</v>
      </c>
      <c r="BH188" s="104">
        <f>IF(U188="sníž. přenesená",N188,0)</f>
        <v>0</v>
      </c>
      <c r="BI188" s="104">
        <f>IF(U188="nulová",N188,0)</f>
        <v>0</v>
      </c>
      <c r="BJ188" s="21" t="s">
        <v>81</v>
      </c>
      <c r="BK188" s="104">
        <f>ROUND(L188*K188,2)</f>
        <v>0</v>
      </c>
      <c r="BL188" s="21" t="s">
        <v>149</v>
      </c>
      <c r="BM188" s="21" t="s">
        <v>268</v>
      </c>
    </row>
    <row r="189" spans="2:65" s="1" customFormat="1" ht="34.15" customHeight="1">
      <c r="B189" s="130"/>
      <c r="C189" s="159" t="s">
        <v>269</v>
      </c>
      <c r="D189" s="159" t="s">
        <v>145</v>
      </c>
      <c r="E189" s="160" t="s">
        <v>270</v>
      </c>
      <c r="F189" s="264" t="s">
        <v>271</v>
      </c>
      <c r="G189" s="264"/>
      <c r="H189" s="264"/>
      <c r="I189" s="264"/>
      <c r="J189" s="161" t="s">
        <v>148</v>
      </c>
      <c r="K189" s="162">
        <v>0.3</v>
      </c>
      <c r="L189" s="246">
        <v>0</v>
      </c>
      <c r="M189" s="246"/>
      <c r="N189" s="265">
        <f>ROUND(L189*K189,2)</f>
        <v>0</v>
      </c>
      <c r="O189" s="265"/>
      <c r="P189" s="265"/>
      <c r="Q189" s="265"/>
      <c r="R189" s="133"/>
      <c r="T189" s="163" t="s">
        <v>5</v>
      </c>
      <c r="U189" s="46" t="s">
        <v>40</v>
      </c>
      <c r="V189" s="38"/>
      <c r="W189" s="164">
        <f>V189*K189</f>
        <v>0</v>
      </c>
      <c r="X189" s="164">
        <v>2.2563399999999998</v>
      </c>
      <c r="Y189" s="164">
        <f>X189*K189</f>
        <v>0.67690199999999989</v>
      </c>
      <c r="Z189" s="164">
        <v>0</v>
      </c>
      <c r="AA189" s="165">
        <f>Z189*K189</f>
        <v>0</v>
      </c>
      <c r="AR189" s="21" t="s">
        <v>149</v>
      </c>
      <c r="AT189" s="21" t="s">
        <v>145</v>
      </c>
      <c r="AU189" s="21" t="s">
        <v>98</v>
      </c>
      <c r="AY189" s="21" t="s">
        <v>144</v>
      </c>
      <c r="BE189" s="104">
        <f>IF(U189="základní",N189,0)</f>
        <v>0</v>
      </c>
      <c r="BF189" s="104">
        <f>IF(U189="snížená",N189,0)</f>
        <v>0</v>
      </c>
      <c r="BG189" s="104">
        <f>IF(U189="zákl. přenesená",N189,0)</f>
        <v>0</v>
      </c>
      <c r="BH189" s="104">
        <f>IF(U189="sníž. přenesená",N189,0)</f>
        <v>0</v>
      </c>
      <c r="BI189" s="104">
        <f>IF(U189="nulová",N189,0)</f>
        <v>0</v>
      </c>
      <c r="BJ189" s="21" t="s">
        <v>81</v>
      </c>
      <c r="BK189" s="104">
        <f>ROUND(L189*K189,2)</f>
        <v>0</v>
      </c>
      <c r="BL189" s="21" t="s">
        <v>149</v>
      </c>
      <c r="BM189" s="21" t="s">
        <v>272</v>
      </c>
    </row>
    <row r="190" spans="2:65" s="1" customFormat="1" ht="22.9" customHeight="1">
      <c r="B190" s="130"/>
      <c r="C190" s="189" t="s">
        <v>273</v>
      </c>
      <c r="D190" s="189" t="s">
        <v>190</v>
      </c>
      <c r="E190" s="190" t="s">
        <v>274</v>
      </c>
      <c r="F190" s="268" t="s">
        <v>275</v>
      </c>
      <c r="G190" s="268"/>
      <c r="H190" s="268"/>
      <c r="I190" s="268"/>
      <c r="J190" s="191" t="s">
        <v>198</v>
      </c>
      <c r="K190" s="192">
        <v>1</v>
      </c>
      <c r="L190" s="269">
        <v>0</v>
      </c>
      <c r="M190" s="269"/>
      <c r="N190" s="270">
        <f>ROUND(L190*K190,2)</f>
        <v>0</v>
      </c>
      <c r="O190" s="265"/>
      <c r="P190" s="265"/>
      <c r="Q190" s="265"/>
      <c r="R190" s="133"/>
      <c r="T190" s="163" t="s">
        <v>5</v>
      </c>
      <c r="U190" s="46" t="s">
        <v>40</v>
      </c>
      <c r="V190" s="38"/>
      <c r="W190" s="164">
        <f>V190*K190</f>
        <v>0</v>
      </c>
      <c r="X190" s="164">
        <v>0.68</v>
      </c>
      <c r="Y190" s="164">
        <f>X190*K190</f>
        <v>0.68</v>
      </c>
      <c r="Z190" s="164">
        <v>0</v>
      </c>
      <c r="AA190" s="165">
        <f>Z190*K190</f>
        <v>0</v>
      </c>
      <c r="AR190" s="21" t="s">
        <v>189</v>
      </c>
      <c r="AT190" s="21" t="s">
        <v>190</v>
      </c>
      <c r="AU190" s="21" t="s">
        <v>98</v>
      </c>
      <c r="AY190" s="21" t="s">
        <v>144</v>
      </c>
      <c r="BE190" s="104">
        <f>IF(U190="základní",N190,0)</f>
        <v>0</v>
      </c>
      <c r="BF190" s="104">
        <f>IF(U190="snížená",N190,0)</f>
        <v>0</v>
      </c>
      <c r="BG190" s="104">
        <f>IF(U190="zákl. přenesená",N190,0)</f>
        <v>0</v>
      </c>
      <c r="BH190" s="104">
        <f>IF(U190="sníž. přenesená",N190,0)</f>
        <v>0</v>
      </c>
      <c r="BI190" s="104">
        <f>IF(U190="nulová",N190,0)</f>
        <v>0</v>
      </c>
      <c r="BJ190" s="21" t="s">
        <v>81</v>
      </c>
      <c r="BK190" s="104">
        <f>ROUND(L190*K190,2)</f>
        <v>0</v>
      </c>
      <c r="BL190" s="21" t="s">
        <v>149</v>
      </c>
      <c r="BM190" s="21" t="s">
        <v>276</v>
      </c>
    </row>
    <row r="191" spans="2:65" s="1" customFormat="1" ht="34.15" customHeight="1">
      <c r="B191" s="130"/>
      <c r="C191" s="159" t="s">
        <v>277</v>
      </c>
      <c r="D191" s="159" t="s">
        <v>145</v>
      </c>
      <c r="E191" s="160" t="s">
        <v>278</v>
      </c>
      <c r="F191" s="264" t="s">
        <v>279</v>
      </c>
      <c r="G191" s="264"/>
      <c r="H191" s="264"/>
      <c r="I191" s="264"/>
      <c r="J191" s="161" t="s">
        <v>148</v>
      </c>
      <c r="K191" s="162">
        <v>0.5</v>
      </c>
      <c r="L191" s="246">
        <v>0</v>
      </c>
      <c r="M191" s="246"/>
      <c r="N191" s="265">
        <f>ROUND(L191*K191,2)</f>
        <v>0</v>
      </c>
      <c r="O191" s="265"/>
      <c r="P191" s="265"/>
      <c r="Q191" s="265"/>
      <c r="R191" s="133"/>
      <c r="T191" s="163" t="s">
        <v>5</v>
      </c>
      <c r="U191" s="46" t="s">
        <v>40</v>
      </c>
      <c r="V191" s="38"/>
      <c r="W191" s="164">
        <f>V191*K191</f>
        <v>0</v>
      </c>
      <c r="X191" s="164">
        <v>0</v>
      </c>
      <c r="Y191" s="164">
        <f>X191*K191</f>
        <v>0</v>
      </c>
      <c r="Z191" s="164">
        <v>1.95</v>
      </c>
      <c r="AA191" s="165">
        <f>Z191*K191</f>
        <v>0.97499999999999998</v>
      </c>
      <c r="AR191" s="21" t="s">
        <v>149</v>
      </c>
      <c r="AT191" s="21" t="s">
        <v>145</v>
      </c>
      <c r="AU191" s="21" t="s">
        <v>98</v>
      </c>
      <c r="AY191" s="21" t="s">
        <v>144</v>
      </c>
      <c r="BE191" s="104">
        <f>IF(U191="základní",N191,0)</f>
        <v>0</v>
      </c>
      <c r="BF191" s="104">
        <f>IF(U191="snížená",N191,0)</f>
        <v>0</v>
      </c>
      <c r="BG191" s="104">
        <f>IF(U191="zákl. přenesená",N191,0)</f>
        <v>0</v>
      </c>
      <c r="BH191" s="104">
        <f>IF(U191="sníž. přenesená",N191,0)</f>
        <v>0</v>
      </c>
      <c r="BI191" s="104">
        <f>IF(U191="nulová",N191,0)</f>
        <v>0</v>
      </c>
      <c r="BJ191" s="21" t="s">
        <v>81</v>
      </c>
      <c r="BK191" s="104">
        <f>ROUND(L191*K191,2)</f>
        <v>0</v>
      </c>
      <c r="BL191" s="21" t="s">
        <v>149</v>
      </c>
      <c r="BM191" s="21" t="s">
        <v>280</v>
      </c>
    </row>
    <row r="192" spans="2:65" s="9" customFormat="1" ht="29.85" customHeight="1">
      <c r="B192" s="148"/>
      <c r="C192" s="149"/>
      <c r="D192" s="158" t="s">
        <v>115</v>
      </c>
      <c r="E192" s="158"/>
      <c r="F192" s="158"/>
      <c r="G192" s="158"/>
      <c r="H192" s="158"/>
      <c r="I192" s="158"/>
      <c r="J192" s="158"/>
      <c r="K192" s="158"/>
      <c r="L192" s="158"/>
      <c r="M192" s="158"/>
      <c r="N192" s="254">
        <f>BK192</f>
        <v>0</v>
      </c>
      <c r="O192" s="255"/>
      <c r="P192" s="255"/>
      <c r="Q192" s="255"/>
      <c r="R192" s="151"/>
      <c r="T192" s="152"/>
      <c r="U192" s="149"/>
      <c r="V192" s="149"/>
      <c r="W192" s="153">
        <f>W193</f>
        <v>0</v>
      </c>
      <c r="X192" s="149"/>
      <c r="Y192" s="153">
        <f>Y193</f>
        <v>0</v>
      </c>
      <c r="Z192" s="149"/>
      <c r="AA192" s="154">
        <f>AA193</f>
        <v>0</v>
      </c>
      <c r="AR192" s="155" t="s">
        <v>81</v>
      </c>
      <c r="AT192" s="156" t="s">
        <v>74</v>
      </c>
      <c r="AU192" s="156" t="s">
        <v>81</v>
      </c>
      <c r="AY192" s="155" t="s">
        <v>144</v>
      </c>
      <c r="BK192" s="157">
        <f>BK193</f>
        <v>0</v>
      </c>
    </row>
    <row r="193" spans="2:65" s="1" customFormat="1" ht="34.15" customHeight="1">
      <c r="B193" s="130"/>
      <c r="C193" s="159" t="s">
        <v>281</v>
      </c>
      <c r="D193" s="159" t="s">
        <v>145</v>
      </c>
      <c r="E193" s="160" t="s">
        <v>282</v>
      </c>
      <c r="F193" s="264" t="s">
        <v>283</v>
      </c>
      <c r="G193" s="264"/>
      <c r="H193" s="264"/>
      <c r="I193" s="264"/>
      <c r="J193" s="161" t="s">
        <v>284</v>
      </c>
      <c r="K193" s="193">
        <v>0</v>
      </c>
      <c r="L193" s="246">
        <v>0</v>
      </c>
      <c r="M193" s="246"/>
      <c r="N193" s="265">
        <f>ROUND(L193*K193,2)</f>
        <v>0</v>
      </c>
      <c r="O193" s="265"/>
      <c r="P193" s="265"/>
      <c r="Q193" s="265"/>
      <c r="R193" s="133"/>
      <c r="T193" s="163" t="s">
        <v>5</v>
      </c>
      <c r="U193" s="46" t="s">
        <v>40</v>
      </c>
      <c r="V193" s="38"/>
      <c r="W193" s="164">
        <f>V193*K193</f>
        <v>0</v>
      </c>
      <c r="X193" s="164">
        <v>0</v>
      </c>
      <c r="Y193" s="164">
        <f>X193*K193</f>
        <v>0</v>
      </c>
      <c r="Z193" s="164">
        <v>0</v>
      </c>
      <c r="AA193" s="165">
        <f>Z193*K193</f>
        <v>0</v>
      </c>
      <c r="AR193" s="21" t="s">
        <v>231</v>
      </c>
      <c r="AT193" s="21" t="s">
        <v>145</v>
      </c>
      <c r="AU193" s="21" t="s">
        <v>98</v>
      </c>
      <c r="AY193" s="21" t="s">
        <v>144</v>
      </c>
      <c r="BE193" s="104">
        <f>IF(U193="základní",N193,0)</f>
        <v>0</v>
      </c>
      <c r="BF193" s="104">
        <f>IF(U193="snížená",N193,0)</f>
        <v>0</v>
      </c>
      <c r="BG193" s="104">
        <f>IF(U193="zákl. přenesená",N193,0)</f>
        <v>0</v>
      </c>
      <c r="BH193" s="104">
        <f>IF(U193="sníž. přenesená",N193,0)</f>
        <v>0</v>
      </c>
      <c r="BI193" s="104">
        <f>IF(U193="nulová",N193,0)</f>
        <v>0</v>
      </c>
      <c r="BJ193" s="21" t="s">
        <v>81</v>
      </c>
      <c r="BK193" s="104">
        <f>ROUND(L193*K193,2)</f>
        <v>0</v>
      </c>
      <c r="BL193" s="21" t="s">
        <v>231</v>
      </c>
      <c r="BM193" s="21" t="s">
        <v>285</v>
      </c>
    </row>
    <row r="194" spans="2:65" s="9" customFormat="1" ht="37.35" customHeight="1">
      <c r="B194" s="148"/>
      <c r="C194" s="149"/>
      <c r="D194" s="150" t="s">
        <v>116</v>
      </c>
      <c r="E194" s="150"/>
      <c r="F194" s="150"/>
      <c r="G194" s="150"/>
      <c r="H194" s="150"/>
      <c r="I194" s="150"/>
      <c r="J194" s="150"/>
      <c r="K194" s="150"/>
      <c r="L194" s="150"/>
      <c r="M194" s="150"/>
      <c r="N194" s="256">
        <f>BK194</f>
        <v>0</v>
      </c>
      <c r="O194" s="257"/>
      <c r="P194" s="257"/>
      <c r="Q194" s="257"/>
      <c r="R194" s="151"/>
      <c r="T194" s="152"/>
      <c r="U194" s="149"/>
      <c r="V194" s="149"/>
      <c r="W194" s="153">
        <f>W195</f>
        <v>0</v>
      </c>
      <c r="X194" s="149"/>
      <c r="Y194" s="153">
        <f>Y195</f>
        <v>0.26</v>
      </c>
      <c r="Z194" s="149"/>
      <c r="AA194" s="154">
        <f>AA195</f>
        <v>0</v>
      </c>
      <c r="AR194" s="155" t="s">
        <v>98</v>
      </c>
      <c r="AT194" s="156" t="s">
        <v>74</v>
      </c>
      <c r="AU194" s="156" t="s">
        <v>75</v>
      </c>
      <c r="AY194" s="155" t="s">
        <v>144</v>
      </c>
      <c r="BK194" s="157">
        <f>BK195</f>
        <v>0</v>
      </c>
    </row>
    <row r="195" spans="2:65" s="9" customFormat="1" ht="19.899999999999999" customHeight="1">
      <c r="B195" s="148"/>
      <c r="C195" s="149"/>
      <c r="D195" s="158" t="s">
        <v>117</v>
      </c>
      <c r="E195" s="158"/>
      <c r="F195" s="158"/>
      <c r="G195" s="158"/>
      <c r="H195" s="158"/>
      <c r="I195" s="158"/>
      <c r="J195" s="158"/>
      <c r="K195" s="158"/>
      <c r="L195" s="158"/>
      <c r="M195" s="158"/>
      <c r="N195" s="252">
        <f>BK195</f>
        <v>0</v>
      </c>
      <c r="O195" s="253"/>
      <c r="P195" s="253"/>
      <c r="Q195" s="253"/>
      <c r="R195" s="151"/>
      <c r="T195" s="152"/>
      <c r="U195" s="149"/>
      <c r="V195" s="149"/>
      <c r="W195" s="153">
        <f>SUM(W196:W197)</f>
        <v>0</v>
      </c>
      <c r="X195" s="149"/>
      <c r="Y195" s="153">
        <f>SUM(Y196:Y197)</f>
        <v>0.26</v>
      </c>
      <c r="Z195" s="149"/>
      <c r="AA195" s="154">
        <f>SUM(AA196:AA197)</f>
        <v>0</v>
      </c>
      <c r="AR195" s="155" t="s">
        <v>98</v>
      </c>
      <c r="AT195" s="156" t="s">
        <v>74</v>
      </c>
      <c r="AU195" s="156" t="s">
        <v>81</v>
      </c>
      <c r="AY195" s="155" t="s">
        <v>144</v>
      </c>
      <c r="BK195" s="157">
        <f>SUM(BK196:BK197)</f>
        <v>0</v>
      </c>
    </row>
    <row r="196" spans="2:65" s="1" customFormat="1" ht="22.9" customHeight="1">
      <c r="B196" s="130"/>
      <c r="C196" s="159" t="s">
        <v>286</v>
      </c>
      <c r="D196" s="159" t="s">
        <v>145</v>
      </c>
      <c r="E196" s="160" t="s">
        <v>287</v>
      </c>
      <c r="F196" s="264" t="s">
        <v>288</v>
      </c>
      <c r="G196" s="264"/>
      <c r="H196" s="264"/>
      <c r="I196" s="264"/>
      <c r="J196" s="161" t="s">
        <v>289</v>
      </c>
      <c r="K196" s="162">
        <v>2600</v>
      </c>
      <c r="L196" s="246">
        <v>0</v>
      </c>
      <c r="M196" s="246"/>
      <c r="N196" s="265">
        <f>ROUND(L196*K196,2)</f>
        <v>0</v>
      </c>
      <c r="O196" s="265"/>
      <c r="P196" s="265"/>
      <c r="Q196" s="265"/>
      <c r="R196" s="133"/>
      <c r="T196" s="163" t="s">
        <v>5</v>
      </c>
      <c r="U196" s="46" t="s">
        <v>40</v>
      </c>
      <c r="V196" s="38"/>
      <c r="W196" s="164">
        <f>V196*K196</f>
        <v>0</v>
      </c>
      <c r="X196" s="164">
        <v>5.0000000000000002E-5</v>
      </c>
      <c r="Y196" s="164">
        <f>X196*K196</f>
        <v>0.13</v>
      </c>
      <c r="Z196" s="164">
        <v>0</v>
      </c>
      <c r="AA196" s="165">
        <f>Z196*K196</f>
        <v>0</v>
      </c>
      <c r="AR196" s="21" t="s">
        <v>231</v>
      </c>
      <c r="AT196" s="21" t="s">
        <v>145</v>
      </c>
      <c r="AU196" s="21" t="s">
        <v>98</v>
      </c>
      <c r="AY196" s="21" t="s">
        <v>144</v>
      </c>
      <c r="BE196" s="104">
        <f>IF(U196="základní",N196,0)</f>
        <v>0</v>
      </c>
      <c r="BF196" s="104">
        <f>IF(U196="snížená",N196,0)</f>
        <v>0</v>
      </c>
      <c r="BG196" s="104">
        <f>IF(U196="zákl. přenesená",N196,0)</f>
        <v>0</v>
      </c>
      <c r="BH196" s="104">
        <f>IF(U196="sníž. přenesená",N196,0)</f>
        <v>0</v>
      </c>
      <c r="BI196" s="104">
        <f>IF(U196="nulová",N196,0)</f>
        <v>0</v>
      </c>
      <c r="BJ196" s="21" t="s">
        <v>81</v>
      </c>
      <c r="BK196" s="104">
        <f>ROUND(L196*K196,2)</f>
        <v>0</v>
      </c>
      <c r="BL196" s="21" t="s">
        <v>231</v>
      </c>
      <c r="BM196" s="21" t="s">
        <v>290</v>
      </c>
    </row>
    <row r="197" spans="2:65" s="1" customFormat="1" ht="45.6" customHeight="1">
      <c r="B197" s="130"/>
      <c r="C197" s="159" t="s">
        <v>291</v>
      </c>
      <c r="D197" s="159" t="s">
        <v>145</v>
      </c>
      <c r="E197" s="160" t="s">
        <v>292</v>
      </c>
      <c r="F197" s="264" t="s">
        <v>293</v>
      </c>
      <c r="G197" s="264"/>
      <c r="H197" s="264"/>
      <c r="I197" s="264"/>
      <c r="J197" s="161" t="s">
        <v>289</v>
      </c>
      <c r="K197" s="162">
        <v>2600</v>
      </c>
      <c r="L197" s="246">
        <v>0</v>
      </c>
      <c r="M197" s="246"/>
      <c r="N197" s="265">
        <f>ROUND(L197*K197,2)</f>
        <v>0</v>
      </c>
      <c r="O197" s="265"/>
      <c r="P197" s="265"/>
      <c r="Q197" s="265"/>
      <c r="R197" s="133"/>
      <c r="T197" s="163" t="s">
        <v>5</v>
      </c>
      <c r="U197" s="46" t="s">
        <v>40</v>
      </c>
      <c r="V197" s="38"/>
      <c r="W197" s="164">
        <f>V197*K197</f>
        <v>0</v>
      </c>
      <c r="X197" s="164">
        <v>5.0000000000000002E-5</v>
      </c>
      <c r="Y197" s="164">
        <f>X197*K197</f>
        <v>0.13</v>
      </c>
      <c r="Z197" s="164">
        <v>0</v>
      </c>
      <c r="AA197" s="165">
        <f>Z197*K197</f>
        <v>0</v>
      </c>
      <c r="AR197" s="21" t="s">
        <v>231</v>
      </c>
      <c r="AT197" s="21" t="s">
        <v>145</v>
      </c>
      <c r="AU197" s="21" t="s">
        <v>98</v>
      </c>
      <c r="AY197" s="21" t="s">
        <v>144</v>
      </c>
      <c r="BE197" s="104">
        <f>IF(U197="základní",N197,0)</f>
        <v>0</v>
      </c>
      <c r="BF197" s="104">
        <f>IF(U197="snížená",N197,0)</f>
        <v>0</v>
      </c>
      <c r="BG197" s="104">
        <f>IF(U197="zákl. přenesená",N197,0)</f>
        <v>0</v>
      </c>
      <c r="BH197" s="104">
        <f>IF(U197="sníž. přenesená",N197,0)</f>
        <v>0</v>
      </c>
      <c r="BI197" s="104">
        <f>IF(U197="nulová",N197,0)</f>
        <v>0</v>
      </c>
      <c r="BJ197" s="21" t="s">
        <v>81</v>
      </c>
      <c r="BK197" s="104">
        <f>ROUND(L197*K197,2)</f>
        <v>0</v>
      </c>
      <c r="BL197" s="21" t="s">
        <v>231</v>
      </c>
      <c r="BM197" s="21" t="s">
        <v>294</v>
      </c>
    </row>
    <row r="198" spans="2:65" s="9" customFormat="1" ht="37.35" customHeight="1">
      <c r="B198" s="148"/>
      <c r="C198" s="149"/>
      <c r="D198" s="150" t="s">
        <v>118</v>
      </c>
      <c r="E198" s="150"/>
      <c r="F198" s="150"/>
      <c r="G198" s="150"/>
      <c r="H198" s="150"/>
      <c r="I198" s="150"/>
      <c r="J198" s="150"/>
      <c r="K198" s="150"/>
      <c r="L198" s="150"/>
      <c r="M198" s="150"/>
      <c r="N198" s="256">
        <f>BK198</f>
        <v>0</v>
      </c>
      <c r="O198" s="257"/>
      <c r="P198" s="257"/>
      <c r="Q198" s="257"/>
      <c r="R198" s="151"/>
      <c r="T198" s="152"/>
      <c r="U198" s="149"/>
      <c r="V198" s="149"/>
      <c r="W198" s="153">
        <f>W199</f>
        <v>0</v>
      </c>
      <c r="X198" s="149"/>
      <c r="Y198" s="153">
        <f>Y199</f>
        <v>69.456907450000003</v>
      </c>
      <c r="Z198" s="149"/>
      <c r="AA198" s="154">
        <f>AA199</f>
        <v>0</v>
      </c>
      <c r="AR198" s="155" t="s">
        <v>165</v>
      </c>
      <c r="AT198" s="156" t="s">
        <v>74</v>
      </c>
      <c r="AU198" s="156" t="s">
        <v>75</v>
      </c>
      <c r="AY198" s="155" t="s">
        <v>144</v>
      </c>
      <c r="BK198" s="157">
        <f>BK199</f>
        <v>0</v>
      </c>
    </row>
    <row r="199" spans="2:65" s="9" customFormat="1" ht="19.899999999999999" customHeight="1">
      <c r="B199" s="148"/>
      <c r="C199" s="149"/>
      <c r="D199" s="158" t="s">
        <v>119</v>
      </c>
      <c r="E199" s="158"/>
      <c r="F199" s="158"/>
      <c r="G199" s="158"/>
      <c r="H199" s="158"/>
      <c r="I199" s="158"/>
      <c r="J199" s="158"/>
      <c r="K199" s="158"/>
      <c r="L199" s="158"/>
      <c r="M199" s="158"/>
      <c r="N199" s="252">
        <f>BK199</f>
        <v>0</v>
      </c>
      <c r="O199" s="253"/>
      <c r="P199" s="253"/>
      <c r="Q199" s="253"/>
      <c r="R199" s="151"/>
      <c r="T199" s="152"/>
      <c r="U199" s="149"/>
      <c r="V199" s="149"/>
      <c r="W199" s="153">
        <f>SUM(W200:W210)</f>
        <v>0</v>
      </c>
      <c r="X199" s="149"/>
      <c r="Y199" s="153">
        <f>SUM(Y200:Y210)</f>
        <v>69.456907450000003</v>
      </c>
      <c r="Z199" s="149"/>
      <c r="AA199" s="154">
        <f>SUM(AA200:AA210)</f>
        <v>0</v>
      </c>
      <c r="AR199" s="155" t="s">
        <v>165</v>
      </c>
      <c r="AT199" s="156" t="s">
        <v>74</v>
      </c>
      <c r="AU199" s="156" t="s">
        <v>81</v>
      </c>
      <c r="AY199" s="155" t="s">
        <v>144</v>
      </c>
      <c r="BK199" s="157">
        <f>SUM(BK200:BK210)</f>
        <v>0</v>
      </c>
    </row>
    <row r="200" spans="2:65" s="1" customFormat="1" ht="34.15" customHeight="1">
      <c r="B200" s="130"/>
      <c r="C200" s="159" t="s">
        <v>295</v>
      </c>
      <c r="D200" s="159" t="s">
        <v>145</v>
      </c>
      <c r="E200" s="160" t="s">
        <v>296</v>
      </c>
      <c r="F200" s="264" t="s">
        <v>297</v>
      </c>
      <c r="G200" s="264"/>
      <c r="H200" s="264"/>
      <c r="I200" s="264"/>
      <c r="J200" s="161" t="s">
        <v>234</v>
      </c>
      <c r="K200" s="162">
        <v>96.6</v>
      </c>
      <c r="L200" s="246">
        <v>0</v>
      </c>
      <c r="M200" s="246"/>
      <c r="N200" s="265">
        <f>ROUND(L200*K200,2)</f>
        <v>0</v>
      </c>
      <c r="O200" s="265"/>
      <c r="P200" s="265"/>
      <c r="Q200" s="265"/>
      <c r="R200" s="133"/>
      <c r="T200" s="163" t="s">
        <v>5</v>
      </c>
      <c r="U200" s="46" t="s">
        <v>40</v>
      </c>
      <c r="V200" s="38"/>
      <c r="W200" s="164">
        <f>V200*K200</f>
        <v>0</v>
      </c>
      <c r="X200" s="164">
        <v>0.27030999999999999</v>
      </c>
      <c r="Y200" s="164">
        <f>X200*K200</f>
        <v>26.111946</v>
      </c>
      <c r="Z200" s="164">
        <v>0</v>
      </c>
      <c r="AA200" s="165">
        <f>Z200*K200</f>
        <v>0</v>
      </c>
      <c r="AR200" s="21" t="s">
        <v>298</v>
      </c>
      <c r="AT200" s="21" t="s">
        <v>145</v>
      </c>
      <c r="AU200" s="21" t="s">
        <v>98</v>
      </c>
      <c r="AY200" s="21" t="s">
        <v>144</v>
      </c>
      <c r="BE200" s="104">
        <f>IF(U200="základní",N200,0)</f>
        <v>0</v>
      </c>
      <c r="BF200" s="104">
        <f>IF(U200="snížená",N200,0)</f>
        <v>0</v>
      </c>
      <c r="BG200" s="104">
        <f>IF(U200="zákl. přenesená",N200,0)</f>
        <v>0</v>
      </c>
      <c r="BH200" s="104">
        <f>IF(U200="sníž. přenesená",N200,0)</f>
        <v>0</v>
      </c>
      <c r="BI200" s="104">
        <f>IF(U200="nulová",N200,0)</f>
        <v>0</v>
      </c>
      <c r="BJ200" s="21" t="s">
        <v>81</v>
      </c>
      <c r="BK200" s="104">
        <f>ROUND(L200*K200,2)</f>
        <v>0</v>
      </c>
      <c r="BL200" s="21" t="s">
        <v>298</v>
      </c>
      <c r="BM200" s="21" t="s">
        <v>299</v>
      </c>
    </row>
    <row r="201" spans="2:65" s="11" customFormat="1" ht="14.45" customHeight="1">
      <c r="B201" s="173"/>
      <c r="C201" s="174"/>
      <c r="D201" s="174"/>
      <c r="E201" s="175" t="s">
        <v>5</v>
      </c>
      <c r="F201" s="262" t="s">
        <v>300</v>
      </c>
      <c r="G201" s="263"/>
      <c r="H201" s="263"/>
      <c r="I201" s="263"/>
      <c r="J201" s="174"/>
      <c r="K201" s="176">
        <v>96.6</v>
      </c>
      <c r="L201" s="174"/>
      <c r="M201" s="174"/>
      <c r="N201" s="174"/>
      <c r="O201" s="174"/>
      <c r="P201" s="174"/>
      <c r="Q201" s="174"/>
      <c r="R201" s="177"/>
      <c r="T201" s="178"/>
      <c r="U201" s="174"/>
      <c r="V201" s="174"/>
      <c r="W201" s="174"/>
      <c r="X201" s="174"/>
      <c r="Y201" s="174"/>
      <c r="Z201" s="174"/>
      <c r="AA201" s="179"/>
      <c r="AT201" s="180" t="s">
        <v>152</v>
      </c>
      <c r="AU201" s="180" t="s">
        <v>98</v>
      </c>
      <c r="AV201" s="11" t="s">
        <v>98</v>
      </c>
      <c r="AW201" s="11" t="s">
        <v>33</v>
      </c>
      <c r="AX201" s="11" t="s">
        <v>81</v>
      </c>
      <c r="AY201" s="180" t="s">
        <v>144</v>
      </c>
    </row>
    <row r="202" spans="2:65" s="1" customFormat="1" ht="14.45" customHeight="1">
      <c r="B202" s="130"/>
      <c r="C202" s="189" t="s">
        <v>301</v>
      </c>
      <c r="D202" s="189" t="s">
        <v>190</v>
      </c>
      <c r="E202" s="190" t="s">
        <v>302</v>
      </c>
      <c r="F202" s="268" t="s">
        <v>303</v>
      </c>
      <c r="G202" s="268"/>
      <c r="H202" s="268"/>
      <c r="I202" s="268"/>
      <c r="J202" s="191" t="s">
        <v>234</v>
      </c>
      <c r="K202" s="192">
        <v>99.498000000000005</v>
      </c>
      <c r="L202" s="269">
        <v>0</v>
      </c>
      <c r="M202" s="269"/>
      <c r="N202" s="270">
        <f>ROUND(L202*K202,2)</f>
        <v>0</v>
      </c>
      <c r="O202" s="265"/>
      <c r="P202" s="265"/>
      <c r="Q202" s="265"/>
      <c r="R202" s="133"/>
      <c r="T202" s="163" t="s">
        <v>5</v>
      </c>
      <c r="U202" s="46" t="s">
        <v>40</v>
      </c>
      <c r="V202" s="38"/>
      <c r="W202" s="164">
        <f>V202*K202</f>
        <v>0</v>
      </c>
      <c r="X202" s="164">
        <v>1.7899999999999999E-2</v>
      </c>
      <c r="Y202" s="164">
        <f>X202*K202</f>
        <v>1.7810142</v>
      </c>
      <c r="Z202" s="164">
        <v>0</v>
      </c>
      <c r="AA202" s="165">
        <f>Z202*K202</f>
        <v>0</v>
      </c>
      <c r="AR202" s="21" t="s">
        <v>304</v>
      </c>
      <c r="AT202" s="21" t="s">
        <v>190</v>
      </c>
      <c r="AU202" s="21" t="s">
        <v>98</v>
      </c>
      <c r="AY202" s="21" t="s">
        <v>144</v>
      </c>
      <c r="BE202" s="104">
        <f>IF(U202="základní",N202,0)</f>
        <v>0</v>
      </c>
      <c r="BF202" s="104">
        <f>IF(U202="snížená",N202,0)</f>
        <v>0</v>
      </c>
      <c r="BG202" s="104">
        <f>IF(U202="zákl. přenesená",N202,0)</f>
        <v>0</v>
      </c>
      <c r="BH202" s="104">
        <f>IF(U202="sníž. přenesená",N202,0)</f>
        <v>0</v>
      </c>
      <c r="BI202" s="104">
        <f>IF(U202="nulová",N202,0)</f>
        <v>0</v>
      </c>
      <c r="BJ202" s="21" t="s">
        <v>81</v>
      </c>
      <c r="BK202" s="104">
        <f>ROUND(L202*K202,2)</f>
        <v>0</v>
      </c>
      <c r="BL202" s="21" t="s">
        <v>304</v>
      </c>
      <c r="BM202" s="21" t="s">
        <v>305</v>
      </c>
    </row>
    <row r="203" spans="2:65" s="11" customFormat="1" ht="14.45" customHeight="1">
      <c r="B203" s="173"/>
      <c r="C203" s="174"/>
      <c r="D203" s="174"/>
      <c r="E203" s="175" t="s">
        <v>5</v>
      </c>
      <c r="F203" s="262" t="s">
        <v>306</v>
      </c>
      <c r="G203" s="263"/>
      <c r="H203" s="263"/>
      <c r="I203" s="263"/>
      <c r="J203" s="174"/>
      <c r="K203" s="176">
        <v>99.498000000000005</v>
      </c>
      <c r="L203" s="174"/>
      <c r="M203" s="174"/>
      <c r="N203" s="174"/>
      <c r="O203" s="174"/>
      <c r="P203" s="174"/>
      <c r="Q203" s="174"/>
      <c r="R203" s="177"/>
      <c r="T203" s="178"/>
      <c r="U203" s="174"/>
      <c r="V203" s="174"/>
      <c r="W203" s="174"/>
      <c r="X203" s="174"/>
      <c r="Y203" s="174"/>
      <c r="Z203" s="174"/>
      <c r="AA203" s="179"/>
      <c r="AT203" s="180" t="s">
        <v>152</v>
      </c>
      <c r="AU203" s="180" t="s">
        <v>98</v>
      </c>
      <c r="AV203" s="11" t="s">
        <v>98</v>
      </c>
      <c r="AW203" s="11" t="s">
        <v>33</v>
      </c>
      <c r="AX203" s="11" t="s">
        <v>81</v>
      </c>
      <c r="AY203" s="180" t="s">
        <v>144</v>
      </c>
    </row>
    <row r="204" spans="2:65" s="1" customFormat="1" ht="34.15" customHeight="1">
      <c r="B204" s="130"/>
      <c r="C204" s="159" t="s">
        <v>307</v>
      </c>
      <c r="D204" s="159" t="s">
        <v>145</v>
      </c>
      <c r="E204" s="160" t="s">
        <v>308</v>
      </c>
      <c r="F204" s="264" t="s">
        <v>309</v>
      </c>
      <c r="G204" s="264"/>
      <c r="H204" s="264"/>
      <c r="I204" s="264"/>
      <c r="J204" s="161" t="s">
        <v>148</v>
      </c>
      <c r="K204" s="162">
        <v>17.388000000000002</v>
      </c>
      <c r="L204" s="246">
        <v>0</v>
      </c>
      <c r="M204" s="246"/>
      <c r="N204" s="265">
        <f>ROUND(L204*K204,2)</f>
        <v>0</v>
      </c>
      <c r="O204" s="265"/>
      <c r="P204" s="265"/>
      <c r="Q204" s="265"/>
      <c r="R204" s="133"/>
      <c r="T204" s="163" t="s">
        <v>5</v>
      </c>
      <c r="U204" s="46" t="s">
        <v>40</v>
      </c>
      <c r="V204" s="38"/>
      <c r="W204" s="164">
        <f>V204*K204</f>
        <v>0</v>
      </c>
      <c r="X204" s="164">
        <v>2.2563399999999998</v>
      </c>
      <c r="Y204" s="164">
        <f>X204*K204</f>
        <v>39.233239920000003</v>
      </c>
      <c r="Z204" s="164">
        <v>0</v>
      </c>
      <c r="AA204" s="165">
        <f>Z204*K204</f>
        <v>0</v>
      </c>
      <c r="AR204" s="21" t="s">
        <v>298</v>
      </c>
      <c r="AT204" s="21" t="s">
        <v>145</v>
      </c>
      <c r="AU204" s="21" t="s">
        <v>98</v>
      </c>
      <c r="AY204" s="21" t="s">
        <v>144</v>
      </c>
      <c r="BE204" s="104">
        <f>IF(U204="základní",N204,0)</f>
        <v>0</v>
      </c>
      <c r="BF204" s="104">
        <f>IF(U204="snížená",N204,0)</f>
        <v>0</v>
      </c>
      <c r="BG204" s="104">
        <f>IF(U204="zákl. přenesená",N204,0)</f>
        <v>0</v>
      </c>
      <c r="BH204" s="104">
        <f>IF(U204="sníž. přenesená",N204,0)</f>
        <v>0</v>
      </c>
      <c r="BI204" s="104">
        <f>IF(U204="nulová",N204,0)</f>
        <v>0</v>
      </c>
      <c r="BJ204" s="21" t="s">
        <v>81</v>
      </c>
      <c r="BK204" s="104">
        <f>ROUND(L204*K204,2)</f>
        <v>0</v>
      </c>
      <c r="BL204" s="21" t="s">
        <v>298</v>
      </c>
      <c r="BM204" s="21" t="s">
        <v>310</v>
      </c>
    </row>
    <row r="205" spans="2:65" s="11" customFormat="1" ht="14.45" customHeight="1">
      <c r="B205" s="173"/>
      <c r="C205" s="174"/>
      <c r="D205" s="174"/>
      <c r="E205" s="175" t="s">
        <v>5</v>
      </c>
      <c r="F205" s="262" t="s">
        <v>311</v>
      </c>
      <c r="G205" s="263"/>
      <c r="H205" s="263"/>
      <c r="I205" s="263"/>
      <c r="J205" s="174"/>
      <c r="K205" s="176">
        <v>17.388000000000002</v>
      </c>
      <c r="L205" s="174"/>
      <c r="M205" s="174"/>
      <c r="N205" s="174"/>
      <c r="O205" s="174"/>
      <c r="P205" s="174"/>
      <c r="Q205" s="174"/>
      <c r="R205" s="177"/>
      <c r="T205" s="178"/>
      <c r="U205" s="174"/>
      <c r="V205" s="174"/>
      <c r="W205" s="174"/>
      <c r="X205" s="174"/>
      <c r="Y205" s="174"/>
      <c r="Z205" s="174"/>
      <c r="AA205" s="179"/>
      <c r="AT205" s="180" t="s">
        <v>152</v>
      </c>
      <c r="AU205" s="180" t="s">
        <v>98</v>
      </c>
      <c r="AV205" s="11" t="s">
        <v>98</v>
      </c>
      <c r="AW205" s="11" t="s">
        <v>33</v>
      </c>
      <c r="AX205" s="11" t="s">
        <v>81</v>
      </c>
      <c r="AY205" s="180" t="s">
        <v>144</v>
      </c>
    </row>
    <row r="206" spans="2:65" s="1" customFormat="1" ht="22.9" customHeight="1">
      <c r="B206" s="130"/>
      <c r="C206" s="159" t="s">
        <v>312</v>
      </c>
      <c r="D206" s="159" t="s">
        <v>145</v>
      </c>
      <c r="E206" s="160" t="s">
        <v>313</v>
      </c>
      <c r="F206" s="264" t="s">
        <v>314</v>
      </c>
      <c r="G206" s="264"/>
      <c r="H206" s="264"/>
      <c r="I206" s="264"/>
      <c r="J206" s="161" t="s">
        <v>207</v>
      </c>
      <c r="K206" s="162">
        <v>32.200000000000003</v>
      </c>
      <c r="L206" s="246">
        <v>0</v>
      </c>
      <c r="M206" s="246"/>
      <c r="N206" s="265">
        <f>ROUND(L206*K206,2)</f>
        <v>0</v>
      </c>
      <c r="O206" s="265"/>
      <c r="P206" s="265"/>
      <c r="Q206" s="265"/>
      <c r="R206" s="133"/>
      <c r="T206" s="163" t="s">
        <v>5</v>
      </c>
      <c r="U206" s="46" t="s">
        <v>40</v>
      </c>
      <c r="V206" s="38"/>
      <c r="W206" s="164">
        <f>V206*K206</f>
        <v>0</v>
      </c>
      <c r="X206" s="164">
        <v>4.1599999999999996E-3</v>
      </c>
      <c r="Y206" s="164">
        <f>X206*K206</f>
        <v>0.13395199999999999</v>
      </c>
      <c r="Z206" s="164">
        <v>0</v>
      </c>
      <c r="AA206" s="165">
        <f>Z206*K206</f>
        <v>0</v>
      </c>
      <c r="AR206" s="21" t="s">
        <v>298</v>
      </c>
      <c r="AT206" s="21" t="s">
        <v>145</v>
      </c>
      <c r="AU206" s="21" t="s">
        <v>98</v>
      </c>
      <c r="AY206" s="21" t="s">
        <v>144</v>
      </c>
      <c r="BE206" s="104">
        <f>IF(U206="základní",N206,0)</f>
        <v>0</v>
      </c>
      <c r="BF206" s="104">
        <f>IF(U206="snížená",N206,0)</f>
        <v>0</v>
      </c>
      <c r="BG206" s="104">
        <f>IF(U206="zákl. přenesená",N206,0)</f>
        <v>0</v>
      </c>
      <c r="BH206" s="104">
        <f>IF(U206="sníž. přenesená",N206,0)</f>
        <v>0</v>
      </c>
      <c r="BI206" s="104">
        <f>IF(U206="nulová",N206,0)</f>
        <v>0</v>
      </c>
      <c r="BJ206" s="21" t="s">
        <v>81</v>
      </c>
      <c r="BK206" s="104">
        <f>ROUND(L206*K206,2)</f>
        <v>0</v>
      </c>
      <c r="BL206" s="21" t="s">
        <v>298</v>
      </c>
      <c r="BM206" s="21" t="s">
        <v>315</v>
      </c>
    </row>
    <row r="207" spans="2:65" s="11" customFormat="1" ht="14.45" customHeight="1">
      <c r="B207" s="173"/>
      <c r="C207" s="174"/>
      <c r="D207" s="174"/>
      <c r="E207" s="175" t="s">
        <v>5</v>
      </c>
      <c r="F207" s="262" t="s">
        <v>316</v>
      </c>
      <c r="G207" s="263"/>
      <c r="H207" s="263"/>
      <c r="I207" s="263"/>
      <c r="J207" s="174"/>
      <c r="K207" s="176">
        <v>32.200000000000003</v>
      </c>
      <c r="L207" s="174"/>
      <c r="M207" s="174"/>
      <c r="N207" s="174"/>
      <c r="O207" s="174"/>
      <c r="P207" s="174"/>
      <c r="Q207" s="174"/>
      <c r="R207" s="177"/>
      <c r="T207" s="178"/>
      <c r="U207" s="174"/>
      <c r="V207" s="174"/>
      <c r="W207" s="174"/>
      <c r="X207" s="174"/>
      <c r="Y207" s="174"/>
      <c r="Z207" s="174"/>
      <c r="AA207" s="179"/>
      <c r="AT207" s="180" t="s">
        <v>152</v>
      </c>
      <c r="AU207" s="180" t="s">
        <v>98</v>
      </c>
      <c r="AV207" s="11" t="s">
        <v>98</v>
      </c>
      <c r="AW207" s="11" t="s">
        <v>33</v>
      </c>
      <c r="AX207" s="11" t="s">
        <v>81</v>
      </c>
      <c r="AY207" s="180" t="s">
        <v>144</v>
      </c>
    </row>
    <row r="208" spans="2:65" s="1" customFormat="1" ht="22.9" customHeight="1">
      <c r="B208" s="130"/>
      <c r="C208" s="159" t="s">
        <v>317</v>
      </c>
      <c r="D208" s="159" t="s">
        <v>145</v>
      </c>
      <c r="E208" s="160" t="s">
        <v>318</v>
      </c>
      <c r="F208" s="264" t="s">
        <v>319</v>
      </c>
      <c r="G208" s="264"/>
      <c r="H208" s="264"/>
      <c r="I208" s="264"/>
      <c r="J208" s="161" t="s">
        <v>180</v>
      </c>
      <c r="K208" s="162">
        <v>2.0870000000000002</v>
      </c>
      <c r="L208" s="246">
        <v>0</v>
      </c>
      <c r="M208" s="246"/>
      <c r="N208" s="265">
        <f>ROUND(L208*K208,2)</f>
        <v>0</v>
      </c>
      <c r="O208" s="265"/>
      <c r="P208" s="265"/>
      <c r="Q208" s="265"/>
      <c r="R208" s="133"/>
      <c r="T208" s="163" t="s">
        <v>5</v>
      </c>
      <c r="U208" s="46" t="s">
        <v>40</v>
      </c>
      <c r="V208" s="38"/>
      <c r="W208" s="164">
        <f>V208*K208</f>
        <v>0</v>
      </c>
      <c r="X208" s="164">
        <v>1.0525899999999999</v>
      </c>
      <c r="Y208" s="164">
        <f>X208*K208</f>
        <v>2.1967553300000002</v>
      </c>
      <c r="Z208" s="164">
        <v>0</v>
      </c>
      <c r="AA208" s="165">
        <f>Z208*K208</f>
        <v>0</v>
      </c>
      <c r="AR208" s="21" t="s">
        <v>149</v>
      </c>
      <c r="AT208" s="21" t="s">
        <v>145</v>
      </c>
      <c r="AU208" s="21" t="s">
        <v>98</v>
      </c>
      <c r="AY208" s="21" t="s">
        <v>144</v>
      </c>
      <c r="BE208" s="104">
        <f>IF(U208="základní",N208,0)</f>
        <v>0</v>
      </c>
      <c r="BF208" s="104">
        <f>IF(U208="snížená",N208,0)</f>
        <v>0</v>
      </c>
      <c r="BG208" s="104">
        <f>IF(U208="zákl. přenesená",N208,0)</f>
        <v>0</v>
      </c>
      <c r="BH208" s="104">
        <f>IF(U208="sníž. přenesená",N208,0)</f>
        <v>0</v>
      </c>
      <c r="BI208" s="104">
        <f>IF(U208="nulová",N208,0)</f>
        <v>0</v>
      </c>
      <c r="BJ208" s="21" t="s">
        <v>81</v>
      </c>
      <c r="BK208" s="104">
        <f>ROUND(L208*K208,2)</f>
        <v>0</v>
      </c>
      <c r="BL208" s="21" t="s">
        <v>149</v>
      </c>
      <c r="BM208" s="21" t="s">
        <v>320</v>
      </c>
    </row>
    <row r="209" spans="2:63" s="10" customFormat="1" ht="14.45" customHeight="1">
      <c r="B209" s="166"/>
      <c r="C209" s="167"/>
      <c r="D209" s="167"/>
      <c r="E209" s="168" t="s">
        <v>5</v>
      </c>
      <c r="F209" s="266" t="s">
        <v>321</v>
      </c>
      <c r="G209" s="267"/>
      <c r="H209" s="267"/>
      <c r="I209" s="267"/>
      <c r="J209" s="167"/>
      <c r="K209" s="168" t="s">
        <v>5</v>
      </c>
      <c r="L209" s="167"/>
      <c r="M209" s="167"/>
      <c r="N209" s="167"/>
      <c r="O209" s="167"/>
      <c r="P209" s="167"/>
      <c r="Q209" s="167"/>
      <c r="R209" s="169"/>
      <c r="T209" s="170"/>
      <c r="U209" s="167"/>
      <c r="V209" s="167"/>
      <c r="W209" s="167"/>
      <c r="X209" s="167"/>
      <c r="Y209" s="167"/>
      <c r="Z209" s="167"/>
      <c r="AA209" s="171"/>
      <c r="AT209" s="172" t="s">
        <v>152</v>
      </c>
      <c r="AU209" s="172" t="s">
        <v>98</v>
      </c>
      <c r="AV209" s="10" t="s">
        <v>81</v>
      </c>
      <c r="AW209" s="10" t="s">
        <v>33</v>
      </c>
      <c r="AX209" s="10" t="s">
        <v>75</v>
      </c>
      <c r="AY209" s="172" t="s">
        <v>144</v>
      </c>
    </row>
    <row r="210" spans="2:63" s="11" customFormat="1" ht="14.45" customHeight="1">
      <c r="B210" s="173"/>
      <c r="C210" s="174"/>
      <c r="D210" s="174"/>
      <c r="E210" s="175" t="s">
        <v>5</v>
      </c>
      <c r="F210" s="260" t="s">
        <v>322</v>
      </c>
      <c r="G210" s="261"/>
      <c r="H210" s="261"/>
      <c r="I210" s="261"/>
      <c r="J210" s="174"/>
      <c r="K210" s="176">
        <v>2.0870000000000002</v>
      </c>
      <c r="L210" s="174"/>
      <c r="M210" s="174"/>
      <c r="N210" s="174"/>
      <c r="O210" s="174"/>
      <c r="P210" s="174"/>
      <c r="Q210" s="174"/>
      <c r="R210" s="177"/>
      <c r="T210" s="178"/>
      <c r="U210" s="174"/>
      <c r="V210" s="174"/>
      <c r="W210" s="174"/>
      <c r="X210" s="174"/>
      <c r="Y210" s="174"/>
      <c r="Z210" s="174"/>
      <c r="AA210" s="179"/>
      <c r="AT210" s="180" t="s">
        <v>152</v>
      </c>
      <c r="AU210" s="180" t="s">
        <v>98</v>
      </c>
      <c r="AV210" s="11" t="s">
        <v>98</v>
      </c>
      <c r="AW210" s="11" t="s">
        <v>33</v>
      </c>
      <c r="AX210" s="11" t="s">
        <v>81</v>
      </c>
      <c r="AY210" s="180" t="s">
        <v>144</v>
      </c>
    </row>
    <row r="211" spans="2:63" s="1" customFormat="1" ht="49.9" customHeight="1">
      <c r="B211" s="37"/>
      <c r="C211" s="38"/>
      <c r="D211" s="150" t="s">
        <v>323</v>
      </c>
      <c r="E211" s="38"/>
      <c r="F211" s="38"/>
      <c r="G211" s="38"/>
      <c r="H211" s="38"/>
      <c r="I211" s="38"/>
      <c r="J211" s="38"/>
      <c r="K211" s="38"/>
      <c r="L211" s="38"/>
      <c r="M211" s="38"/>
      <c r="N211" s="258">
        <f t="shared" ref="N211:N216" si="5">BK211</f>
        <v>0</v>
      </c>
      <c r="O211" s="259"/>
      <c r="P211" s="259"/>
      <c r="Q211" s="259"/>
      <c r="R211" s="39"/>
      <c r="T211" s="194"/>
      <c r="U211" s="38"/>
      <c r="V211" s="38"/>
      <c r="W211" s="38"/>
      <c r="X211" s="38"/>
      <c r="Y211" s="38"/>
      <c r="Z211" s="38"/>
      <c r="AA211" s="76"/>
      <c r="AT211" s="21" t="s">
        <v>74</v>
      </c>
      <c r="AU211" s="21" t="s">
        <v>75</v>
      </c>
      <c r="AY211" s="21" t="s">
        <v>324</v>
      </c>
      <c r="BK211" s="104">
        <f>SUM(BK212:BK216)</f>
        <v>0</v>
      </c>
    </row>
    <row r="212" spans="2:63" s="1" customFormat="1" ht="22.35" customHeight="1">
      <c r="B212" s="37"/>
      <c r="C212" s="195" t="s">
        <v>5</v>
      </c>
      <c r="D212" s="195" t="s">
        <v>145</v>
      </c>
      <c r="E212" s="196" t="s">
        <v>5</v>
      </c>
      <c r="F212" s="245" t="s">
        <v>5</v>
      </c>
      <c r="G212" s="245"/>
      <c r="H212" s="245"/>
      <c r="I212" s="245"/>
      <c r="J212" s="197" t="s">
        <v>5</v>
      </c>
      <c r="K212" s="193"/>
      <c r="L212" s="246"/>
      <c r="M212" s="247"/>
      <c r="N212" s="247">
        <f t="shared" si="5"/>
        <v>0</v>
      </c>
      <c r="O212" s="247"/>
      <c r="P212" s="247"/>
      <c r="Q212" s="247"/>
      <c r="R212" s="39"/>
      <c r="T212" s="163" t="s">
        <v>5</v>
      </c>
      <c r="U212" s="198" t="s">
        <v>40</v>
      </c>
      <c r="V212" s="38"/>
      <c r="W212" s="38"/>
      <c r="X212" s="38"/>
      <c r="Y212" s="38"/>
      <c r="Z212" s="38"/>
      <c r="AA212" s="76"/>
      <c r="AT212" s="21" t="s">
        <v>324</v>
      </c>
      <c r="AU212" s="21" t="s">
        <v>81</v>
      </c>
      <c r="AY212" s="21" t="s">
        <v>324</v>
      </c>
      <c r="BE212" s="104">
        <f>IF(U212="základní",N212,0)</f>
        <v>0</v>
      </c>
      <c r="BF212" s="104">
        <f>IF(U212="snížená",N212,0)</f>
        <v>0</v>
      </c>
      <c r="BG212" s="104">
        <f>IF(U212="zákl. přenesená",N212,0)</f>
        <v>0</v>
      </c>
      <c r="BH212" s="104">
        <f>IF(U212="sníž. přenesená",N212,0)</f>
        <v>0</v>
      </c>
      <c r="BI212" s="104">
        <f>IF(U212="nulová",N212,0)</f>
        <v>0</v>
      </c>
      <c r="BJ212" s="21" t="s">
        <v>81</v>
      </c>
      <c r="BK212" s="104">
        <f>L212*K212</f>
        <v>0</v>
      </c>
    </row>
    <row r="213" spans="2:63" s="1" customFormat="1" ht="22.35" customHeight="1">
      <c r="B213" s="37"/>
      <c r="C213" s="195" t="s">
        <v>5</v>
      </c>
      <c r="D213" s="195" t="s">
        <v>145</v>
      </c>
      <c r="E213" s="196" t="s">
        <v>5</v>
      </c>
      <c r="F213" s="245" t="s">
        <v>5</v>
      </c>
      <c r="G213" s="245"/>
      <c r="H213" s="245"/>
      <c r="I213" s="245"/>
      <c r="J213" s="197" t="s">
        <v>5</v>
      </c>
      <c r="K213" s="193"/>
      <c r="L213" s="246"/>
      <c r="M213" s="247"/>
      <c r="N213" s="247">
        <f t="shared" si="5"/>
        <v>0</v>
      </c>
      <c r="O213" s="247"/>
      <c r="P213" s="247"/>
      <c r="Q213" s="247"/>
      <c r="R213" s="39"/>
      <c r="T213" s="163" t="s">
        <v>5</v>
      </c>
      <c r="U213" s="198" t="s">
        <v>40</v>
      </c>
      <c r="V213" s="38"/>
      <c r="W213" s="38"/>
      <c r="X213" s="38"/>
      <c r="Y213" s="38"/>
      <c r="Z213" s="38"/>
      <c r="AA213" s="76"/>
      <c r="AT213" s="21" t="s">
        <v>324</v>
      </c>
      <c r="AU213" s="21" t="s">
        <v>81</v>
      </c>
      <c r="AY213" s="21" t="s">
        <v>324</v>
      </c>
      <c r="BE213" s="104">
        <f>IF(U213="základní",N213,0)</f>
        <v>0</v>
      </c>
      <c r="BF213" s="104">
        <f>IF(U213="snížená",N213,0)</f>
        <v>0</v>
      </c>
      <c r="BG213" s="104">
        <f>IF(U213="zákl. přenesená",N213,0)</f>
        <v>0</v>
      </c>
      <c r="BH213" s="104">
        <f>IF(U213="sníž. přenesená",N213,0)</f>
        <v>0</v>
      </c>
      <c r="BI213" s="104">
        <f>IF(U213="nulová",N213,0)</f>
        <v>0</v>
      </c>
      <c r="BJ213" s="21" t="s">
        <v>81</v>
      </c>
      <c r="BK213" s="104">
        <f>L213*K213</f>
        <v>0</v>
      </c>
    </row>
    <row r="214" spans="2:63" s="1" customFormat="1" ht="22.35" customHeight="1">
      <c r="B214" s="37"/>
      <c r="C214" s="195" t="s">
        <v>5</v>
      </c>
      <c r="D214" s="195" t="s">
        <v>145</v>
      </c>
      <c r="E214" s="196" t="s">
        <v>5</v>
      </c>
      <c r="F214" s="245" t="s">
        <v>5</v>
      </c>
      <c r="G214" s="245"/>
      <c r="H214" s="245"/>
      <c r="I214" s="245"/>
      <c r="J214" s="197" t="s">
        <v>5</v>
      </c>
      <c r="K214" s="193"/>
      <c r="L214" s="246"/>
      <c r="M214" s="247"/>
      <c r="N214" s="247">
        <f t="shared" si="5"/>
        <v>0</v>
      </c>
      <c r="O214" s="247"/>
      <c r="P214" s="247"/>
      <c r="Q214" s="247"/>
      <c r="R214" s="39"/>
      <c r="T214" s="163" t="s">
        <v>5</v>
      </c>
      <c r="U214" s="198" t="s">
        <v>40</v>
      </c>
      <c r="V214" s="38"/>
      <c r="W214" s="38"/>
      <c r="X214" s="38"/>
      <c r="Y214" s="38"/>
      <c r="Z214" s="38"/>
      <c r="AA214" s="76"/>
      <c r="AT214" s="21" t="s">
        <v>324</v>
      </c>
      <c r="AU214" s="21" t="s">
        <v>81</v>
      </c>
      <c r="AY214" s="21" t="s">
        <v>324</v>
      </c>
      <c r="BE214" s="104">
        <f>IF(U214="základní",N214,0)</f>
        <v>0</v>
      </c>
      <c r="BF214" s="104">
        <f>IF(U214="snížená",N214,0)</f>
        <v>0</v>
      </c>
      <c r="BG214" s="104">
        <f>IF(U214="zákl. přenesená",N214,0)</f>
        <v>0</v>
      </c>
      <c r="BH214" s="104">
        <f>IF(U214="sníž. přenesená",N214,0)</f>
        <v>0</v>
      </c>
      <c r="BI214" s="104">
        <f>IF(U214="nulová",N214,0)</f>
        <v>0</v>
      </c>
      <c r="BJ214" s="21" t="s">
        <v>81</v>
      </c>
      <c r="BK214" s="104">
        <f>L214*K214</f>
        <v>0</v>
      </c>
    </row>
    <row r="215" spans="2:63" s="1" customFormat="1" ht="22.35" customHeight="1">
      <c r="B215" s="37"/>
      <c r="C215" s="195" t="s">
        <v>5</v>
      </c>
      <c r="D215" s="195" t="s">
        <v>145</v>
      </c>
      <c r="E215" s="196" t="s">
        <v>5</v>
      </c>
      <c r="F215" s="245" t="s">
        <v>5</v>
      </c>
      <c r="G215" s="245"/>
      <c r="H215" s="245"/>
      <c r="I215" s="245"/>
      <c r="J215" s="197" t="s">
        <v>5</v>
      </c>
      <c r="K215" s="193"/>
      <c r="L215" s="246"/>
      <c r="M215" s="247"/>
      <c r="N215" s="247">
        <f t="shared" si="5"/>
        <v>0</v>
      </c>
      <c r="O215" s="247"/>
      <c r="P215" s="247"/>
      <c r="Q215" s="247"/>
      <c r="R215" s="39"/>
      <c r="T215" s="163" t="s">
        <v>5</v>
      </c>
      <c r="U215" s="198" t="s">
        <v>40</v>
      </c>
      <c r="V215" s="38"/>
      <c r="W215" s="38"/>
      <c r="X215" s="38"/>
      <c r="Y215" s="38"/>
      <c r="Z215" s="38"/>
      <c r="AA215" s="76"/>
      <c r="AT215" s="21" t="s">
        <v>324</v>
      </c>
      <c r="AU215" s="21" t="s">
        <v>81</v>
      </c>
      <c r="AY215" s="21" t="s">
        <v>324</v>
      </c>
      <c r="BE215" s="104">
        <f>IF(U215="základní",N215,0)</f>
        <v>0</v>
      </c>
      <c r="BF215" s="104">
        <f>IF(U215="snížená",N215,0)</f>
        <v>0</v>
      </c>
      <c r="BG215" s="104">
        <f>IF(U215="zákl. přenesená",N215,0)</f>
        <v>0</v>
      </c>
      <c r="BH215" s="104">
        <f>IF(U215="sníž. přenesená",N215,0)</f>
        <v>0</v>
      </c>
      <c r="BI215" s="104">
        <f>IF(U215="nulová",N215,0)</f>
        <v>0</v>
      </c>
      <c r="BJ215" s="21" t="s">
        <v>81</v>
      </c>
      <c r="BK215" s="104">
        <f>L215*K215</f>
        <v>0</v>
      </c>
    </row>
    <row r="216" spans="2:63" s="1" customFormat="1" ht="22.35" customHeight="1">
      <c r="B216" s="37"/>
      <c r="C216" s="195" t="s">
        <v>5</v>
      </c>
      <c r="D216" s="195" t="s">
        <v>145</v>
      </c>
      <c r="E216" s="196" t="s">
        <v>5</v>
      </c>
      <c r="F216" s="245" t="s">
        <v>5</v>
      </c>
      <c r="G216" s="245"/>
      <c r="H216" s="245"/>
      <c r="I216" s="245"/>
      <c r="J216" s="197" t="s">
        <v>5</v>
      </c>
      <c r="K216" s="193"/>
      <c r="L216" s="246"/>
      <c r="M216" s="247"/>
      <c r="N216" s="247">
        <f t="shared" si="5"/>
        <v>0</v>
      </c>
      <c r="O216" s="247"/>
      <c r="P216" s="247"/>
      <c r="Q216" s="247"/>
      <c r="R216" s="39"/>
      <c r="T216" s="163" t="s">
        <v>5</v>
      </c>
      <c r="U216" s="198" t="s">
        <v>40</v>
      </c>
      <c r="V216" s="58"/>
      <c r="W216" s="58"/>
      <c r="X216" s="58"/>
      <c r="Y216" s="58"/>
      <c r="Z216" s="58"/>
      <c r="AA216" s="60"/>
      <c r="AT216" s="21" t="s">
        <v>324</v>
      </c>
      <c r="AU216" s="21" t="s">
        <v>81</v>
      </c>
      <c r="AY216" s="21" t="s">
        <v>324</v>
      </c>
      <c r="BE216" s="104">
        <f>IF(U216="základní",N216,0)</f>
        <v>0</v>
      </c>
      <c r="BF216" s="104">
        <f>IF(U216="snížená",N216,0)</f>
        <v>0</v>
      </c>
      <c r="BG216" s="104">
        <f>IF(U216="zákl. přenesená",N216,0)</f>
        <v>0</v>
      </c>
      <c r="BH216" s="104">
        <f>IF(U216="sníž. přenesená",N216,0)</f>
        <v>0</v>
      </c>
      <c r="BI216" s="104">
        <f>IF(U216="nulová",N216,0)</f>
        <v>0</v>
      </c>
      <c r="BJ216" s="21" t="s">
        <v>81</v>
      </c>
      <c r="BK216" s="104">
        <f>L216*K216</f>
        <v>0</v>
      </c>
    </row>
    <row r="217" spans="2:63" s="1" customFormat="1" ht="6.95" customHeight="1">
      <c r="B217" s="61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3"/>
    </row>
  </sheetData>
  <mergeCells count="24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F132:I132"/>
    <mergeCell ref="F133:I133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F159:I159"/>
    <mergeCell ref="L159:M159"/>
    <mergeCell ref="N159:Q159"/>
    <mergeCell ref="F160:I160"/>
    <mergeCell ref="F161:I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F168:I168"/>
    <mergeCell ref="F169:I169"/>
    <mergeCell ref="F170:I170"/>
    <mergeCell ref="F172:I172"/>
    <mergeCell ref="L172:M172"/>
    <mergeCell ref="N172:Q172"/>
    <mergeCell ref="F174:I174"/>
    <mergeCell ref="L174:M174"/>
    <mergeCell ref="N174:Q174"/>
    <mergeCell ref="F175:I175"/>
    <mergeCell ref="F177:I177"/>
    <mergeCell ref="L177:M177"/>
    <mergeCell ref="N177:Q177"/>
    <mergeCell ref="F178:I178"/>
    <mergeCell ref="F179:I179"/>
    <mergeCell ref="F180:I180"/>
    <mergeCell ref="F181:I181"/>
    <mergeCell ref="F182:I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3:I193"/>
    <mergeCell ref="L193:M193"/>
    <mergeCell ref="N193:Q193"/>
    <mergeCell ref="F196:I196"/>
    <mergeCell ref="L196:M196"/>
    <mergeCell ref="N196:Q196"/>
    <mergeCell ref="F197:I197"/>
    <mergeCell ref="L197:M197"/>
    <mergeCell ref="N197:Q197"/>
    <mergeCell ref="F200:I200"/>
    <mergeCell ref="L200:M200"/>
    <mergeCell ref="N200:Q200"/>
    <mergeCell ref="F201:I201"/>
    <mergeCell ref="F202:I202"/>
    <mergeCell ref="L202:M202"/>
    <mergeCell ref="N202:Q202"/>
    <mergeCell ref="F203:I203"/>
    <mergeCell ref="F204:I204"/>
    <mergeCell ref="L204:M204"/>
    <mergeCell ref="N204:Q204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5:I205"/>
    <mergeCell ref="F206:I206"/>
    <mergeCell ref="L206:M206"/>
    <mergeCell ref="N206:Q206"/>
    <mergeCell ref="F207:I207"/>
    <mergeCell ref="F208:I208"/>
    <mergeCell ref="L208:M208"/>
    <mergeCell ref="N208:Q208"/>
    <mergeCell ref="F209:I209"/>
    <mergeCell ref="H1:K1"/>
    <mergeCell ref="S2:AC2"/>
    <mergeCell ref="F215:I215"/>
    <mergeCell ref="L215:M215"/>
    <mergeCell ref="N215:Q215"/>
    <mergeCell ref="F216:I216"/>
    <mergeCell ref="L216:M216"/>
    <mergeCell ref="N216:Q216"/>
    <mergeCell ref="N128:Q128"/>
    <mergeCell ref="N129:Q129"/>
    <mergeCell ref="N130:Q130"/>
    <mergeCell ref="N158:Q158"/>
    <mergeCell ref="N171:Q171"/>
    <mergeCell ref="N173:Q173"/>
    <mergeCell ref="N176:Q176"/>
    <mergeCell ref="N186:Q186"/>
    <mergeCell ref="N192:Q192"/>
    <mergeCell ref="N194:Q194"/>
    <mergeCell ref="N195:Q195"/>
    <mergeCell ref="N198:Q198"/>
    <mergeCell ref="N199:Q199"/>
    <mergeCell ref="N211:Q211"/>
    <mergeCell ref="F210:I210"/>
    <mergeCell ref="F212:I212"/>
  </mergeCells>
  <dataValidations count="2">
    <dataValidation type="list" allowBlank="1" showInputMessage="1" showErrorMessage="1" error="Povoleny jsou hodnoty K, M." sqref="D212:D217">
      <formula1>"K, M"</formula1>
    </dataValidation>
    <dataValidation type="list" allowBlank="1" showInputMessage="1" showErrorMessage="1" error="Povoleny jsou hodnoty základní, snížená, zákl. přenesená, sníž. přenesená, nulová." sqref="U212:U21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SO 01 - Plošina pro c...</vt:lpstr>
      <vt:lpstr>'1 - SO 01 - Plošina pro c...'!Názvy_tisku</vt:lpstr>
      <vt:lpstr>'Rekapitulace stavby'!Názvy_tisku</vt:lpstr>
      <vt:lpstr>'1 - SO 01 - Plošina pro c...'!Oblast_tisku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Dosedělová Iveta</dc:creator>
  <cp:lastModifiedBy>Administrator</cp:lastModifiedBy>
  <dcterms:created xsi:type="dcterms:W3CDTF">2017-12-12T08:56:47Z</dcterms:created>
  <dcterms:modified xsi:type="dcterms:W3CDTF">2017-12-12T09:51:51Z</dcterms:modified>
</cp:coreProperties>
</file>