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160" windowHeight="9045" activeTab="1"/>
  </bookViews>
  <sheets>
    <sheet name="Rekapitulace stavby" sheetId="1" r:id="rId1"/>
    <sheet name="1 - SO 01 - Plošina pro c..." sheetId="2" r:id="rId2"/>
  </sheets>
  <definedNames>
    <definedName name="_xlnm.Print_Titles" localSheetId="1">'1 - SO 01 - Plošina pro c...'!$127:$127</definedName>
    <definedName name="_xlnm.Print_Titles" localSheetId="0">'Rekapitulace stavby'!$85:$85</definedName>
    <definedName name="_xlnm.Print_Area" localSheetId="1">'1 - SO 01 - Plošina pro c...'!$C$4:$Q$70,'1 - SO 01 - Plošina pro c...'!$C$76:$Q$111,'1 - SO 01 - Plošina pro c...'!$C$117:$Q$216</definedName>
    <definedName name="_xlnm.Print_Area" localSheetId="0">'Rekapitulace stavby'!$C$4:$AP$70,'Rekapitulace stavby'!$C$76:$AP$96</definedName>
  </definedNames>
  <calcPr calcId="125725"/>
</workbook>
</file>

<file path=xl/calcChain.xml><?xml version="1.0" encoding="utf-8"?>
<calcChain xmlns="http://schemas.openxmlformats.org/spreadsheetml/2006/main">
  <c r="AY88" i="1"/>
  <c r="AX88"/>
  <c r="BI216" i="2"/>
  <c r="BH216"/>
  <c r="BG216"/>
  <c r="BF216"/>
  <c r="BK216"/>
  <c r="N216" s="1"/>
  <c r="BE216" s="1"/>
  <c r="BI215"/>
  <c r="BH215"/>
  <c r="BG215"/>
  <c r="BF215"/>
  <c r="BK215"/>
  <c r="N215" s="1"/>
  <c r="BE215" s="1"/>
  <c r="BI214"/>
  <c r="BH214"/>
  <c r="BG214"/>
  <c r="BF214"/>
  <c r="BK214"/>
  <c r="BK211" s="1"/>
  <c r="N211" s="1"/>
  <c r="N101" s="1"/>
  <c r="N214"/>
  <c r="BE214" s="1"/>
  <c r="BI213"/>
  <c r="BH213"/>
  <c r="BG213"/>
  <c r="BF213"/>
  <c r="BK213"/>
  <c r="N213"/>
  <c r="BE213"/>
  <c r="BI212"/>
  <c r="BH212"/>
  <c r="BG212"/>
  <c r="BF212"/>
  <c r="BK212"/>
  <c r="N212"/>
  <c r="BE212" s="1"/>
  <c r="BI208"/>
  <c r="BH208"/>
  <c r="BG208"/>
  <c r="BF208"/>
  <c r="AA208"/>
  <c r="Y208"/>
  <c r="W208"/>
  <c r="BK208"/>
  <c r="N208"/>
  <c r="BE208"/>
  <c r="BI206"/>
  <c r="BH206"/>
  <c r="BG206"/>
  <c r="BF206"/>
  <c r="AA206"/>
  <c r="Y206"/>
  <c r="W206"/>
  <c r="BK206"/>
  <c r="N206"/>
  <c r="BE206"/>
  <c r="BI204"/>
  <c r="BH204"/>
  <c r="BG204"/>
  <c r="BF204"/>
  <c r="AA204"/>
  <c r="Y204"/>
  <c r="Y199" s="1"/>
  <c r="Y198" s="1"/>
  <c r="W204"/>
  <c r="BK204"/>
  <c r="N204"/>
  <c r="BE204"/>
  <c r="BI202"/>
  <c r="BH202"/>
  <c r="BG202"/>
  <c r="BF202"/>
  <c r="AA202"/>
  <c r="Y202"/>
  <c r="W202"/>
  <c r="W199" s="1"/>
  <c r="W198" s="1"/>
  <c r="BK202"/>
  <c r="N202"/>
  <c r="BE202"/>
  <c r="BI200"/>
  <c r="BH200"/>
  <c r="BG200"/>
  <c r="BF200"/>
  <c r="AA200"/>
  <c r="AA199"/>
  <c r="AA198" s="1"/>
  <c r="Y200"/>
  <c r="W200"/>
  <c r="BK200"/>
  <c r="BK199" s="1"/>
  <c r="N200"/>
  <c r="BE200"/>
  <c r="BI197"/>
  <c r="BH197"/>
  <c r="BG197"/>
  <c r="BF197"/>
  <c r="AA197"/>
  <c r="Y197"/>
  <c r="W197"/>
  <c r="W195" s="1"/>
  <c r="W194" s="1"/>
  <c r="BK197"/>
  <c r="N197"/>
  <c r="BE197"/>
  <c r="BI196"/>
  <c r="BH196"/>
  <c r="BG196"/>
  <c r="BF196"/>
  <c r="AA196"/>
  <c r="AA195"/>
  <c r="AA194" s="1"/>
  <c r="Y196"/>
  <c r="Y195"/>
  <c r="Y194"/>
  <c r="W196"/>
  <c r="BK196"/>
  <c r="BK195" s="1"/>
  <c r="N196"/>
  <c r="BE196"/>
  <c r="BI193"/>
  <c r="BH193"/>
  <c r="BG193"/>
  <c r="BF193"/>
  <c r="AA193"/>
  <c r="AA192"/>
  <c r="Y193"/>
  <c r="Y192"/>
  <c r="W193"/>
  <c r="W192"/>
  <c r="BK193"/>
  <c r="BK192"/>
  <c r="N192" s="1"/>
  <c r="N96" s="1"/>
  <c r="N193"/>
  <c r="BE193"/>
  <c r="BI191"/>
  <c r="BH191"/>
  <c r="BG191"/>
  <c r="BF191"/>
  <c r="AA191"/>
  <c r="Y191"/>
  <c r="W191"/>
  <c r="BK191"/>
  <c r="N191"/>
  <c r="BE191"/>
  <c r="BI190"/>
  <c r="BH190"/>
  <c r="BG190"/>
  <c r="BF190"/>
  <c r="AA190"/>
  <c r="Y190"/>
  <c r="W190"/>
  <c r="BK190"/>
  <c r="N190"/>
  <c r="BE190"/>
  <c r="BI189"/>
  <c r="BH189"/>
  <c r="BG189"/>
  <c r="BF189"/>
  <c r="AA189"/>
  <c r="Y189"/>
  <c r="W189"/>
  <c r="W186" s="1"/>
  <c r="BK189"/>
  <c r="N189"/>
  <c r="BE189"/>
  <c r="BI188"/>
  <c r="BH188"/>
  <c r="BG188"/>
  <c r="BF188"/>
  <c r="AA188"/>
  <c r="AA186" s="1"/>
  <c r="Y188"/>
  <c r="W188"/>
  <c r="BK188"/>
  <c r="N188"/>
  <c r="BE188"/>
  <c r="BI187"/>
  <c r="BH187"/>
  <c r="BG187"/>
  <c r="BF187"/>
  <c r="AA187"/>
  <c r="Y187"/>
  <c r="Y186"/>
  <c r="W187"/>
  <c r="BK187"/>
  <c r="BK186"/>
  <c r="N186" s="1"/>
  <c r="N95" s="1"/>
  <c r="N187"/>
  <c r="BE187"/>
  <c r="BI185"/>
  <c r="BH185"/>
  <c r="BG185"/>
  <c r="BF185"/>
  <c r="AA185"/>
  <c r="Y185"/>
  <c r="W185"/>
  <c r="BK185"/>
  <c r="N185"/>
  <c r="BE185"/>
  <c r="BI184"/>
  <c r="BH184"/>
  <c r="BG184"/>
  <c r="BF184"/>
  <c r="AA184"/>
  <c r="Y184"/>
  <c r="Y176" s="1"/>
  <c r="W184"/>
  <c r="BK184"/>
  <c r="N184"/>
  <c r="BE184"/>
  <c r="BI183"/>
  <c r="BH183"/>
  <c r="BG183"/>
  <c r="BF183"/>
  <c r="AA183"/>
  <c r="Y183"/>
  <c r="W183"/>
  <c r="BK183"/>
  <c r="BK176" s="1"/>
  <c r="N176" s="1"/>
  <c r="N94" s="1"/>
  <c r="N183"/>
  <c r="BE183"/>
  <c r="BI177"/>
  <c r="BH177"/>
  <c r="BG177"/>
  <c r="BF177"/>
  <c r="AA177"/>
  <c r="AA176"/>
  <c r="Y177"/>
  <c r="W177"/>
  <c r="W176"/>
  <c r="BK177"/>
  <c r="N177"/>
  <c r="BE177" s="1"/>
  <c r="BI174"/>
  <c r="BH174"/>
  <c r="BG174"/>
  <c r="BF174"/>
  <c r="AA174"/>
  <c r="AA173"/>
  <c r="Y174"/>
  <c r="Y173"/>
  <c r="W174"/>
  <c r="W173"/>
  <c r="BK174"/>
  <c r="BK173"/>
  <c r="N173"/>
  <c r="N93" s="1"/>
  <c r="N174"/>
  <c r="BE174" s="1"/>
  <c r="BI172"/>
  <c r="BH172"/>
  <c r="BG172"/>
  <c r="BF172"/>
  <c r="AA172"/>
  <c r="AA171"/>
  <c r="Y172"/>
  <c r="Y171"/>
  <c r="W172"/>
  <c r="W171"/>
  <c r="BK172"/>
  <c r="BK171"/>
  <c r="N171"/>
  <c r="N92" s="1"/>
  <c r="N172"/>
  <c r="BE172" s="1"/>
  <c r="BI166"/>
  <c r="BH166"/>
  <c r="BG166"/>
  <c r="BF166"/>
  <c r="AA166"/>
  <c r="Y166"/>
  <c r="W166"/>
  <c r="BK166"/>
  <c r="N166"/>
  <c r="BE166"/>
  <c r="BI164"/>
  <c r="BH164"/>
  <c r="BG164"/>
  <c r="BF164"/>
  <c r="AA164"/>
  <c r="Y164"/>
  <c r="W164"/>
  <c r="W158" s="1"/>
  <c r="BK164"/>
  <c r="N164"/>
  <c r="BE164"/>
  <c r="BI162"/>
  <c r="BH162"/>
  <c r="BG162"/>
  <c r="BF162"/>
  <c r="AA162"/>
  <c r="AA158" s="1"/>
  <c r="Y162"/>
  <c r="W162"/>
  <c r="BK162"/>
  <c r="N162"/>
  <c r="BE162"/>
  <c r="BI159"/>
  <c r="BH159"/>
  <c r="BG159"/>
  <c r="BF159"/>
  <c r="AA159"/>
  <c r="Y159"/>
  <c r="Y158"/>
  <c r="W159"/>
  <c r="BK159"/>
  <c r="BK158"/>
  <c r="N158" s="1"/>
  <c r="N91" s="1"/>
  <c r="N159"/>
  <c r="BE159"/>
  <c r="BI156"/>
  <c r="BH156"/>
  <c r="BG156"/>
  <c r="BF156"/>
  <c r="AA156"/>
  <c r="Y156"/>
  <c r="W156"/>
  <c r="BK156"/>
  <c r="N156"/>
  <c r="BE156"/>
  <c r="BI155"/>
  <c r="BH155"/>
  <c r="BG155"/>
  <c r="BF155"/>
  <c r="AA155"/>
  <c r="Y155"/>
  <c r="W155"/>
  <c r="BK155"/>
  <c r="N155"/>
  <c r="BE155"/>
  <c r="BI154"/>
  <c r="BH154"/>
  <c r="BG154"/>
  <c r="BF154"/>
  <c r="AA154"/>
  <c r="Y154"/>
  <c r="W154"/>
  <c r="BK154"/>
  <c r="N154"/>
  <c r="BE154"/>
  <c r="BI152"/>
  <c r="BH152"/>
  <c r="BG152"/>
  <c r="BF152"/>
  <c r="AA152"/>
  <c r="Y152"/>
  <c r="W152"/>
  <c r="BK152"/>
  <c r="N152"/>
  <c r="BE152"/>
  <c r="BI149"/>
  <c r="BH149"/>
  <c r="BG149"/>
  <c r="BF149"/>
  <c r="AA149"/>
  <c r="Y149"/>
  <c r="W149"/>
  <c r="BK149"/>
  <c r="N149"/>
  <c r="BE149"/>
  <c r="BI147"/>
  <c r="BH147"/>
  <c r="BG147"/>
  <c r="BF147"/>
  <c r="AA147"/>
  <c r="Y147"/>
  <c r="W147"/>
  <c r="BK147"/>
  <c r="N147"/>
  <c r="BE147"/>
  <c r="BI146"/>
  <c r="BH146"/>
  <c r="BG146"/>
  <c r="BF146"/>
  <c r="AA146"/>
  <c r="Y146"/>
  <c r="W146"/>
  <c r="BK146"/>
  <c r="N146"/>
  <c r="BE146"/>
  <c r="BI144"/>
  <c r="BH144"/>
  <c r="BG144"/>
  <c r="BF144"/>
  <c r="AA144"/>
  <c r="Y144"/>
  <c r="W144"/>
  <c r="BK144"/>
  <c r="N144"/>
  <c r="BE144"/>
  <c r="BI143"/>
  <c r="BH143"/>
  <c r="BG143"/>
  <c r="BF143"/>
  <c r="AA143"/>
  <c r="Y143"/>
  <c r="W143"/>
  <c r="W130" s="1"/>
  <c r="W129" s="1"/>
  <c r="BK143"/>
  <c r="N143"/>
  <c r="BE143"/>
  <c r="BI142"/>
  <c r="BH142"/>
  <c r="BG142"/>
  <c r="BF142"/>
  <c r="M33" s="1"/>
  <c r="AW88" i="1" s="1"/>
  <c r="AA142" i="2"/>
  <c r="AA130" s="1"/>
  <c r="AA129" s="1"/>
  <c r="AA128" s="1"/>
  <c r="Y142"/>
  <c r="Y130" s="1"/>
  <c r="W142"/>
  <c r="BK142"/>
  <c r="N142"/>
  <c r="BE142" s="1"/>
  <c r="BI131"/>
  <c r="BH131"/>
  <c r="BG131"/>
  <c r="BF131"/>
  <c r="AA131"/>
  <c r="Y131"/>
  <c r="W131"/>
  <c r="BK131"/>
  <c r="N131"/>
  <c r="BE131"/>
  <c r="F122"/>
  <c r="F120"/>
  <c r="BI109"/>
  <c r="BH109"/>
  <c r="BG109"/>
  <c r="BF109"/>
  <c r="BI108"/>
  <c r="BH108"/>
  <c r="BG108"/>
  <c r="BF108"/>
  <c r="BI107"/>
  <c r="BH107"/>
  <c r="BG107"/>
  <c r="BF107"/>
  <c r="BI106"/>
  <c r="BH106"/>
  <c r="BG106"/>
  <c r="BF106"/>
  <c r="BI105"/>
  <c r="BH105"/>
  <c r="BG105"/>
  <c r="BF105"/>
  <c r="BI104"/>
  <c r="BH104"/>
  <c r="BG104"/>
  <c r="BF104"/>
  <c r="F81"/>
  <c r="F79"/>
  <c r="O21"/>
  <c r="E21"/>
  <c r="M125" s="1"/>
  <c r="M84"/>
  <c r="O20"/>
  <c r="O18"/>
  <c r="E18"/>
  <c r="M124"/>
  <c r="M83"/>
  <c r="O17"/>
  <c r="O15"/>
  <c r="E15"/>
  <c r="F84" s="1"/>
  <c r="O14"/>
  <c r="O12"/>
  <c r="E12"/>
  <c r="F124" s="1"/>
  <c r="O11"/>
  <c r="O9"/>
  <c r="M122" s="1"/>
  <c r="F6"/>
  <c r="F78" s="1"/>
  <c r="F119"/>
  <c r="CK94" i="1"/>
  <c r="CJ94"/>
  <c r="CI94"/>
  <c r="CC94"/>
  <c r="CH94"/>
  <c r="CB94"/>
  <c r="CG94"/>
  <c r="CA94"/>
  <c r="CF94"/>
  <c r="BZ94"/>
  <c r="CE94"/>
  <c r="CK93"/>
  <c r="CJ93"/>
  <c r="CI93"/>
  <c r="CC93"/>
  <c r="CH93"/>
  <c r="CB93"/>
  <c r="CG93"/>
  <c r="CA93"/>
  <c r="CF93"/>
  <c r="BZ93"/>
  <c r="CE93"/>
  <c r="CK92"/>
  <c r="CJ92"/>
  <c r="CI92"/>
  <c r="CC92"/>
  <c r="CH92"/>
  <c r="CB92"/>
  <c r="CG92"/>
  <c r="CA92"/>
  <c r="CF92"/>
  <c r="BZ92"/>
  <c r="CE92"/>
  <c r="CK91"/>
  <c r="CJ91"/>
  <c r="CI91"/>
  <c r="CH91"/>
  <c r="CG91"/>
  <c r="CF91"/>
  <c r="BZ91"/>
  <c r="CE91"/>
  <c r="AM83"/>
  <c r="L83"/>
  <c r="AM82"/>
  <c r="L82"/>
  <c r="AM80"/>
  <c r="L80"/>
  <c r="L78"/>
  <c r="L77"/>
  <c r="F125" i="2" l="1"/>
  <c r="H33"/>
  <c r="BA88" i="1" s="1"/>
  <c r="BA87" s="1"/>
  <c r="BK130" i="2"/>
  <c r="H35"/>
  <c r="BC88" i="1" s="1"/>
  <c r="BC87" s="1"/>
  <c r="AY87" s="1"/>
  <c r="H36" i="2"/>
  <c r="BD88" i="1" s="1"/>
  <c r="BD87" s="1"/>
  <c r="W35" s="1"/>
  <c r="H34" i="2"/>
  <c r="BB88" i="1" s="1"/>
  <c r="BB87" s="1"/>
  <c r="W33" s="1"/>
  <c r="N199" i="2"/>
  <c r="N100" s="1"/>
  <c r="BK198"/>
  <c r="N198" s="1"/>
  <c r="N99" s="1"/>
  <c r="BK194"/>
  <c r="N194" s="1"/>
  <c r="N97" s="1"/>
  <c r="N195"/>
  <c r="N98" s="1"/>
  <c r="W32" i="1"/>
  <c r="AW87"/>
  <c r="AK32" s="1"/>
  <c r="Y129" i="2"/>
  <c r="Y128" s="1"/>
  <c r="BK129"/>
  <c r="N130"/>
  <c r="N90" s="1"/>
  <c r="W128"/>
  <c r="AU88" i="1" s="1"/>
  <c r="AU87" s="1"/>
  <c r="M81" i="2"/>
  <c r="F83"/>
  <c r="W34" i="1" l="1"/>
  <c r="AX87"/>
  <c r="N129" i="2"/>
  <c r="N89" s="1"/>
  <c r="BK128"/>
  <c r="N128" s="1"/>
  <c r="N88" s="1"/>
  <c r="N109" l="1"/>
  <c r="BE109" s="1"/>
  <c r="N104"/>
  <c r="N108"/>
  <c r="BE108" s="1"/>
  <c r="N106"/>
  <c r="BE106" s="1"/>
  <c r="M27"/>
  <c r="N107"/>
  <c r="BE107" s="1"/>
  <c r="N105"/>
  <c r="BE105" s="1"/>
  <c r="N103" l="1"/>
  <c r="BE104"/>
  <c r="M32" l="1"/>
  <c r="AV88" i="1" s="1"/>
  <c r="AT88" s="1"/>
  <c r="H32" i="2"/>
  <c r="AZ88" i="1" s="1"/>
  <c r="AZ87" s="1"/>
  <c r="M28" i="2"/>
  <c r="L111"/>
  <c r="AS88" i="1" l="1"/>
  <c r="AS87" s="1"/>
  <c r="M30" i="2"/>
  <c r="AV87" i="1"/>
  <c r="AT87" l="1"/>
  <c r="L38" i="2"/>
  <c r="AG88" i="1"/>
  <c r="AN88" l="1"/>
  <c r="AG87"/>
  <c r="AK26" l="1"/>
  <c r="AG91"/>
  <c r="AG94"/>
  <c r="AN87"/>
  <c r="AG93"/>
  <c r="AG92"/>
  <c r="AV93" l="1"/>
  <c r="BY93" s="1"/>
  <c r="CD93"/>
  <c r="CD94"/>
  <c r="AV94"/>
  <c r="BY94" s="1"/>
  <c r="CD92"/>
  <c r="AV92"/>
  <c r="BY92" s="1"/>
  <c r="CD91"/>
  <c r="AV91"/>
  <c r="BY91" s="1"/>
  <c r="AG90"/>
  <c r="AN92" l="1"/>
  <c r="AK31"/>
  <c r="AN94"/>
  <c r="W31"/>
  <c r="AN91"/>
  <c r="AK27"/>
  <c r="AK29" s="1"/>
  <c r="AK37" s="1"/>
  <c r="AG96"/>
  <c r="AN93"/>
  <c r="AN90" l="1"/>
  <c r="AN96" s="1"/>
</calcChain>
</file>

<file path=xl/sharedStrings.xml><?xml version="1.0" encoding="utf-8"?>
<sst xmlns="http://schemas.openxmlformats.org/spreadsheetml/2006/main" count="1202" uniqueCount="325">
  <si>
    <t>2012</t>
  </si>
  <si>
    <t>List obsahuje:</t>
  </si>
  <si>
    <t>1) Souhrnný list stavby</t>
  </si>
  <si>
    <t>2) Rekapitulace objektů</t>
  </si>
  <si>
    <t>2.0</t>
  </si>
  <si>
    <t/>
  </si>
  <si>
    <t>False</t>
  </si>
  <si>
    <t>optimalizováno pro tisk sestav ve formátu A4 - na výšku</t>
  </si>
  <si>
    <t>&gt;&gt;  skryté sloupce  &lt;&lt;</t>
  </si>
  <si>
    <t>0,01</t>
  </si>
  <si>
    <t>21</t>
  </si>
  <si>
    <t>15</t>
  </si>
  <si>
    <t>SOUHRNNÝ LIST STAVBY</t>
  </si>
  <si>
    <t>v ---  níže se nacházejí doplnkové a pomocné údaje k sestavám  --- v</t>
  </si>
  <si>
    <t>Návod na vyplnění</t>
  </si>
  <si>
    <t>0,001</t>
  </si>
  <si>
    <t>Kód:</t>
  </si>
  <si>
    <t>2017/13</t>
  </si>
  <si>
    <t>Měnit lze pouze buňky se žlutým podbarvením!_x000D_
_x000D_
1) na prvním listu Rekapitulace stavby vyplňte v sestavě_x000D_
_x000D_
    a) Souhrnný list_x000D_
       - údaje o Zhotoviteli_x000D_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Zhotoviteli, pokud se liší od údajů o Zhotoviteli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případe potřeby poznámku (ta je v skrytém sloupci)</t>
  </si>
  <si>
    <t>Stavba:</t>
  </si>
  <si>
    <t>FN Olomouc. I.P.Pavlova, Dochlazování objektu I</t>
  </si>
  <si>
    <t>JKSO:</t>
  </si>
  <si>
    <t>CC-CZ:</t>
  </si>
  <si>
    <t>Místo:</t>
  </si>
  <si>
    <t xml:space="preserve"> </t>
  </si>
  <si>
    <t>Datum:</t>
  </si>
  <si>
    <t>7.12.2017</t>
  </si>
  <si>
    <t>Objednatel:</t>
  </si>
  <si>
    <t>IČ:</t>
  </si>
  <si>
    <t>DIČ:</t>
  </si>
  <si>
    <t>Zhotovitel:</t>
  </si>
  <si>
    <t>Vyplň údaj</t>
  </si>
  <si>
    <t>Projektant:</t>
  </si>
  <si>
    <t>True</t>
  </si>
  <si>
    <t>Zpracovatel:</t>
  </si>
  <si>
    <t>Poznámka:</t>
  </si>
  <si>
    <t>Náklady z rozpočtů</t>
  </si>
  <si>
    <t>Ostatní náklady ze souhrnného listu</t>
  </si>
  <si>
    <t>Cena bez DPH</t>
  </si>
  <si>
    <t>DPH</t>
  </si>
  <si>
    <t>základní</t>
  </si>
  <si>
    <t>ze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</si>
  <si>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</si>
  <si>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</si>
  <si>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</si>
  <si>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</si>
  <si>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</si>
  <si>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</si>
  <si>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</si>
  <si>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</si>
  <si>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</si>
  <si>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</si>
  <si>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</si>
  <si>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</si>
  <si>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</si>
  <si>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</t>
  </si>
  <si>
    <t>Informatívní údaje z listů zakázek</t>
  </si>
  <si>
    <t>Kód</t>
  </si>
  <si>
    <t>Objekt</t>
  </si>
  <si>
    <t>Cena bez DPH [CZK]</t>
  </si>
  <si>
    <t>Cena s DPH [CZK]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</si>
  <si>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</si>
  <si>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</si>
  <si>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</si>
  <si>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</si>
  <si>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</si>
  <si>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</si>
  <si>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</si>
  <si>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</si>
  <si>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</si>
  <si>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</si>
  <si>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</si>
  <si>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</si>
  <si>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1) Náklady z rozpočtů</t>
  </si>
  <si>
    <t>D</t>
  </si>
  <si>
    <t>0</t>
  </si>
  <si>
    <t>###NOIMPORT###</t>
  </si>
  <si>
    <t>IMPORT</t>
  </si>
  <si>
    <t>{5633ab21-327c-4fde-8a95-306813996445}</t>
  </si>
  <si>
    <t>{00000000-0000-0000-0000-000000000000}</t>
  </si>
  <si>
    <t>/</t>
  </si>
  <si>
    <t>1</t>
  </si>
  <si>
    <t>SO 01 - Plošina pro chladící jednotky</t>
  </si>
  <si>
    <t>{5be8ed27-9ba5-40e6-8c59-465012e3e237}</t>
  </si>
  <si>
    <t>2) Ostatní náklady ze souhrnného listu</t>
  </si>
  <si>
    <t>Procent. zadání_x000D_
[% nákladů rozpočtu]</t>
  </si>
  <si>
    <t>Zařazení nákladů</t>
  </si>
  <si>
    <t>Ostatní náklady</t>
  </si>
  <si>
    <t>stavební čast</t>
  </si>
  <si>
    <t>OSTATNENAKLADY</t>
  </si>
  <si>
    <t>Vyplň vlastní</t>
  </si>
  <si>
    <t>OSTATNENAKLADYVLASTNE</t>
  </si>
  <si>
    <t>Celkové náklady za stavbu 1) + 2)</t>
  </si>
  <si>
    <t>1) Krycí list rozpočtu</t>
  </si>
  <si>
    <t>2) Rekapitulace rozpočtu</t>
  </si>
  <si>
    <t>3) Rozpočet</t>
  </si>
  <si>
    <t>Zpět na list:</t>
  </si>
  <si>
    <t>Rekapitulace stavby</t>
  </si>
  <si>
    <t>2</t>
  </si>
  <si>
    <t>KRYCÍ LIST ROZPOČTU</t>
  </si>
  <si>
    <t>Objekt:</t>
  </si>
  <si>
    <t>1 - SO 01 - Plošina pro chladící jednotky</t>
  </si>
  <si>
    <t>Náklady z rozpočtu</t>
  </si>
  <si>
    <t>REKAPITULACE ROZPOČTU</t>
  </si>
  <si>
    <t>Kód - Popis</t>
  </si>
  <si>
    <t>Cena celkem [CZK]</t>
  </si>
  <si>
    <t>1) Náklady z rozpočtu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</si>
  <si>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</si>
  <si>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</si>
  <si>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</si>
  <si>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</si>
  <si>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</si>
  <si>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</si>
  <si>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5 - Komunikace pozemní</t>
  </si>
  <si>
    <t xml:space="preserve">    9 - Ostatní konstrukce a práce, bourání</t>
  </si>
  <si>
    <t xml:space="preserve">    998 - Přesun hmot</t>
  </si>
  <si>
    <t>PSV - Práce a dodávky PSV</t>
  </si>
  <si>
    <t xml:space="preserve">    767 - Konstrukce zámečnické</t>
  </si>
  <si>
    <t>M - Práce a dodávky M</t>
  </si>
  <si>
    <t xml:space="preserve">    46-M - Zemní práce při extr.mont.pracích</t>
  </si>
  <si>
    <t>VP -   Vícepráce</t>
  </si>
  <si>
    <t>2) Ostatní náklady</t>
  </si>
  <si>
    <t>Zařízení staveniště</t>
  </si>
  <si>
    <t>VRN</t>
  </si>
  <si>
    <t>Projektové práce</t>
  </si>
  <si>
    <t>Územní vlivy</t>
  </si>
  <si>
    <t>Provozní vlivy</t>
  </si>
  <si>
    <t>Jiné VRN</t>
  </si>
  <si>
    <t>Kompletační činnost</t>
  </si>
  <si>
    <t>KOMPLETACNA</t>
  </si>
  <si>
    <t>ROZPOČET</t>
  </si>
  <si>
    <t>PČ</t>
  </si>
  <si>
    <t>Typ</t>
  </si>
  <si>
    <t>Popis</t>
  </si>
  <si>
    <t>MJ</t>
  </si>
  <si>
    <t>Množství</t>
  </si>
  <si>
    <t>J.cena [CZK]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</si>
  <si>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</si>
  <si>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</si>
  <si>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</si>
  <si>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</si>
  <si>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</si>
  <si>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</si>
  <si>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</si>
  <si>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ROZPOCET</t>
  </si>
  <si>
    <t>K</t>
  </si>
  <si>
    <t>131201101</t>
  </si>
  <si>
    <t>Hloubení jam nezapažených v hornině tř. 3 objemu do 100 m3</t>
  </si>
  <si>
    <t>m3</t>
  </si>
  <si>
    <t>4</t>
  </si>
  <si>
    <t>1908558743</t>
  </si>
  <si>
    <t>"kabelovod"</t>
  </si>
  <si>
    <t>VV</t>
  </si>
  <si>
    <t>16,10*2,05*1,85</t>
  </si>
  <si>
    <t>"jímka"</t>
  </si>
  <si>
    <t>1,50*1,50*1,80</t>
  </si>
  <si>
    <t>"základy"</t>
  </si>
  <si>
    <t>0,70*0,70*1,20*4</t>
  </si>
  <si>
    <t>0,40*0,40*1,00</t>
  </si>
  <si>
    <t>"chodník"</t>
  </si>
  <si>
    <t>2,00*0,30</t>
  </si>
  <si>
    <t>Součet</t>
  </si>
  <si>
    <t>131201109</t>
  </si>
  <si>
    <t>Příplatek za lepivost u hloubení jam nezapažených v hornině tř. 3</t>
  </si>
  <si>
    <t>1178388760</t>
  </si>
  <si>
    <t>3</t>
  </si>
  <si>
    <t>161101101</t>
  </si>
  <si>
    <t>Svislé přemístění výkopku z horniny tř. 1 až 4 hl výkopu do 2,5 m</t>
  </si>
  <si>
    <t>1688697748</t>
  </si>
  <si>
    <t>162701105</t>
  </si>
  <si>
    <t>Vodorovné přemístění do 10000 m výkopku/sypaniny z horniny tř. 1 až 4</t>
  </si>
  <si>
    <t>1671459115</t>
  </si>
  <si>
    <t>68,221-39,953</t>
  </si>
  <si>
    <t>5</t>
  </si>
  <si>
    <t>171201201</t>
  </si>
  <si>
    <t>Uložení sypaniny na skládky</t>
  </si>
  <si>
    <t>-1190515009</t>
  </si>
  <si>
    <t>6</t>
  </si>
  <si>
    <t>171201211</t>
  </si>
  <si>
    <t>Poplatek za uložení odpadu ze sypaniny na skládce (skládkovné)</t>
  </si>
  <si>
    <t>t</t>
  </si>
  <si>
    <t>-1255216540</t>
  </si>
  <si>
    <t>28,268*1,80</t>
  </si>
  <si>
    <t>7</t>
  </si>
  <si>
    <t>174101101</t>
  </si>
  <si>
    <t>Zásyp jam, šachet rýh nebo kolem objektů sypaninou se zhutněním</t>
  </si>
  <si>
    <t>-1277667043</t>
  </si>
  <si>
    <t>"výkop-podsyp-podkladní beton-kabelovod-plast.jímka-základy"</t>
  </si>
  <si>
    <t>68,221-2,576-2,254-17,388-4,05-2,00</t>
  </si>
  <si>
    <t>8</t>
  </si>
  <si>
    <t>M</t>
  </si>
  <si>
    <t>583441550</t>
  </si>
  <si>
    <t>štěrkodrť frakce 0-22</t>
  </si>
  <si>
    <t>-1792029363</t>
  </si>
  <si>
    <t>39,953*1,212*1,05</t>
  </si>
  <si>
    <t>9</t>
  </si>
  <si>
    <t>184102114</t>
  </si>
  <si>
    <t>Výsadba dřeviny s balem D do 0,5 m do jamky se zalitím v rovině a svahu do 1:5</t>
  </si>
  <si>
    <t>kus</t>
  </si>
  <si>
    <t>-1268923925</t>
  </si>
  <si>
    <t>10</t>
  </si>
  <si>
    <t>184502112</t>
  </si>
  <si>
    <t>Vyzvednutí dřeviny k přesazení s balem D do 0,5 m v rovině a svahu do 1:5</t>
  </si>
  <si>
    <t>441890720</t>
  </si>
  <si>
    <t>11</t>
  </si>
  <si>
    <t>599000010RAA</t>
  </si>
  <si>
    <t>Rozebrání a odvoz vrstev asfaltové komunikace a dlážděného chodníku</t>
  </si>
  <si>
    <t>m2</t>
  </si>
  <si>
    <t>-1894013414</t>
  </si>
  <si>
    <t>14,625*2,00</t>
  </si>
  <si>
    <t>12</t>
  </si>
  <si>
    <t>213141111</t>
  </si>
  <si>
    <t>Zřízení vrstvy z geotextilie v rovině nebo ve sklonu do 1:5 š do 3 m</t>
  </si>
  <si>
    <t>1165399518</t>
  </si>
  <si>
    <t>"pod chodník"</t>
  </si>
  <si>
    <t>10,00</t>
  </si>
  <si>
    <t>13</t>
  </si>
  <si>
    <t>693110050</t>
  </si>
  <si>
    <t>geotextilie</t>
  </si>
  <si>
    <t>893231714</t>
  </si>
  <si>
    <t>10,00*1,20</t>
  </si>
  <si>
    <t>14</t>
  </si>
  <si>
    <t>271572211</t>
  </si>
  <si>
    <t>Podsyp pod základové konstrukce se zhutněním z netříděného štěrkopísku</t>
  </si>
  <si>
    <t>196760887</t>
  </si>
  <si>
    <t>16,10*1,60*0,10</t>
  </si>
  <si>
    <t>278381145</t>
  </si>
  <si>
    <t>Základy pod technologická zařízení půdorysné plochy do 0,5 m2 z betonu prostého tř. C 20/25 včetně bednění</t>
  </si>
  <si>
    <t>1656977074</t>
  </si>
  <si>
    <t>0,70*0,70*2,00*2</t>
  </si>
  <si>
    <t>0,70*0,70*1,92*2</t>
  </si>
  <si>
    <t>16</t>
  </si>
  <si>
    <t>R34817110</t>
  </si>
  <si>
    <t>Dodávka a montáž systémového oplocení 3D pz v.1,50m vč.branky, sloupků, úchytového materiálu, zabetonování sloupků a zemních prací</t>
  </si>
  <si>
    <t>m</t>
  </si>
  <si>
    <t>-829136796</t>
  </si>
  <si>
    <t>17</t>
  </si>
  <si>
    <t>R45131511</t>
  </si>
  <si>
    <t xml:space="preserve">Podkladní nebo výplňová vrstva z betonu C 16/20 tl do 100 mm se sítí </t>
  </si>
  <si>
    <t>-545917986</t>
  </si>
  <si>
    <t>16,10*1,40*0,10</t>
  </si>
  <si>
    <t>18</t>
  </si>
  <si>
    <t>564851113</t>
  </si>
  <si>
    <t>Podklad ze štěrkodrtě ŠD tl 170 mm</t>
  </si>
  <si>
    <t>501205925</t>
  </si>
  <si>
    <t>"nový"</t>
  </si>
  <si>
    <t>5,00*1,00</t>
  </si>
  <si>
    <t>"obnovený"</t>
  </si>
  <si>
    <t>2,00</t>
  </si>
  <si>
    <t>19</t>
  </si>
  <si>
    <t>577000078RA0</t>
  </si>
  <si>
    <t>Komunikace s asfaltobeton. krytem tl.50cm -podkladní vrstvy+AB</t>
  </si>
  <si>
    <t>M2</t>
  </si>
  <si>
    <t>-147599161</t>
  </si>
  <si>
    <t>20</t>
  </si>
  <si>
    <t>596811120</t>
  </si>
  <si>
    <t>Kladení betonové dlažby komunikací pro pěší do lože z kameniva vel do 0,09 m2 plochy do 50 m2</t>
  </si>
  <si>
    <t>-1383778167</t>
  </si>
  <si>
    <t>592456200</t>
  </si>
  <si>
    <t>dlažba desková betonová 50x50x8 cm šedá</t>
  </si>
  <si>
    <t>255290636</t>
  </si>
  <si>
    <t>22</t>
  </si>
  <si>
    <t>916131213</t>
  </si>
  <si>
    <t>Osazení silničního obrubníku betonového stojatého s boční opěrou do lože z betonu prostého</t>
  </si>
  <si>
    <t>1867864375</t>
  </si>
  <si>
    <t>23</t>
  </si>
  <si>
    <t>592174100</t>
  </si>
  <si>
    <t>obrubník betonový chodníkový ABO 100/10/25 II nat 100x10x25 cm</t>
  </si>
  <si>
    <t>-1796413449</t>
  </si>
  <si>
    <t>24</t>
  </si>
  <si>
    <t>916991121</t>
  </si>
  <si>
    <t>Lože pod obrubníky, krajníky nebo obruby z dlažebních kostek z betonu prostého</t>
  </si>
  <si>
    <t>-944473641</t>
  </si>
  <si>
    <t>25</t>
  </si>
  <si>
    <t>484873700</t>
  </si>
  <si>
    <t>nádrž plastová 1,50x1,50x2,10m dodávka a osazení</t>
  </si>
  <si>
    <t>-250982809</t>
  </si>
  <si>
    <t>26</t>
  </si>
  <si>
    <t>971035561</t>
  </si>
  <si>
    <t>Vybourání otvorů ve zdivu cihelném pl do 1 m2 na MC tl do 600 mm</t>
  </si>
  <si>
    <t>1735282276</t>
  </si>
  <si>
    <t>27</t>
  </si>
  <si>
    <t>998767201</t>
  </si>
  <si>
    <t>Přesun hmot procentní pro zámečnické konstrukce v objektech v do 6 m</t>
  </si>
  <si>
    <t>%</t>
  </si>
  <si>
    <t>-827504324</t>
  </si>
  <si>
    <t>28</t>
  </si>
  <si>
    <t>R76799511</t>
  </si>
  <si>
    <t>Montáž atypických zámečnických konstrukcí hmotnosti přes 500  kg</t>
  </si>
  <si>
    <t>kg</t>
  </si>
  <si>
    <t>-825837585</t>
  </si>
  <si>
    <t>29</t>
  </si>
  <si>
    <t>R76799512</t>
  </si>
  <si>
    <t>Dodávka ocelových pz prvků (žárové pozinkování tl.1mm)  - I, U, plechy, pásovina, pororošty - výroba a doprava</t>
  </si>
  <si>
    <t>-1715894244</t>
  </si>
  <si>
    <t>30</t>
  </si>
  <si>
    <t>460510076</t>
  </si>
  <si>
    <t>Kabelové prostupy z trub plastových do rýhy s obetonováním, průměru do 20 cm</t>
  </si>
  <si>
    <t>64</t>
  </si>
  <si>
    <t>-496665767</t>
  </si>
  <si>
    <t>16,10*6</t>
  </si>
  <si>
    <t>35</t>
  </si>
  <si>
    <t>286193260</t>
  </si>
  <si>
    <t>trubka, PE-D 200</t>
  </si>
  <si>
    <t>128</t>
  </si>
  <si>
    <t>1126963832</t>
  </si>
  <si>
    <t>96,6*1,03</t>
  </si>
  <si>
    <t>32</t>
  </si>
  <si>
    <t>460521111</t>
  </si>
  <si>
    <t>Těleso trubkového kabelovodu z prostého betonu C16/20 v otevřeném výkopu</t>
  </si>
  <si>
    <t>-1627879363</t>
  </si>
  <si>
    <t>16,10*1,20*0,90</t>
  </si>
  <si>
    <t>33</t>
  </si>
  <si>
    <t>460521511</t>
  </si>
  <si>
    <t>Bednění stěn tělesa trubkového kabelovodu v otevřeném výkopu</t>
  </si>
  <si>
    <t>1458959575</t>
  </si>
  <si>
    <t>16,10*1,00*2</t>
  </si>
  <si>
    <t>34</t>
  </si>
  <si>
    <t>274362021</t>
  </si>
  <si>
    <t>Výztuž tělesa kabelovodu svařovanými sítěmi Kari</t>
  </si>
  <si>
    <t>1352014442</t>
  </si>
  <si>
    <t>"120kg/m3</t>
  </si>
  <si>
    <t>17,388*120/1000</t>
  </si>
  <si>
    <t>VP - Vícepráce</t>
  </si>
  <si>
    <t>PN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</si>
</sst>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800080"/>
      <name val="Trebuchet MS"/>
    </font>
    <font>
      <sz val="8"/>
      <color rgb="FF505050"/>
      <name val="Trebuchet MS"/>
    </font>
    <font>
      <sz val="8"/>
      <color rgb="FFFF0000"/>
      <name val="Trebuchet MS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sz val="10"/>
      <color rgb="FF464646"/>
      <name val="Trebuchet MS"/>
    </font>
    <font>
      <b/>
      <sz val="10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sz val="11"/>
      <color rgb="FF969696"/>
      <name val="Trebuchet MS"/>
    </font>
    <font>
      <b/>
      <sz val="12"/>
      <color rgb="FF800000"/>
      <name val="Trebuchet MS"/>
    </font>
    <font>
      <b/>
      <sz val="8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i/>
      <sz val="8"/>
      <color rgb="FF0000FF"/>
      <name val="Trebuchet MS"/>
    </font>
    <font>
      <u/>
      <sz val="11"/>
      <color theme="1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96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2" borderId="0" xfId="0" applyFont="1" applyFill="1" applyAlignment="1" applyProtection="1">
      <alignment horizontal="left" vertical="center"/>
    </xf>
    <xf numFmtId="0" fontId="12" fillId="2" borderId="0" xfId="0" applyFont="1" applyFill="1" applyAlignment="1" applyProtection="1">
      <alignment vertical="center"/>
    </xf>
    <xf numFmtId="0" fontId="13" fillId="2" borderId="0" xfId="0" applyFont="1" applyFill="1" applyAlignment="1" applyProtection="1">
      <alignment horizontal="left" vertical="center"/>
    </xf>
    <xf numFmtId="0" fontId="14" fillId="2" borderId="0" xfId="1" applyFont="1" applyFill="1" applyAlignment="1" applyProtection="1">
      <alignment vertical="center"/>
    </xf>
    <xf numFmtId="0" fontId="0" fillId="2" borderId="0" xfId="0" applyFill="1"/>
    <xf numFmtId="0" fontId="11" fillId="2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7" fillId="0" borderId="0" xfId="0" applyFont="1" applyAlignment="1">
      <alignment horizontal="left" vertical="center"/>
    </xf>
    <xf numFmtId="0" fontId="0" fillId="0" borderId="0" xfId="0" applyBorder="1"/>
    <xf numFmtId="0" fontId="18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8" fillId="0" borderId="0" xfId="0" applyFont="1" applyBorder="1" applyAlignment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Border="1"/>
    <xf numFmtId="0" fontId="20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1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5" borderId="0" xfId="0" applyFont="1" applyFill="1" applyBorder="1" applyAlignment="1">
      <alignment vertical="center"/>
    </xf>
    <xf numFmtId="0" fontId="3" fillId="5" borderId="8" xfId="0" applyFont="1" applyFill="1" applyBorder="1" applyAlignment="1">
      <alignment horizontal="left" vertical="center"/>
    </xf>
    <xf numFmtId="0" fontId="0" fillId="5" borderId="9" xfId="0" applyFont="1" applyFill="1" applyBorder="1" applyAlignment="1">
      <alignment vertical="center"/>
    </xf>
    <xf numFmtId="0" fontId="3" fillId="5" borderId="9" xfId="0" applyFont="1" applyFill="1" applyBorder="1" applyAlignment="1">
      <alignment horizontal="center" vertical="center"/>
    </xf>
    <xf numFmtId="0" fontId="22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23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vertical="center"/>
    </xf>
    <xf numFmtId="0" fontId="23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0" fontId="0" fillId="0" borderId="15" xfId="0" applyFont="1" applyBorder="1" applyAlignment="1">
      <alignment vertical="center"/>
    </xf>
    <xf numFmtId="0" fontId="0" fillId="6" borderId="9" xfId="0" applyFont="1" applyFill="1" applyBorder="1" applyAlignment="1">
      <alignment vertical="center"/>
    </xf>
    <xf numFmtId="0" fontId="18" fillId="0" borderId="22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26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vertical="center"/>
    </xf>
    <xf numFmtId="4" fontId="25" fillId="0" borderId="14" xfId="0" applyNumberFormat="1" applyFont="1" applyBorder="1" applyAlignment="1">
      <alignment vertical="center"/>
    </xf>
    <xf numFmtId="4" fontId="25" fillId="0" borderId="0" xfId="0" applyNumberFormat="1" applyFont="1" applyBorder="1" applyAlignment="1">
      <alignment vertical="center"/>
    </xf>
    <xf numFmtId="166" fontId="25" fillId="0" borderId="0" xfId="0" applyNumberFormat="1" applyFont="1" applyBorder="1" applyAlignment="1">
      <alignment vertical="center"/>
    </xf>
    <xf numFmtId="4" fontId="25" fillId="0" borderId="15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" fontId="31" fillId="0" borderId="16" xfId="0" applyNumberFormat="1" applyFont="1" applyBorder="1" applyAlignment="1">
      <alignment vertical="center"/>
    </xf>
    <xf numFmtId="4" fontId="31" fillId="0" borderId="17" xfId="0" applyNumberFormat="1" applyFont="1" applyBorder="1" applyAlignment="1">
      <alignment vertical="center"/>
    </xf>
    <xf numFmtId="166" fontId="31" fillId="0" borderId="17" xfId="0" applyNumberFormat="1" applyFont="1" applyBorder="1" applyAlignment="1">
      <alignment vertical="center"/>
    </xf>
    <xf numFmtId="4" fontId="31" fillId="0" borderId="18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164" fontId="23" fillId="4" borderId="11" xfId="0" applyNumberFormat="1" applyFont="1" applyFill="1" applyBorder="1" applyAlignment="1" applyProtection="1">
      <alignment horizontal="center" vertical="center"/>
      <protection locked="0"/>
    </xf>
    <xf numFmtId="0" fontId="23" fillId="4" borderId="12" xfId="0" applyFont="1" applyFill="1" applyBorder="1" applyAlignment="1" applyProtection="1">
      <alignment horizontal="center" vertical="center"/>
      <protection locked="0"/>
    </xf>
    <xf numFmtId="4" fontId="23" fillId="0" borderId="13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164" fontId="23" fillId="4" borderId="14" xfId="0" applyNumberFormat="1" applyFont="1" applyFill="1" applyBorder="1" applyAlignment="1" applyProtection="1">
      <alignment horizontal="center" vertical="center"/>
      <protection locked="0"/>
    </xf>
    <xf numFmtId="0" fontId="23" fillId="4" borderId="0" xfId="0" applyFont="1" applyFill="1" applyBorder="1" applyAlignment="1" applyProtection="1">
      <alignment horizontal="center" vertical="center"/>
      <protection locked="0"/>
    </xf>
    <xf numFmtId="4" fontId="23" fillId="0" borderId="15" xfId="0" applyNumberFormat="1" applyFont="1" applyBorder="1" applyAlignment="1">
      <alignment vertical="center"/>
    </xf>
    <xf numFmtId="164" fontId="23" fillId="4" borderId="16" xfId="0" applyNumberFormat="1" applyFont="1" applyFill="1" applyBorder="1" applyAlignment="1" applyProtection="1">
      <alignment horizontal="center" vertical="center"/>
      <protection locked="0"/>
    </xf>
    <xf numFmtId="0" fontId="23" fillId="4" borderId="17" xfId="0" applyFont="1" applyFill="1" applyBorder="1" applyAlignment="1" applyProtection="1">
      <alignment horizontal="center" vertical="center"/>
      <protection locked="0"/>
    </xf>
    <xf numFmtId="4" fontId="23" fillId="0" borderId="18" xfId="0" applyNumberFormat="1" applyFont="1" applyBorder="1" applyAlignment="1">
      <alignment vertical="center"/>
    </xf>
    <xf numFmtId="0" fontId="26" fillId="6" borderId="0" xfId="0" applyFont="1" applyFill="1" applyBorder="1" applyAlignment="1">
      <alignment horizontal="left" vertical="center"/>
    </xf>
    <xf numFmtId="0" fontId="0" fillId="6" borderId="0" xfId="0" applyFont="1" applyFill="1" applyBorder="1" applyAlignment="1">
      <alignment vertical="center"/>
    </xf>
    <xf numFmtId="0" fontId="0" fillId="2" borderId="0" xfId="0" applyFill="1" applyProtection="1"/>
    <xf numFmtId="0" fontId="12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3" fillId="6" borderId="8" xfId="0" applyFont="1" applyFill="1" applyBorder="1" applyAlignment="1">
      <alignment horizontal="left" vertical="center"/>
    </xf>
    <xf numFmtId="0" fontId="3" fillId="6" borderId="9" xfId="0" applyFont="1" applyFill="1" applyBorder="1" applyAlignment="1">
      <alignment horizontal="right" vertical="center"/>
    </xf>
    <xf numFmtId="0" fontId="3" fillId="6" borderId="9" xfId="0" applyFont="1" applyFill="1" applyBorder="1" applyAlignment="1">
      <alignment horizontal="center" vertical="center"/>
    </xf>
    <xf numFmtId="0" fontId="32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18" fillId="0" borderId="25" xfId="0" applyFont="1" applyBorder="1" applyAlignment="1">
      <alignment horizontal="center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23" fillId="0" borderId="15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16" xfId="0" applyFont="1" applyBorder="1" applyAlignment="1" applyProtection="1">
      <alignment vertical="center"/>
      <protection locked="0"/>
    </xf>
    <xf numFmtId="0" fontId="23" fillId="0" borderId="18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>
      <alignment horizontal="center" vertical="center" wrapText="1"/>
    </xf>
    <xf numFmtId="0" fontId="2" fillId="6" borderId="22" xfId="0" applyFont="1" applyFill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6" fontId="34" fillId="0" borderId="12" xfId="0" applyNumberFormat="1" applyFont="1" applyBorder="1" applyAlignment="1"/>
    <xf numFmtId="166" fontId="34" fillId="0" borderId="13" xfId="0" applyNumberFormat="1" applyFont="1" applyBorder="1" applyAlignment="1"/>
    <xf numFmtId="4" fontId="35" fillId="0" borderId="0" xfId="0" applyNumberFormat="1" applyFont="1" applyAlignment="1">
      <alignment vertical="center"/>
    </xf>
    <xf numFmtId="0" fontId="7" fillId="0" borderId="4" xfId="0" applyFont="1" applyBorder="1" applyAlignment="1"/>
    <xf numFmtId="0" fontId="7" fillId="0" borderId="0" xfId="0" applyFont="1" applyBorder="1" applyAlignment="1"/>
    <xf numFmtId="0" fontId="5" fillId="0" borderId="0" xfId="0" applyFont="1" applyBorder="1" applyAlignment="1">
      <alignment horizontal="left"/>
    </xf>
    <xf numFmtId="0" fontId="7" fillId="0" borderId="5" xfId="0" applyFont="1" applyBorder="1" applyAlignment="1"/>
    <xf numFmtId="0" fontId="7" fillId="0" borderId="14" xfId="0" applyFont="1" applyBorder="1" applyAlignment="1"/>
    <xf numFmtId="166" fontId="7" fillId="0" borderId="0" xfId="0" applyNumberFormat="1" applyFont="1" applyBorder="1" applyAlignment="1"/>
    <xf numFmtId="166" fontId="7" fillId="0" borderId="15" xfId="0" applyNumberFormat="1" applyFont="1" applyBorder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left"/>
    </xf>
    <xf numFmtId="0" fontId="0" fillId="0" borderId="25" xfId="0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horizontal="center" vertical="center" wrapText="1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0" fontId="1" fillId="4" borderId="25" xfId="0" applyFont="1" applyFill="1" applyBorder="1" applyAlignment="1" applyProtection="1">
      <alignment horizontal="left" vertical="center"/>
      <protection locked="0"/>
    </xf>
    <xf numFmtId="166" fontId="1" fillId="0" borderId="0" xfId="0" applyNumberFormat="1" applyFont="1" applyBorder="1" applyAlignment="1">
      <alignment vertical="center"/>
    </xf>
    <xf numFmtId="166" fontId="1" fillId="0" borderId="15" xfId="0" applyNumberFormat="1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5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167" fontId="9" fillId="0" borderId="0" xfId="0" applyNumberFormat="1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167" fontId="10" fillId="0" borderId="0" xfId="0" applyNumberFormat="1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36" fillId="0" borderId="25" xfId="0" applyFont="1" applyBorder="1" applyAlignment="1" applyProtection="1">
      <alignment horizontal="center" vertical="center"/>
      <protection locked="0"/>
    </xf>
    <xf numFmtId="49" fontId="36" fillId="0" borderId="25" xfId="0" applyNumberFormat="1" applyFont="1" applyBorder="1" applyAlignment="1" applyProtection="1">
      <alignment horizontal="left" vertical="center" wrapText="1"/>
      <protection locked="0"/>
    </xf>
    <xf numFmtId="0" fontId="36" fillId="0" borderId="25" xfId="0" applyFont="1" applyBorder="1" applyAlignment="1" applyProtection="1">
      <alignment horizontal="center" vertical="center" wrapText="1"/>
      <protection locked="0"/>
    </xf>
    <xf numFmtId="167" fontId="36" fillId="0" borderId="25" xfId="0" applyNumberFormat="1" applyFont="1" applyBorder="1" applyAlignment="1" applyProtection="1">
      <alignment vertical="center"/>
      <protection locked="0"/>
    </xf>
    <xf numFmtId="167" fontId="0" fillId="4" borderId="25" xfId="0" applyNumberFormat="1" applyFont="1" applyFill="1" applyBorder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0" fillId="4" borderId="25" xfId="0" applyFont="1" applyFill="1" applyBorder="1" applyAlignment="1" applyProtection="1">
      <alignment horizontal="center" vertical="center"/>
      <protection locked="0"/>
    </xf>
    <xf numFmtId="49" fontId="0" fillId="4" borderId="25" xfId="0" applyNumberFormat="1" applyFont="1" applyFill="1" applyBorder="1" applyAlignment="1" applyProtection="1">
      <alignment horizontal="left" vertical="center" wrapText="1"/>
      <protection locked="0"/>
    </xf>
    <xf numFmtId="0" fontId="0" fillId="4" borderId="25" xfId="0" applyFont="1" applyFill="1" applyBorder="1" applyAlignment="1" applyProtection="1">
      <alignment horizontal="center" vertical="center" wrapText="1"/>
      <protection locked="0"/>
    </xf>
    <xf numFmtId="0" fontId="1" fillId="4" borderId="25" xfId="0" applyFont="1" applyFill="1" applyBorder="1" applyAlignment="1" applyProtection="1">
      <alignment horizontal="center" vertical="center"/>
      <protection locked="0"/>
    </xf>
    <xf numFmtId="4" fontId="26" fillId="0" borderId="0" xfId="0" applyNumberFormat="1" applyFont="1" applyBorder="1" applyAlignment="1">
      <alignment vertical="center"/>
    </xf>
    <xf numFmtId="4" fontId="26" fillId="6" borderId="0" xfId="0" applyNumberFormat="1" applyFont="1" applyFill="1" applyBorder="1" applyAlignment="1">
      <alignment vertical="center"/>
    </xf>
    <xf numFmtId="0" fontId="15" fillId="3" borderId="0" xfId="0" applyFont="1" applyFill="1" applyAlignment="1">
      <alignment horizontal="center" vertical="center"/>
    </xf>
    <xf numFmtId="0" fontId="0" fillId="0" borderId="0" xfId="0"/>
    <xf numFmtId="0" fontId="6" fillId="4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Border="1" applyAlignment="1">
      <alignment horizontal="left" vertical="center"/>
    </xf>
    <xf numFmtId="4" fontId="6" fillId="4" borderId="0" xfId="0" applyNumberFormat="1" applyFont="1" applyFill="1" applyBorder="1" applyAlignment="1" applyProtection="1">
      <alignment vertical="center"/>
      <protection locked="0"/>
    </xf>
    <xf numFmtId="4" fontId="6" fillId="0" borderId="0" xfId="0" applyNumberFormat="1" applyFont="1" applyBorder="1" applyAlignment="1">
      <alignment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left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left" vertical="center"/>
    </xf>
    <xf numFmtId="4" fontId="30" fillId="0" borderId="0" xfId="0" applyNumberFormat="1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29" fillId="0" borderId="0" xfId="0" applyFont="1" applyBorder="1" applyAlignment="1">
      <alignment horizontal="left" vertical="center" wrapText="1"/>
    </xf>
    <xf numFmtId="4" fontId="26" fillId="0" borderId="0" xfId="0" applyNumberFormat="1" applyFont="1" applyBorder="1" applyAlignment="1">
      <alignment horizontal="right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0" fontId="3" fillId="5" borderId="9" xfId="0" applyFont="1" applyFill="1" applyBorder="1" applyAlignment="1">
      <alignment horizontal="left" vertical="center"/>
    </xf>
    <xf numFmtId="0" fontId="0" fillId="5" borderId="9" xfId="0" applyFont="1" applyFill="1" applyBorder="1" applyAlignment="1">
      <alignment vertical="center"/>
    </xf>
    <xf numFmtId="4" fontId="3" fillId="5" borderId="9" xfId="0" applyNumberFormat="1" applyFont="1" applyFill="1" applyBorder="1" applyAlignment="1">
      <alignment vertical="center"/>
    </xf>
    <xf numFmtId="0" fontId="0" fillId="5" borderId="10" xfId="0" applyFont="1" applyFill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/>
    <xf numFmtId="0" fontId="3" fillId="0" borderId="0" xfId="0" applyFont="1" applyBorder="1" applyAlignment="1">
      <alignment horizontal="left" vertical="top" wrapText="1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4" fontId="12" fillId="0" borderId="0" xfId="0" applyNumberFormat="1" applyFont="1" applyBorder="1" applyAlignment="1">
      <alignment vertical="center"/>
    </xf>
    <xf numFmtId="4" fontId="21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14" fillId="2" borderId="0" xfId="1" applyFont="1" applyFill="1" applyAlignment="1" applyProtection="1">
      <alignment horizontal="center" vertical="center"/>
    </xf>
    <xf numFmtId="0" fontId="0" fillId="4" borderId="25" xfId="0" applyFont="1" applyFill="1" applyBorder="1" applyAlignment="1" applyProtection="1">
      <alignment horizontal="left" vertical="center" wrapText="1"/>
      <protection locked="0"/>
    </xf>
    <xf numFmtId="4" fontId="0" fillId="4" borderId="25" xfId="0" applyNumberFormat="1" applyFont="1" applyFill="1" applyBorder="1" applyAlignment="1" applyProtection="1">
      <alignment vertical="center"/>
      <protection locked="0"/>
    </xf>
    <xf numFmtId="4" fontId="0" fillId="0" borderId="25" xfId="0" applyNumberFormat="1" applyFont="1" applyBorder="1" applyAlignment="1">
      <alignment vertical="center"/>
    </xf>
    <xf numFmtId="4" fontId="26" fillId="0" borderId="12" xfId="0" applyNumberFormat="1" applyFont="1" applyBorder="1" applyAlignment="1"/>
    <xf numFmtId="4" fontId="3" fillId="0" borderId="12" xfId="0" applyNumberFormat="1" applyFont="1" applyBorder="1" applyAlignment="1">
      <alignment vertical="center"/>
    </xf>
    <xf numFmtId="4" fontId="5" fillId="0" borderId="0" xfId="0" applyNumberFormat="1" applyFont="1" applyBorder="1" applyAlignment="1"/>
    <xf numFmtId="4" fontId="5" fillId="0" borderId="0" xfId="0" applyNumberFormat="1" applyFont="1" applyBorder="1" applyAlignment="1">
      <alignment vertical="center"/>
    </xf>
    <xf numFmtId="4" fontId="6" fillId="0" borderId="17" xfId="0" applyNumberFormat="1" applyFont="1" applyBorder="1" applyAlignment="1"/>
    <xf numFmtId="4" fontId="6" fillId="0" borderId="17" xfId="0" applyNumberFormat="1" applyFont="1" applyBorder="1" applyAlignment="1">
      <alignment vertical="center"/>
    </xf>
    <xf numFmtId="4" fontId="6" fillId="0" borderId="23" xfId="0" applyNumberFormat="1" applyFont="1" applyBorder="1" applyAlignment="1"/>
    <xf numFmtId="4" fontId="6" fillId="0" borderId="23" xfId="0" applyNumberFormat="1" applyFont="1" applyBorder="1" applyAlignment="1">
      <alignment vertical="center"/>
    </xf>
    <xf numFmtId="4" fontId="5" fillId="0" borderId="12" xfId="0" applyNumberFormat="1" applyFont="1" applyBorder="1" applyAlignment="1"/>
    <xf numFmtId="4" fontId="5" fillId="0" borderId="12" xfId="0" applyNumberFormat="1" applyFont="1" applyBorder="1" applyAlignment="1">
      <alignment vertical="center"/>
    </xf>
    <xf numFmtId="4" fontId="5" fillId="0" borderId="17" xfId="0" applyNumberFormat="1" applyFont="1" applyBorder="1" applyAlignment="1"/>
    <xf numFmtId="4" fontId="5" fillId="0" borderId="17" xfId="0" applyNumberFormat="1" applyFont="1" applyBorder="1" applyAlignment="1">
      <alignment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/>
    </xf>
    <xf numFmtId="0" fontId="9" fillId="0" borderId="12" xfId="0" applyFont="1" applyBorder="1" applyAlignment="1">
      <alignment horizontal="left" vertical="center" wrapText="1"/>
    </xf>
    <xf numFmtId="0" fontId="9" fillId="0" borderId="12" xfId="0" applyFont="1" applyBorder="1" applyAlignment="1">
      <alignment vertical="center"/>
    </xf>
    <xf numFmtId="0" fontId="0" fillId="0" borderId="25" xfId="0" applyFont="1" applyBorder="1" applyAlignment="1" applyProtection="1">
      <alignment horizontal="left" vertical="center" wrapText="1"/>
      <protection locked="0"/>
    </xf>
    <xf numFmtId="4" fontId="0" fillId="0" borderId="25" xfId="0" applyNumberFormat="1" applyFont="1" applyBorder="1" applyAlignment="1" applyProtection="1">
      <alignment vertical="center"/>
      <protection locked="0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vertical="center"/>
    </xf>
    <xf numFmtId="0" fontId="36" fillId="0" borderId="25" xfId="0" applyFont="1" applyBorder="1" applyAlignment="1" applyProtection="1">
      <alignment horizontal="left" vertical="center" wrapText="1"/>
      <protection locked="0"/>
    </xf>
    <xf numFmtId="4" fontId="36" fillId="4" borderId="25" xfId="0" applyNumberFormat="1" applyFont="1" applyFill="1" applyBorder="1" applyAlignment="1" applyProtection="1">
      <alignment vertical="center"/>
      <protection locked="0"/>
    </xf>
    <xf numFmtId="4" fontId="36" fillId="0" borderId="25" xfId="0" applyNumberFormat="1" applyFont="1" applyBorder="1" applyAlignment="1" applyProtection="1">
      <alignment vertical="center"/>
      <protection locked="0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0" fontId="2" fillId="6" borderId="23" xfId="0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left" vertical="center"/>
      <protection locked="0"/>
    </xf>
    <xf numFmtId="4" fontId="6" fillId="0" borderId="0" xfId="0" applyNumberFormat="1" applyFont="1" applyBorder="1" applyAlignment="1" applyProtection="1">
      <alignment vertical="center"/>
      <protection locked="0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" fontId="32" fillId="0" borderId="0" xfId="0" applyNumberFormat="1" applyFont="1" applyBorder="1" applyAlignment="1">
      <alignment vertical="center"/>
    </xf>
    <xf numFmtId="4" fontId="33" fillId="0" borderId="0" xfId="0" applyNumberFormat="1" applyFont="1" applyBorder="1" applyAlignment="1">
      <alignment vertical="center"/>
    </xf>
    <xf numFmtId="0" fontId="2" fillId="6" borderId="0" xfId="0" applyFont="1" applyFill="1" applyBorder="1" applyAlignment="1">
      <alignment horizontal="center" vertical="center"/>
    </xf>
    <xf numFmtId="0" fontId="0" fillId="6" borderId="0" xfId="0" applyFont="1" applyFill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3" fillId="6" borderId="9" xfId="0" applyNumberFormat="1" applyFont="1" applyFill="1" applyBorder="1" applyAlignment="1">
      <alignment vertical="center"/>
    </xf>
    <xf numFmtId="4" fontId="3" fillId="6" borderId="10" xfId="0" applyNumberFormat="1" applyFont="1" applyFill="1" applyBorder="1" applyAlignment="1">
      <alignment vertical="center"/>
    </xf>
    <xf numFmtId="4" fontId="21" fillId="0" borderId="0" xfId="0" applyNumberFormat="1" applyFont="1" applyBorder="1" applyAlignment="1">
      <alignment vertical="center"/>
    </xf>
    <xf numFmtId="165" fontId="2" fillId="4" borderId="0" xfId="0" applyNumberFormat="1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>
      <alignment horizontal="left"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K97"/>
  <sheetViews>
    <sheetView showGridLines="0" workbookViewId="0">
      <pane ySplit="1" topLeftCell="A32" activePane="bottomLeft" state="frozen"/>
      <selection pane="bottomLeft"/>
    </sheetView>
  </sheetViews>
  <sheetFormatPr defaultRowHeight="13.5"/>
  <cols>
    <col min="1" max="1" width="7.1640625" customWidth="1"/>
    <col min="2" max="2" width="1.5" customWidth="1"/>
    <col min="3" max="3" width="3.5" customWidth="1"/>
    <col min="4" max="33" width="2.1640625" customWidth="1"/>
    <col min="34" max="34" width="2.83203125" customWidth="1"/>
    <col min="35" max="37" width="2.1640625" customWidth="1"/>
    <col min="38" max="38" width="7.1640625" customWidth="1"/>
    <col min="39" max="39" width="2.83203125" customWidth="1"/>
    <col min="40" max="40" width="11.5" customWidth="1"/>
    <col min="41" max="41" width="6.5" customWidth="1"/>
    <col min="42" max="42" width="3.5" customWidth="1"/>
    <col min="43" max="43" width="1.5" customWidth="1"/>
    <col min="44" max="44" width="11.6640625" customWidth="1"/>
    <col min="45" max="46" width="22.1640625" hidden="1" customWidth="1"/>
    <col min="47" max="47" width="21.5" hidden="1" customWidth="1"/>
    <col min="48" max="52" width="18.5" hidden="1" customWidth="1"/>
    <col min="53" max="53" width="16.5" hidden="1" customWidth="1"/>
    <col min="54" max="54" width="21.5" hidden="1" customWidth="1"/>
    <col min="55" max="56" width="16.5" hidden="1" customWidth="1"/>
    <col min="57" max="57" width="57" customWidth="1"/>
    <col min="71" max="89" width="9.1640625" hidden="1"/>
  </cols>
  <sheetData>
    <row r="1" spans="1:73" ht="21.4" customHeight="1">
      <c r="A1" s="13" t="s">
        <v>0</v>
      </c>
      <c r="B1" s="14"/>
      <c r="C1" s="14"/>
      <c r="D1" s="15" t="s">
        <v>1</v>
      </c>
      <c r="E1" s="14"/>
      <c r="F1" s="14"/>
      <c r="G1" s="14"/>
      <c r="H1" s="14"/>
      <c r="I1" s="14"/>
      <c r="J1" s="14"/>
      <c r="K1" s="16" t="s">
        <v>2</v>
      </c>
      <c r="L1" s="16"/>
      <c r="M1" s="16"/>
      <c r="N1" s="16"/>
      <c r="O1" s="16"/>
      <c r="P1" s="16"/>
      <c r="Q1" s="16"/>
      <c r="R1" s="16"/>
      <c r="S1" s="16"/>
      <c r="T1" s="14"/>
      <c r="U1" s="14"/>
      <c r="V1" s="14"/>
      <c r="W1" s="16" t="s">
        <v>3</v>
      </c>
      <c r="X1" s="16"/>
      <c r="Y1" s="16"/>
      <c r="Z1" s="16"/>
      <c r="AA1" s="16"/>
      <c r="AB1" s="16"/>
      <c r="AC1" s="16"/>
      <c r="AD1" s="16"/>
      <c r="AE1" s="16"/>
      <c r="AF1" s="16"/>
      <c r="AG1" s="14"/>
      <c r="AH1" s="14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8" t="s">
        <v>4</v>
      </c>
      <c r="BB1" s="18" t="s">
        <v>5</v>
      </c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T1" s="19" t="s">
        <v>6</v>
      </c>
      <c r="BU1" s="19" t="s">
        <v>6</v>
      </c>
    </row>
    <row r="2" spans="1:73" ht="36.950000000000003" customHeight="1">
      <c r="C2" s="231" t="s">
        <v>7</v>
      </c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E2" s="232"/>
      <c r="AF2" s="232"/>
      <c r="AG2" s="232"/>
      <c r="AH2" s="232"/>
      <c r="AI2" s="232"/>
      <c r="AJ2" s="232"/>
      <c r="AK2" s="232"/>
      <c r="AL2" s="232"/>
      <c r="AM2" s="232"/>
      <c r="AN2" s="232"/>
      <c r="AO2" s="232"/>
      <c r="AP2" s="232"/>
      <c r="AR2" s="201" t="s">
        <v>8</v>
      </c>
      <c r="AS2" s="202"/>
      <c r="AT2" s="202"/>
      <c r="AU2" s="202"/>
      <c r="AV2" s="202"/>
      <c r="AW2" s="202"/>
      <c r="AX2" s="202"/>
      <c r="AY2" s="202"/>
      <c r="AZ2" s="202"/>
      <c r="BA2" s="202"/>
      <c r="BB2" s="202"/>
      <c r="BC2" s="202"/>
      <c r="BD2" s="202"/>
      <c r="BE2" s="202"/>
      <c r="BS2" s="21" t="s">
        <v>9</v>
      </c>
      <c r="BT2" s="21" t="s">
        <v>10</v>
      </c>
    </row>
    <row r="3" spans="1:73" ht="6.95" customHeight="1">
      <c r="B3" s="22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4"/>
      <c r="BS3" s="21" t="s">
        <v>9</v>
      </c>
      <c r="BT3" s="21" t="s">
        <v>11</v>
      </c>
    </row>
    <row r="4" spans="1:73" ht="36.950000000000003" customHeight="1">
      <c r="B4" s="25"/>
      <c r="C4" s="215" t="s">
        <v>12</v>
      </c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216"/>
      <c r="AK4" s="216"/>
      <c r="AL4" s="216"/>
      <c r="AM4" s="216"/>
      <c r="AN4" s="216"/>
      <c r="AO4" s="216"/>
      <c r="AP4" s="216"/>
      <c r="AQ4" s="26"/>
      <c r="AS4" s="20" t="s">
        <v>13</v>
      </c>
      <c r="BE4" s="27" t="s">
        <v>14</v>
      </c>
      <c r="BS4" s="21" t="s">
        <v>15</v>
      </c>
    </row>
    <row r="5" spans="1:73" ht="14.45" customHeight="1">
      <c r="B5" s="25"/>
      <c r="C5" s="28"/>
      <c r="D5" s="29" t="s">
        <v>16</v>
      </c>
      <c r="E5" s="28"/>
      <c r="F5" s="28"/>
      <c r="G5" s="28"/>
      <c r="H5" s="28"/>
      <c r="I5" s="28"/>
      <c r="J5" s="28"/>
      <c r="K5" s="235" t="s">
        <v>17</v>
      </c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  <c r="Y5" s="236"/>
      <c r="Z5" s="236"/>
      <c r="AA5" s="236"/>
      <c r="AB5" s="236"/>
      <c r="AC5" s="236"/>
      <c r="AD5" s="236"/>
      <c r="AE5" s="236"/>
      <c r="AF5" s="236"/>
      <c r="AG5" s="236"/>
      <c r="AH5" s="236"/>
      <c r="AI5" s="236"/>
      <c r="AJ5" s="236"/>
      <c r="AK5" s="236"/>
      <c r="AL5" s="236"/>
      <c r="AM5" s="236"/>
      <c r="AN5" s="236"/>
      <c r="AO5" s="236"/>
      <c r="AP5" s="28"/>
      <c r="AQ5" s="26"/>
      <c r="BE5" s="233" t="s">
        <v>18</v>
      </c>
      <c r="BS5" s="21" t="s">
        <v>9</v>
      </c>
    </row>
    <row r="6" spans="1:73" ht="36.950000000000003" customHeight="1">
      <c r="B6" s="25"/>
      <c r="C6" s="28"/>
      <c r="D6" s="31" t="s">
        <v>19</v>
      </c>
      <c r="E6" s="28"/>
      <c r="F6" s="28"/>
      <c r="G6" s="28"/>
      <c r="H6" s="28"/>
      <c r="I6" s="28"/>
      <c r="J6" s="28"/>
      <c r="K6" s="237" t="s">
        <v>20</v>
      </c>
      <c r="L6" s="236"/>
      <c r="M6" s="236"/>
      <c r="N6" s="236"/>
      <c r="O6" s="236"/>
      <c r="P6" s="236"/>
      <c r="Q6" s="236"/>
      <c r="R6" s="236"/>
      <c r="S6" s="236"/>
      <c r="T6" s="236"/>
      <c r="U6" s="236"/>
      <c r="V6" s="236"/>
      <c r="W6" s="236"/>
      <c r="X6" s="236"/>
      <c r="Y6" s="236"/>
      <c r="Z6" s="236"/>
      <c r="AA6" s="236"/>
      <c r="AB6" s="236"/>
      <c r="AC6" s="236"/>
      <c r="AD6" s="236"/>
      <c r="AE6" s="236"/>
      <c r="AF6" s="236"/>
      <c r="AG6" s="236"/>
      <c r="AH6" s="236"/>
      <c r="AI6" s="236"/>
      <c r="AJ6" s="236"/>
      <c r="AK6" s="236"/>
      <c r="AL6" s="236"/>
      <c r="AM6" s="236"/>
      <c r="AN6" s="236"/>
      <c r="AO6" s="236"/>
      <c r="AP6" s="28"/>
      <c r="AQ6" s="26"/>
      <c r="BE6" s="234"/>
      <c r="BS6" s="21" t="s">
        <v>9</v>
      </c>
    </row>
    <row r="7" spans="1:73" ht="14.45" customHeight="1">
      <c r="B7" s="25"/>
      <c r="C7" s="28"/>
      <c r="D7" s="32" t="s">
        <v>21</v>
      </c>
      <c r="E7" s="28"/>
      <c r="F7" s="28"/>
      <c r="G7" s="28"/>
      <c r="H7" s="28"/>
      <c r="I7" s="28"/>
      <c r="J7" s="28"/>
      <c r="K7" s="30" t="s">
        <v>5</v>
      </c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32" t="s">
        <v>22</v>
      </c>
      <c r="AL7" s="28"/>
      <c r="AM7" s="28"/>
      <c r="AN7" s="30" t="s">
        <v>5</v>
      </c>
      <c r="AO7" s="28"/>
      <c r="AP7" s="28"/>
      <c r="AQ7" s="26"/>
      <c r="BE7" s="234"/>
      <c r="BS7" s="21" t="s">
        <v>9</v>
      </c>
    </row>
    <row r="8" spans="1:73" ht="14.45" customHeight="1">
      <c r="B8" s="25"/>
      <c r="C8" s="28"/>
      <c r="D8" s="32" t="s">
        <v>23</v>
      </c>
      <c r="E8" s="28"/>
      <c r="F8" s="28"/>
      <c r="G8" s="28"/>
      <c r="H8" s="28"/>
      <c r="I8" s="28"/>
      <c r="J8" s="28"/>
      <c r="K8" s="30" t="s">
        <v>24</v>
      </c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32" t="s">
        <v>25</v>
      </c>
      <c r="AL8" s="28"/>
      <c r="AM8" s="28"/>
      <c r="AN8" s="33" t="s">
        <v>26</v>
      </c>
      <c r="AO8" s="28"/>
      <c r="AP8" s="28"/>
      <c r="AQ8" s="26"/>
      <c r="BE8" s="234"/>
      <c r="BS8" s="21" t="s">
        <v>9</v>
      </c>
    </row>
    <row r="9" spans="1:73" ht="14.45" customHeight="1">
      <c r="B9" s="25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6"/>
      <c r="BE9" s="234"/>
      <c r="BS9" s="21" t="s">
        <v>9</v>
      </c>
    </row>
    <row r="10" spans="1:73" ht="14.45" customHeight="1">
      <c r="B10" s="25"/>
      <c r="C10" s="28"/>
      <c r="D10" s="32" t="s">
        <v>27</v>
      </c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32" t="s">
        <v>28</v>
      </c>
      <c r="AL10" s="28"/>
      <c r="AM10" s="28"/>
      <c r="AN10" s="30" t="s">
        <v>5</v>
      </c>
      <c r="AO10" s="28"/>
      <c r="AP10" s="28"/>
      <c r="AQ10" s="26"/>
      <c r="BE10" s="234"/>
      <c r="BS10" s="21" t="s">
        <v>9</v>
      </c>
    </row>
    <row r="11" spans="1:73" ht="18.399999999999999" customHeight="1">
      <c r="B11" s="25"/>
      <c r="C11" s="28"/>
      <c r="D11" s="28"/>
      <c r="E11" s="30" t="s">
        <v>24</v>
      </c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32" t="s">
        <v>29</v>
      </c>
      <c r="AL11" s="28"/>
      <c r="AM11" s="28"/>
      <c r="AN11" s="30" t="s">
        <v>5</v>
      </c>
      <c r="AO11" s="28"/>
      <c r="AP11" s="28"/>
      <c r="AQ11" s="26"/>
      <c r="BE11" s="234"/>
      <c r="BS11" s="21" t="s">
        <v>9</v>
      </c>
    </row>
    <row r="12" spans="1:73" ht="6.95" customHeight="1">
      <c r="B12" s="25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6"/>
      <c r="BE12" s="234"/>
      <c r="BS12" s="21" t="s">
        <v>9</v>
      </c>
    </row>
    <row r="13" spans="1:73" ht="14.45" customHeight="1">
      <c r="B13" s="25"/>
      <c r="C13" s="28"/>
      <c r="D13" s="32" t="s">
        <v>30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32" t="s">
        <v>28</v>
      </c>
      <c r="AL13" s="28"/>
      <c r="AM13" s="28"/>
      <c r="AN13" s="34" t="s">
        <v>31</v>
      </c>
      <c r="AO13" s="28"/>
      <c r="AP13" s="28"/>
      <c r="AQ13" s="26"/>
      <c r="BE13" s="234"/>
      <c r="BS13" s="21" t="s">
        <v>9</v>
      </c>
    </row>
    <row r="14" spans="1:73" ht="15">
      <c r="B14" s="25"/>
      <c r="C14" s="28"/>
      <c r="D14" s="28"/>
      <c r="E14" s="238" t="s">
        <v>31</v>
      </c>
      <c r="F14" s="239"/>
      <c r="G14" s="239"/>
      <c r="H14" s="239"/>
      <c r="I14" s="239"/>
      <c r="J14" s="239"/>
      <c r="K14" s="239"/>
      <c r="L14" s="239"/>
      <c r="M14" s="239"/>
      <c r="N14" s="239"/>
      <c r="O14" s="239"/>
      <c r="P14" s="239"/>
      <c r="Q14" s="239"/>
      <c r="R14" s="239"/>
      <c r="S14" s="239"/>
      <c r="T14" s="239"/>
      <c r="U14" s="239"/>
      <c r="V14" s="239"/>
      <c r="W14" s="239"/>
      <c r="X14" s="239"/>
      <c r="Y14" s="239"/>
      <c r="Z14" s="239"/>
      <c r="AA14" s="239"/>
      <c r="AB14" s="239"/>
      <c r="AC14" s="239"/>
      <c r="AD14" s="239"/>
      <c r="AE14" s="239"/>
      <c r="AF14" s="239"/>
      <c r="AG14" s="239"/>
      <c r="AH14" s="239"/>
      <c r="AI14" s="239"/>
      <c r="AJ14" s="239"/>
      <c r="AK14" s="32" t="s">
        <v>29</v>
      </c>
      <c r="AL14" s="28"/>
      <c r="AM14" s="28"/>
      <c r="AN14" s="34" t="s">
        <v>31</v>
      </c>
      <c r="AO14" s="28"/>
      <c r="AP14" s="28"/>
      <c r="AQ14" s="26"/>
      <c r="BE14" s="234"/>
      <c r="BS14" s="21" t="s">
        <v>9</v>
      </c>
    </row>
    <row r="15" spans="1:73" ht="6.95" customHeight="1">
      <c r="B15" s="25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6"/>
      <c r="BE15" s="234"/>
      <c r="BS15" s="21" t="s">
        <v>6</v>
      </c>
    </row>
    <row r="16" spans="1:73" ht="14.45" customHeight="1">
      <c r="B16" s="25"/>
      <c r="C16" s="28"/>
      <c r="D16" s="32" t="s">
        <v>32</v>
      </c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32" t="s">
        <v>28</v>
      </c>
      <c r="AL16" s="28"/>
      <c r="AM16" s="28"/>
      <c r="AN16" s="30" t="s">
        <v>5</v>
      </c>
      <c r="AO16" s="28"/>
      <c r="AP16" s="28"/>
      <c r="AQ16" s="26"/>
      <c r="BE16" s="234"/>
      <c r="BS16" s="21" t="s">
        <v>6</v>
      </c>
    </row>
    <row r="17" spans="2:71" ht="18.399999999999999" customHeight="1">
      <c r="B17" s="25"/>
      <c r="C17" s="28"/>
      <c r="D17" s="28"/>
      <c r="E17" s="30" t="s">
        <v>24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32" t="s">
        <v>29</v>
      </c>
      <c r="AL17" s="28"/>
      <c r="AM17" s="28"/>
      <c r="AN17" s="30" t="s">
        <v>5</v>
      </c>
      <c r="AO17" s="28"/>
      <c r="AP17" s="28"/>
      <c r="AQ17" s="26"/>
      <c r="BE17" s="234"/>
      <c r="BS17" s="21" t="s">
        <v>33</v>
      </c>
    </row>
    <row r="18" spans="2:71" ht="6.95" customHeight="1">
      <c r="B18" s="25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6"/>
      <c r="BE18" s="234"/>
      <c r="BS18" s="21" t="s">
        <v>9</v>
      </c>
    </row>
    <row r="19" spans="2:71" ht="14.45" customHeight="1">
      <c r="B19" s="25"/>
      <c r="C19" s="28"/>
      <c r="D19" s="32" t="s">
        <v>34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32" t="s">
        <v>28</v>
      </c>
      <c r="AL19" s="28"/>
      <c r="AM19" s="28"/>
      <c r="AN19" s="30" t="s">
        <v>5</v>
      </c>
      <c r="AO19" s="28"/>
      <c r="AP19" s="28"/>
      <c r="AQ19" s="26"/>
      <c r="BE19" s="234"/>
      <c r="BS19" s="21" t="s">
        <v>9</v>
      </c>
    </row>
    <row r="20" spans="2:71" ht="18.399999999999999" customHeight="1">
      <c r="B20" s="25"/>
      <c r="C20" s="28"/>
      <c r="D20" s="28"/>
      <c r="E20" s="30" t="s">
        <v>24</v>
      </c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32" t="s">
        <v>29</v>
      </c>
      <c r="AL20" s="28"/>
      <c r="AM20" s="28"/>
      <c r="AN20" s="30" t="s">
        <v>5</v>
      </c>
      <c r="AO20" s="28"/>
      <c r="AP20" s="28"/>
      <c r="AQ20" s="26"/>
      <c r="BE20" s="234"/>
    </row>
    <row r="21" spans="2:71" ht="6.95" customHeight="1">
      <c r="B21" s="25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6"/>
      <c r="BE21" s="234"/>
    </row>
    <row r="22" spans="2:71" ht="15">
      <c r="B22" s="25"/>
      <c r="C22" s="28"/>
      <c r="D22" s="32" t="s">
        <v>35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6"/>
      <c r="BE22" s="234"/>
    </row>
    <row r="23" spans="2:71" ht="14.45" customHeight="1">
      <c r="B23" s="25"/>
      <c r="C23" s="28"/>
      <c r="D23" s="28"/>
      <c r="E23" s="240" t="s">
        <v>5</v>
      </c>
      <c r="F23" s="240"/>
      <c r="G23" s="240"/>
      <c r="H23" s="240"/>
      <c r="I23" s="240"/>
      <c r="J23" s="240"/>
      <c r="K23" s="240"/>
      <c r="L23" s="240"/>
      <c r="M23" s="240"/>
      <c r="N23" s="240"/>
      <c r="O23" s="240"/>
      <c r="P23" s="240"/>
      <c r="Q23" s="240"/>
      <c r="R23" s="240"/>
      <c r="S23" s="240"/>
      <c r="T23" s="240"/>
      <c r="U23" s="240"/>
      <c r="V23" s="240"/>
      <c r="W23" s="240"/>
      <c r="X23" s="240"/>
      <c r="Y23" s="240"/>
      <c r="Z23" s="240"/>
      <c r="AA23" s="240"/>
      <c r="AB23" s="240"/>
      <c r="AC23" s="240"/>
      <c r="AD23" s="240"/>
      <c r="AE23" s="240"/>
      <c r="AF23" s="240"/>
      <c r="AG23" s="240"/>
      <c r="AH23" s="240"/>
      <c r="AI23" s="240"/>
      <c r="AJ23" s="240"/>
      <c r="AK23" s="240"/>
      <c r="AL23" s="240"/>
      <c r="AM23" s="240"/>
      <c r="AN23" s="240"/>
      <c r="AO23" s="28"/>
      <c r="AP23" s="28"/>
      <c r="AQ23" s="26"/>
      <c r="BE23" s="234"/>
    </row>
    <row r="24" spans="2:71" ht="6.95" customHeight="1">
      <c r="B24" s="25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6"/>
      <c r="BE24" s="234"/>
    </row>
    <row r="25" spans="2:71" ht="6.95" customHeight="1">
      <c r="B25" s="25"/>
      <c r="C25" s="28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28"/>
      <c r="AQ25" s="26"/>
      <c r="BE25" s="234"/>
    </row>
    <row r="26" spans="2:71" ht="14.45" customHeight="1">
      <c r="B26" s="25"/>
      <c r="C26" s="28"/>
      <c r="D26" s="36" t="s">
        <v>36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41">
        <f>ROUND(AG87,2)</f>
        <v>0</v>
      </c>
      <c r="AL26" s="236"/>
      <c r="AM26" s="236"/>
      <c r="AN26" s="236"/>
      <c r="AO26" s="236"/>
      <c r="AP26" s="28"/>
      <c r="AQ26" s="26"/>
      <c r="BE26" s="234"/>
    </row>
    <row r="27" spans="2:71" ht="14.45" customHeight="1">
      <c r="B27" s="25"/>
      <c r="C27" s="28"/>
      <c r="D27" s="36" t="s">
        <v>37</v>
      </c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41">
        <f>ROUND(AG90,2)</f>
        <v>0</v>
      </c>
      <c r="AL27" s="241"/>
      <c r="AM27" s="241"/>
      <c r="AN27" s="241"/>
      <c r="AO27" s="241"/>
      <c r="AP27" s="28"/>
      <c r="AQ27" s="26"/>
      <c r="BE27" s="234"/>
    </row>
    <row r="28" spans="2:71" s="1" customFormat="1" ht="6.95" customHeight="1"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9"/>
      <c r="BE28" s="234"/>
    </row>
    <row r="29" spans="2:71" s="1" customFormat="1" ht="25.9" customHeight="1">
      <c r="B29" s="37"/>
      <c r="C29" s="38"/>
      <c r="D29" s="40" t="s">
        <v>38</v>
      </c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242">
        <f>ROUND(AK26+AK27,2)</f>
        <v>0</v>
      </c>
      <c r="AL29" s="243"/>
      <c r="AM29" s="243"/>
      <c r="AN29" s="243"/>
      <c r="AO29" s="243"/>
      <c r="AP29" s="38"/>
      <c r="AQ29" s="39"/>
      <c r="BE29" s="234"/>
    </row>
    <row r="30" spans="2:71" s="1" customFormat="1" ht="6.95" customHeight="1">
      <c r="B30" s="37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9"/>
      <c r="BE30" s="234"/>
    </row>
    <row r="31" spans="2:71" s="2" customFormat="1" ht="14.45" customHeight="1">
      <c r="B31" s="42"/>
      <c r="C31" s="43"/>
      <c r="D31" s="44" t="s">
        <v>39</v>
      </c>
      <c r="E31" s="43"/>
      <c r="F31" s="44" t="s">
        <v>40</v>
      </c>
      <c r="G31" s="43"/>
      <c r="H31" s="43"/>
      <c r="I31" s="43"/>
      <c r="J31" s="43"/>
      <c r="K31" s="43"/>
      <c r="L31" s="224">
        <v>0.21</v>
      </c>
      <c r="M31" s="225"/>
      <c r="N31" s="225"/>
      <c r="O31" s="225"/>
      <c r="P31" s="43"/>
      <c r="Q31" s="43"/>
      <c r="R31" s="43"/>
      <c r="S31" s="43"/>
      <c r="T31" s="46" t="s">
        <v>41</v>
      </c>
      <c r="U31" s="43"/>
      <c r="V31" s="43"/>
      <c r="W31" s="226">
        <f>ROUND(AZ87+SUM(CD91:CD95),2)</f>
        <v>0</v>
      </c>
      <c r="X31" s="225"/>
      <c r="Y31" s="225"/>
      <c r="Z31" s="225"/>
      <c r="AA31" s="225"/>
      <c r="AB31" s="225"/>
      <c r="AC31" s="225"/>
      <c r="AD31" s="225"/>
      <c r="AE31" s="225"/>
      <c r="AF31" s="43"/>
      <c r="AG31" s="43"/>
      <c r="AH31" s="43"/>
      <c r="AI31" s="43"/>
      <c r="AJ31" s="43"/>
      <c r="AK31" s="226">
        <f>ROUND(AV87+SUM(BY91:BY95),2)</f>
        <v>0</v>
      </c>
      <c r="AL31" s="225"/>
      <c r="AM31" s="225"/>
      <c r="AN31" s="225"/>
      <c r="AO31" s="225"/>
      <c r="AP31" s="43"/>
      <c r="AQ31" s="47"/>
      <c r="BE31" s="234"/>
    </row>
    <row r="32" spans="2:71" s="2" customFormat="1" ht="14.45" customHeight="1">
      <c r="B32" s="42"/>
      <c r="C32" s="43"/>
      <c r="D32" s="43"/>
      <c r="E32" s="43"/>
      <c r="F32" s="44" t="s">
        <v>42</v>
      </c>
      <c r="G32" s="43"/>
      <c r="H32" s="43"/>
      <c r="I32" s="43"/>
      <c r="J32" s="43"/>
      <c r="K32" s="43"/>
      <c r="L32" s="224">
        <v>0.15</v>
      </c>
      <c r="M32" s="225"/>
      <c r="N32" s="225"/>
      <c r="O32" s="225"/>
      <c r="P32" s="43"/>
      <c r="Q32" s="43"/>
      <c r="R32" s="43"/>
      <c r="S32" s="43"/>
      <c r="T32" s="46" t="s">
        <v>41</v>
      </c>
      <c r="U32" s="43"/>
      <c r="V32" s="43"/>
      <c r="W32" s="226">
        <f>ROUND(BA87+SUM(CE91:CE95),2)</f>
        <v>0</v>
      </c>
      <c r="X32" s="225"/>
      <c r="Y32" s="225"/>
      <c r="Z32" s="225"/>
      <c r="AA32" s="225"/>
      <c r="AB32" s="225"/>
      <c r="AC32" s="225"/>
      <c r="AD32" s="225"/>
      <c r="AE32" s="225"/>
      <c r="AF32" s="43"/>
      <c r="AG32" s="43"/>
      <c r="AH32" s="43"/>
      <c r="AI32" s="43"/>
      <c r="AJ32" s="43"/>
      <c r="AK32" s="226">
        <f>ROUND(AW87+SUM(BZ91:BZ95),2)</f>
        <v>0</v>
      </c>
      <c r="AL32" s="225"/>
      <c r="AM32" s="225"/>
      <c r="AN32" s="225"/>
      <c r="AO32" s="225"/>
      <c r="AP32" s="43"/>
      <c r="AQ32" s="47"/>
      <c r="BE32" s="234"/>
    </row>
    <row r="33" spans="2:57" s="2" customFormat="1" ht="14.45" hidden="1" customHeight="1">
      <c r="B33" s="42"/>
      <c r="C33" s="43"/>
      <c r="D33" s="43"/>
      <c r="E33" s="43"/>
      <c r="F33" s="44" t="s">
        <v>43</v>
      </c>
      <c r="G33" s="43"/>
      <c r="H33" s="43"/>
      <c r="I33" s="43"/>
      <c r="J33" s="43"/>
      <c r="K33" s="43"/>
      <c r="L33" s="224">
        <v>0.21</v>
      </c>
      <c r="M33" s="225"/>
      <c r="N33" s="225"/>
      <c r="O33" s="225"/>
      <c r="P33" s="43"/>
      <c r="Q33" s="43"/>
      <c r="R33" s="43"/>
      <c r="S33" s="43"/>
      <c r="T33" s="46" t="s">
        <v>41</v>
      </c>
      <c r="U33" s="43"/>
      <c r="V33" s="43"/>
      <c r="W33" s="226">
        <f>ROUND(BB87+SUM(CF91:CF95),2)</f>
        <v>0</v>
      </c>
      <c r="X33" s="225"/>
      <c r="Y33" s="225"/>
      <c r="Z33" s="225"/>
      <c r="AA33" s="225"/>
      <c r="AB33" s="225"/>
      <c r="AC33" s="225"/>
      <c r="AD33" s="225"/>
      <c r="AE33" s="225"/>
      <c r="AF33" s="43"/>
      <c r="AG33" s="43"/>
      <c r="AH33" s="43"/>
      <c r="AI33" s="43"/>
      <c r="AJ33" s="43"/>
      <c r="AK33" s="226">
        <v>0</v>
      </c>
      <c r="AL33" s="225"/>
      <c r="AM33" s="225"/>
      <c r="AN33" s="225"/>
      <c r="AO33" s="225"/>
      <c r="AP33" s="43"/>
      <c r="AQ33" s="47"/>
      <c r="BE33" s="234"/>
    </row>
    <row r="34" spans="2:57" s="2" customFormat="1" ht="14.45" hidden="1" customHeight="1">
      <c r="B34" s="42"/>
      <c r="C34" s="43"/>
      <c r="D34" s="43"/>
      <c r="E34" s="43"/>
      <c r="F34" s="44" t="s">
        <v>44</v>
      </c>
      <c r="G34" s="43"/>
      <c r="H34" s="43"/>
      <c r="I34" s="43"/>
      <c r="J34" s="43"/>
      <c r="K34" s="43"/>
      <c r="L34" s="224">
        <v>0.15</v>
      </c>
      <c r="M34" s="225"/>
      <c r="N34" s="225"/>
      <c r="O34" s="225"/>
      <c r="P34" s="43"/>
      <c r="Q34" s="43"/>
      <c r="R34" s="43"/>
      <c r="S34" s="43"/>
      <c r="T34" s="46" t="s">
        <v>41</v>
      </c>
      <c r="U34" s="43"/>
      <c r="V34" s="43"/>
      <c r="W34" s="226">
        <f>ROUND(BC87+SUM(CG91:CG95),2)</f>
        <v>0</v>
      </c>
      <c r="X34" s="225"/>
      <c r="Y34" s="225"/>
      <c r="Z34" s="225"/>
      <c r="AA34" s="225"/>
      <c r="AB34" s="225"/>
      <c r="AC34" s="225"/>
      <c r="AD34" s="225"/>
      <c r="AE34" s="225"/>
      <c r="AF34" s="43"/>
      <c r="AG34" s="43"/>
      <c r="AH34" s="43"/>
      <c r="AI34" s="43"/>
      <c r="AJ34" s="43"/>
      <c r="AK34" s="226">
        <v>0</v>
      </c>
      <c r="AL34" s="225"/>
      <c r="AM34" s="225"/>
      <c r="AN34" s="225"/>
      <c r="AO34" s="225"/>
      <c r="AP34" s="43"/>
      <c r="AQ34" s="47"/>
      <c r="BE34" s="234"/>
    </row>
    <row r="35" spans="2:57" s="2" customFormat="1" ht="14.45" hidden="1" customHeight="1">
      <c r="B35" s="42"/>
      <c r="C35" s="43"/>
      <c r="D35" s="43"/>
      <c r="E35" s="43"/>
      <c r="F35" s="44" t="s">
        <v>45</v>
      </c>
      <c r="G35" s="43"/>
      <c r="H35" s="43"/>
      <c r="I35" s="43"/>
      <c r="J35" s="43"/>
      <c r="K35" s="43"/>
      <c r="L35" s="224">
        <v>0</v>
      </c>
      <c r="M35" s="225"/>
      <c r="N35" s="225"/>
      <c r="O35" s="225"/>
      <c r="P35" s="43"/>
      <c r="Q35" s="43"/>
      <c r="R35" s="43"/>
      <c r="S35" s="43"/>
      <c r="T35" s="46" t="s">
        <v>41</v>
      </c>
      <c r="U35" s="43"/>
      <c r="V35" s="43"/>
      <c r="W35" s="226">
        <f>ROUND(BD87+SUM(CH91:CH95),2)</f>
        <v>0</v>
      </c>
      <c r="X35" s="225"/>
      <c r="Y35" s="225"/>
      <c r="Z35" s="225"/>
      <c r="AA35" s="225"/>
      <c r="AB35" s="225"/>
      <c r="AC35" s="225"/>
      <c r="AD35" s="225"/>
      <c r="AE35" s="225"/>
      <c r="AF35" s="43"/>
      <c r="AG35" s="43"/>
      <c r="AH35" s="43"/>
      <c r="AI35" s="43"/>
      <c r="AJ35" s="43"/>
      <c r="AK35" s="226">
        <v>0</v>
      </c>
      <c r="AL35" s="225"/>
      <c r="AM35" s="225"/>
      <c r="AN35" s="225"/>
      <c r="AO35" s="225"/>
      <c r="AP35" s="43"/>
      <c r="AQ35" s="47"/>
    </row>
    <row r="36" spans="2:57" s="1" customFormat="1" ht="6.95" customHeight="1"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9"/>
    </row>
    <row r="37" spans="2:57" s="1" customFormat="1" ht="25.9" customHeight="1">
      <c r="B37" s="37"/>
      <c r="C37" s="48"/>
      <c r="D37" s="49" t="s">
        <v>46</v>
      </c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1" t="s">
        <v>47</v>
      </c>
      <c r="U37" s="50"/>
      <c r="V37" s="50"/>
      <c r="W37" s="50"/>
      <c r="X37" s="227" t="s">
        <v>48</v>
      </c>
      <c r="Y37" s="228"/>
      <c r="Z37" s="228"/>
      <c r="AA37" s="228"/>
      <c r="AB37" s="228"/>
      <c r="AC37" s="50"/>
      <c r="AD37" s="50"/>
      <c r="AE37" s="50"/>
      <c r="AF37" s="50"/>
      <c r="AG37" s="50"/>
      <c r="AH37" s="50"/>
      <c r="AI37" s="50"/>
      <c r="AJ37" s="50"/>
      <c r="AK37" s="229">
        <f>SUM(AK29:AK35)</f>
        <v>0</v>
      </c>
      <c r="AL37" s="228"/>
      <c r="AM37" s="228"/>
      <c r="AN37" s="228"/>
      <c r="AO37" s="230"/>
      <c r="AP37" s="48"/>
      <c r="AQ37" s="39"/>
    </row>
    <row r="38" spans="2:57" s="1" customFormat="1" ht="14.45" customHeight="1">
      <c r="B38" s="37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9"/>
    </row>
    <row r="39" spans="2:57">
      <c r="B39" s="25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6"/>
    </row>
    <row r="40" spans="2:57">
      <c r="B40" s="25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6"/>
    </row>
    <row r="41" spans="2:57">
      <c r="B41" s="25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6"/>
    </row>
    <row r="42" spans="2:57">
      <c r="B42" s="25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6"/>
    </row>
    <row r="43" spans="2:57">
      <c r="B43" s="25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6"/>
    </row>
    <row r="44" spans="2:57">
      <c r="B44" s="25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6"/>
    </row>
    <row r="45" spans="2:57">
      <c r="B45" s="25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6"/>
    </row>
    <row r="46" spans="2:57">
      <c r="B46" s="25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6"/>
    </row>
    <row r="47" spans="2:57">
      <c r="B47" s="25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6"/>
    </row>
    <row r="48" spans="2:57">
      <c r="B48" s="25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6"/>
    </row>
    <row r="49" spans="2:43" s="1" customFormat="1" ht="15">
      <c r="B49" s="37"/>
      <c r="C49" s="38"/>
      <c r="D49" s="52" t="s">
        <v>49</v>
      </c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4"/>
      <c r="AA49" s="38"/>
      <c r="AB49" s="38"/>
      <c r="AC49" s="52" t="s">
        <v>50</v>
      </c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4"/>
      <c r="AP49" s="38"/>
      <c r="AQ49" s="39"/>
    </row>
    <row r="50" spans="2:43">
      <c r="B50" s="25"/>
      <c r="C50" s="28"/>
      <c r="D50" s="55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56"/>
      <c r="AA50" s="28"/>
      <c r="AB50" s="28"/>
      <c r="AC50" s="55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56"/>
      <c r="AP50" s="28"/>
      <c r="AQ50" s="26"/>
    </row>
    <row r="51" spans="2:43">
      <c r="B51" s="25"/>
      <c r="C51" s="28"/>
      <c r="D51" s="55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56"/>
      <c r="AA51" s="28"/>
      <c r="AB51" s="28"/>
      <c r="AC51" s="55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56"/>
      <c r="AP51" s="28"/>
      <c r="AQ51" s="26"/>
    </row>
    <row r="52" spans="2:43">
      <c r="B52" s="25"/>
      <c r="C52" s="28"/>
      <c r="D52" s="55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56"/>
      <c r="AA52" s="28"/>
      <c r="AB52" s="28"/>
      <c r="AC52" s="55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56"/>
      <c r="AP52" s="28"/>
      <c r="AQ52" s="26"/>
    </row>
    <row r="53" spans="2:43">
      <c r="B53" s="25"/>
      <c r="C53" s="28"/>
      <c r="D53" s="55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56"/>
      <c r="AA53" s="28"/>
      <c r="AB53" s="28"/>
      <c r="AC53" s="55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56"/>
      <c r="AP53" s="28"/>
      <c r="AQ53" s="26"/>
    </row>
    <row r="54" spans="2:43">
      <c r="B54" s="25"/>
      <c r="C54" s="28"/>
      <c r="D54" s="55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56"/>
      <c r="AA54" s="28"/>
      <c r="AB54" s="28"/>
      <c r="AC54" s="55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56"/>
      <c r="AP54" s="28"/>
      <c r="AQ54" s="26"/>
    </row>
    <row r="55" spans="2:43">
      <c r="B55" s="25"/>
      <c r="C55" s="28"/>
      <c r="D55" s="55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56"/>
      <c r="AA55" s="28"/>
      <c r="AB55" s="28"/>
      <c r="AC55" s="55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56"/>
      <c r="AP55" s="28"/>
      <c r="AQ55" s="26"/>
    </row>
    <row r="56" spans="2:43">
      <c r="B56" s="25"/>
      <c r="C56" s="28"/>
      <c r="D56" s="55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56"/>
      <c r="AA56" s="28"/>
      <c r="AB56" s="28"/>
      <c r="AC56" s="55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56"/>
      <c r="AP56" s="28"/>
      <c r="AQ56" s="26"/>
    </row>
    <row r="57" spans="2:43">
      <c r="B57" s="25"/>
      <c r="C57" s="28"/>
      <c r="D57" s="55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56"/>
      <c r="AA57" s="28"/>
      <c r="AB57" s="28"/>
      <c r="AC57" s="55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56"/>
      <c r="AP57" s="28"/>
      <c r="AQ57" s="26"/>
    </row>
    <row r="58" spans="2:43" s="1" customFormat="1" ht="15">
      <c r="B58" s="37"/>
      <c r="C58" s="38"/>
      <c r="D58" s="57" t="s">
        <v>51</v>
      </c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9" t="s">
        <v>52</v>
      </c>
      <c r="S58" s="58"/>
      <c r="T58" s="58"/>
      <c r="U58" s="58"/>
      <c r="V58" s="58"/>
      <c r="W58" s="58"/>
      <c r="X58" s="58"/>
      <c r="Y58" s="58"/>
      <c r="Z58" s="60"/>
      <c r="AA58" s="38"/>
      <c r="AB58" s="38"/>
      <c r="AC58" s="57" t="s">
        <v>51</v>
      </c>
      <c r="AD58" s="58"/>
      <c r="AE58" s="58"/>
      <c r="AF58" s="58"/>
      <c r="AG58" s="58"/>
      <c r="AH58" s="58"/>
      <c r="AI58" s="58"/>
      <c r="AJ58" s="58"/>
      <c r="AK58" s="58"/>
      <c r="AL58" s="58"/>
      <c r="AM58" s="59" t="s">
        <v>52</v>
      </c>
      <c r="AN58" s="58"/>
      <c r="AO58" s="60"/>
      <c r="AP58" s="38"/>
      <c r="AQ58" s="39"/>
    </row>
    <row r="59" spans="2:43">
      <c r="B59" s="25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6"/>
    </row>
    <row r="60" spans="2:43" s="1" customFormat="1" ht="15">
      <c r="B60" s="37"/>
      <c r="C60" s="38"/>
      <c r="D60" s="52" t="s">
        <v>53</v>
      </c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4"/>
      <c r="AA60" s="38"/>
      <c r="AB60" s="38"/>
      <c r="AC60" s="52" t="s">
        <v>54</v>
      </c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4"/>
      <c r="AP60" s="38"/>
      <c r="AQ60" s="39"/>
    </row>
    <row r="61" spans="2:43">
      <c r="B61" s="25"/>
      <c r="C61" s="28"/>
      <c r="D61" s="55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56"/>
      <c r="AA61" s="28"/>
      <c r="AB61" s="28"/>
      <c r="AC61" s="55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56"/>
      <c r="AP61" s="28"/>
      <c r="AQ61" s="26"/>
    </row>
    <row r="62" spans="2:43">
      <c r="B62" s="25"/>
      <c r="C62" s="28"/>
      <c r="D62" s="55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56"/>
      <c r="AA62" s="28"/>
      <c r="AB62" s="28"/>
      <c r="AC62" s="55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56"/>
      <c r="AP62" s="28"/>
      <c r="AQ62" s="26"/>
    </row>
    <row r="63" spans="2:43">
      <c r="B63" s="25"/>
      <c r="C63" s="28"/>
      <c r="D63" s="55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56"/>
      <c r="AA63" s="28"/>
      <c r="AB63" s="28"/>
      <c r="AC63" s="55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56"/>
      <c r="AP63" s="28"/>
      <c r="AQ63" s="26"/>
    </row>
    <row r="64" spans="2:43">
      <c r="B64" s="25"/>
      <c r="C64" s="28"/>
      <c r="D64" s="55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56"/>
      <c r="AA64" s="28"/>
      <c r="AB64" s="28"/>
      <c r="AC64" s="55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56"/>
      <c r="AP64" s="28"/>
      <c r="AQ64" s="26"/>
    </row>
    <row r="65" spans="2:43">
      <c r="B65" s="25"/>
      <c r="C65" s="28"/>
      <c r="D65" s="55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56"/>
      <c r="AA65" s="28"/>
      <c r="AB65" s="28"/>
      <c r="AC65" s="55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56"/>
      <c r="AP65" s="28"/>
      <c r="AQ65" s="26"/>
    </row>
    <row r="66" spans="2:43">
      <c r="B66" s="25"/>
      <c r="C66" s="28"/>
      <c r="D66" s="55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56"/>
      <c r="AA66" s="28"/>
      <c r="AB66" s="28"/>
      <c r="AC66" s="55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56"/>
      <c r="AP66" s="28"/>
      <c r="AQ66" s="26"/>
    </row>
    <row r="67" spans="2:43">
      <c r="B67" s="25"/>
      <c r="C67" s="28"/>
      <c r="D67" s="55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56"/>
      <c r="AA67" s="28"/>
      <c r="AB67" s="28"/>
      <c r="AC67" s="55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56"/>
      <c r="AP67" s="28"/>
      <c r="AQ67" s="26"/>
    </row>
    <row r="68" spans="2:43">
      <c r="B68" s="25"/>
      <c r="C68" s="28"/>
      <c r="D68" s="55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56"/>
      <c r="AA68" s="28"/>
      <c r="AB68" s="28"/>
      <c r="AC68" s="55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56"/>
      <c r="AP68" s="28"/>
      <c r="AQ68" s="26"/>
    </row>
    <row r="69" spans="2:43" s="1" customFormat="1" ht="15">
      <c r="B69" s="37"/>
      <c r="C69" s="38"/>
      <c r="D69" s="57" t="s">
        <v>51</v>
      </c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9" t="s">
        <v>52</v>
      </c>
      <c r="S69" s="58"/>
      <c r="T69" s="58"/>
      <c r="U69" s="58"/>
      <c r="V69" s="58"/>
      <c r="W69" s="58"/>
      <c r="X69" s="58"/>
      <c r="Y69" s="58"/>
      <c r="Z69" s="60"/>
      <c r="AA69" s="38"/>
      <c r="AB69" s="38"/>
      <c r="AC69" s="57" t="s">
        <v>51</v>
      </c>
      <c r="AD69" s="58"/>
      <c r="AE69" s="58"/>
      <c r="AF69" s="58"/>
      <c r="AG69" s="58"/>
      <c r="AH69" s="58"/>
      <c r="AI69" s="58"/>
      <c r="AJ69" s="58"/>
      <c r="AK69" s="58"/>
      <c r="AL69" s="58"/>
      <c r="AM69" s="59" t="s">
        <v>52</v>
      </c>
      <c r="AN69" s="58"/>
      <c r="AO69" s="60"/>
      <c r="AP69" s="38"/>
      <c r="AQ69" s="39"/>
    </row>
    <row r="70" spans="2:43" s="1" customFormat="1" ht="6.95" customHeight="1">
      <c r="B70" s="37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9"/>
    </row>
    <row r="71" spans="2:43" s="1" customFormat="1" ht="6.95" customHeight="1">
      <c r="B71" s="61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3"/>
    </row>
    <row r="75" spans="2:43" s="1" customFormat="1" ht="6.95" customHeight="1">
      <c r="B75" s="64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65"/>
      <c r="AJ75" s="65"/>
      <c r="AK75" s="65"/>
      <c r="AL75" s="65"/>
      <c r="AM75" s="65"/>
      <c r="AN75" s="65"/>
      <c r="AO75" s="65"/>
      <c r="AP75" s="65"/>
      <c r="AQ75" s="66"/>
    </row>
    <row r="76" spans="2:43" s="1" customFormat="1" ht="36.950000000000003" customHeight="1">
      <c r="B76" s="37"/>
      <c r="C76" s="215" t="s">
        <v>55</v>
      </c>
      <c r="D76" s="216"/>
      <c r="E76" s="216"/>
      <c r="F76" s="216"/>
      <c r="G76" s="216"/>
      <c r="H76" s="216"/>
      <c r="I76" s="216"/>
      <c r="J76" s="216"/>
      <c r="K76" s="216"/>
      <c r="L76" s="216"/>
      <c r="M76" s="216"/>
      <c r="N76" s="216"/>
      <c r="O76" s="216"/>
      <c r="P76" s="216"/>
      <c r="Q76" s="216"/>
      <c r="R76" s="216"/>
      <c r="S76" s="216"/>
      <c r="T76" s="216"/>
      <c r="U76" s="216"/>
      <c r="V76" s="216"/>
      <c r="W76" s="216"/>
      <c r="X76" s="216"/>
      <c r="Y76" s="216"/>
      <c r="Z76" s="216"/>
      <c r="AA76" s="216"/>
      <c r="AB76" s="216"/>
      <c r="AC76" s="216"/>
      <c r="AD76" s="216"/>
      <c r="AE76" s="216"/>
      <c r="AF76" s="216"/>
      <c r="AG76" s="216"/>
      <c r="AH76" s="216"/>
      <c r="AI76" s="216"/>
      <c r="AJ76" s="216"/>
      <c r="AK76" s="216"/>
      <c r="AL76" s="216"/>
      <c r="AM76" s="216"/>
      <c r="AN76" s="216"/>
      <c r="AO76" s="216"/>
      <c r="AP76" s="216"/>
      <c r="AQ76" s="39"/>
    </row>
    <row r="77" spans="2:43" s="3" customFormat="1" ht="14.45" customHeight="1">
      <c r="B77" s="67"/>
      <c r="C77" s="32" t="s">
        <v>16</v>
      </c>
      <c r="D77" s="68"/>
      <c r="E77" s="68"/>
      <c r="F77" s="68"/>
      <c r="G77" s="68"/>
      <c r="H77" s="68"/>
      <c r="I77" s="68"/>
      <c r="J77" s="68"/>
      <c r="K77" s="68"/>
      <c r="L77" s="68" t="str">
        <f>K5</f>
        <v>2017/13</v>
      </c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9"/>
    </row>
    <row r="78" spans="2:43" s="4" customFormat="1" ht="36.950000000000003" customHeight="1">
      <c r="B78" s="70"/>
      <c r="C78" s="71" t="s">
        <v>19</v>
      </c>
      <c r="D78" s="72"/>
      <c r="E78" s="72"/>
      <c r="F78" s="72"/>
      <c r="G78" s="72"/>
      <c r="H78" s="72"/>
      <c r="I78" s="72"/>
      <c r="J78" s="72"/>
      <c r="K78" s="72"/>
      <c r="L78" s="217" t="str">
        <f>K6</f>
        <v>FN Olomouc. I.P.Pavlova, Dochlazování objektu I</v>
      </c>
      <c r="M78" s="218"/>
      <c r="N78" s="218"/>
      <c r="O78" s="218"/>
      <c r="P78" s="218"/>
      <c r="Q78" s="218"/>
      <c r="R78" s="218"/>
      <c r="S78" s="218"/>
      <c r="T78" s="218"/>
      <c r="U78" s="218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8"/>
      <c r="AI78" s="218"/>
      <c r="AJ78" s="218"/>
      <c r="AK78" s="218"/>
      <c r="AL78" s="218"/>
      <c r="AM78" s="218"/>
      <c r="AN78" s="218"/>
      <c r="AO78" s="218"/>
      <c r="AP78" s="72"/>
      <c r="AQ78" s="73"/>
    </row>
    <row r="79" spans="2:43" s="1" customFormat="1" ht="6.95" customHeight="1">
      <c r="B79" s="37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9"/>
    </row>
    <row r="80" spans="2:43" s="1" customFormat="1" ht="15">
      <c r="B80" s="37"/>
      <c r="C80" s="32" t="s">
        <v>23</v>
      </c>
      <c r="D80" s="38"/>
      <c r="E80" s="38"/>
      <c r="F80" s="38"/>
      <c r="G80" s="38"/>
      <c r="H80" s="38"/>
      <c r="I80" s="38"/>
      <c r="J80" s="38"/>
      <c r="K80" s="38"/>
      <c r="L80" s="74" t="str">
        <f>IF(K8="","",K8)</f>
        <v xml:space="preserve"> </v>
      </c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2" t="s">
        <v>25</v>
      </c>
      <c r="AJ80" s="38"/>
      <c r="AK80" s="38"/>
      <c r="AL80" s="38"/>
      <c r="AM80" s="75" t="str">
        <f>IF(AN8= "","",AN8)</f>
        <v>7.12.2017</v>
      </c>
      <c r="AN80" s="38"/>
      <c r="AO80" s="38"/>
      <c r="AP80" s="38"/>
      <c r="AQ80" s="39"/>
    </row>
    <row r="81" spans="1:89" s="1" customFormat="1" ht="6.95" customHeight="1">
      <c r="B81" s="37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9"/>
    </row>
    <row r="82" spans="1:89" s="1" customFormat="1" ht="15">
      <c r="B82" s="37"/>
      <c r="C82" s="32" t="s">
        <v>27</v>
      </c>
      <c r="D82" s="38"/>
      <c r="E82" s="38"/>
      <c r="F82" s="38"/>
      <c r="G82" s="38"/>
      <c r="H82" s="38"/>
      <c r="I82" s="38"/>
      <c r="J82" s="38"/>
      <c r="K82" s="38"/>
      <c r="L82" s="68" t="str">
        <f>IF(E11= "","",E11)</f>
        <v xml:space="preserve"> </v>
      </c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2" t="s">
        <v>32</v>
      </c>
      <c r="AJ82" s="38"/>
      <c r="AK82" s="38"/>
      <c r="AL82" s="38"/>
      <c r="AM82" s="219" t="str">
        <f>IF(E17="","",E17)</f>
        <v xml:space="preserve"> </v>
      </c>
      <c r="AN82" s="219"/>
      <c r="AO82" s="219"/>
      <c r="AP82" s="219"/>
      <c r="AQ82" s="39"/>
      <c r="AS82" s="220" t="s">
        <v>56</v>
      </c>
      <c r="AT82" s="221"/>
      <c r="AU82" s="53"/>
      <c r="AV82" s="53"/>
      <c r="AW82" s="53"/>
      <c r="AX82" s="53"/>
      <c r="AY82" s="53"/>
      <c r="AZ82" s="53"/>
      <c r="BA82" s="53"/>
      <c r="BB82" s="53"/>
      <c r="BC82" s="53"/>
      <c r="BD82" s="54"/>
    </row>
    <row r="83" spans="1:89" s="1" customFormat="1" ht="15">
      <c r="B83" s="37"/>
      <c r="C83" s="32" t="s">
        <v>30</v>
      </c>
      <c r="D83" s="38"/>
      <c r="E83" s="38"/>
      <c r="F83" s="38"/>
      <c r="G83" s="38"/>
      <c r="H83" s="38"/>
      <c r="I83" s="38"/>
      <c r="J83" s="38"/>
      <c r="K83" s="38"/>
      <c r="L83" s="68" t="str">
        <f>IF(E14= "Vyplň údaj","",E14)</f>
        <v/>
      </c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2" t="s">
        <v>34</v>
      </c>
      <c r="AJ83" s="38"/>
      <c r="AK83" s="38"/>
      <c r="AL83" s="38"/>
      <c r="AM83" s="219" t="str">
        <f>IF(E20="","",E20)</f>
        <v xml:space="preserve"> </v>
      </c>
      <c r="AN83" s="219"/>
      <c r="AO83" s="219"/>
      <c r="AP83" s="219"/>
      <c r="AQ83" s="39"/>
      <c r="AS83" s="222"/>
      <c r="AT83" s="223"/>
      <c r="AU83" s="38"/>
      <c r="AV83" s="38"/>
      <c r="AW83" s="38"/>
      <c r="AX83" s="38"/>
      <c r="AY83" s="38"/>
      <c r="AZ83" s="38"/>
      <c r="BA83" s="38"/>
      <c r="BB83" s="38"/>
      <c r="BC83" s="38"/>
      <c r="BD83" s="76"/>
    </row>
    <row r="84" spans="1:89" s="1" customFormat="1" ht="10.9" customHeight="1">
      <c r="B84" s="37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39"/>
      <c r="AS84" s="222"/>
      <c r="AT84" s="223"/>
      <c r="AU84" s="38"/>
      <c r="AV84" s="38"/>
      <c r="AW84" s="38"/>
      <c r="AX84" s="38"/>
      <c r="AY84" s="38"/>
      <c r="AZ84" s="38"/>
      <c r="BA84" s="38"/>
      <c r="BB84" s="38"/>
      <c r="BC84" s="38"/>
      <c r="BD84" s="76"/>
    </row>
    <row r="85" spans="1:89" s="1" customFormat="1" ht="29.25" customHeight="1">
      <c r="B85" s="37"/>
      <c r="C85" s="207" t="s">
        <v>57</v>
      </c>
      <c r="D85" s="208"/>
      <c r="E85" s="208"/>
      <c r="F85" s="208"/>
      <c r="G85" s="208"/>
      <c r="H85" s="77"/>
      <c r="I85" s="209" t="s">
        <v>58</v>
      </c>
      <c r="J85" s="208"/>
      <c r="K85" s="208"/>
      <c r="L85" s="208"/>
      <c r="M85" s="208"/>
      <c r="N85" s="208"/>
      <c r="O85" s="208"/>
      <c r="P85" s="208"/>
      <c r="Q85" s="208"/>
      <c r="R85" s="208"/>
      <c r="S85" s="208"/>
      <c r="T85" s="208"/>
      <c r="U85" s="208"/>
      <c r="V85" s="208"/>
      <c r="W85" s="208"/>
      <c r="X85" s="208"/>
      <c r="Y85" s="208"/>
      <c r="Z85" s="208"/>
      <c r="AA85" s="208"/>
      <c r="AB85" s="208"/>
      <c r="AC85" s="208"/>
      <c r="AD85" s="208"/>
      <c r="AE85" s="208"/>
      <c r="AF85" s="208"/>
      <c r="AG85" s="209" t="s">
        <v>59</v>
      </c>
      <c r="AH85" s="208"/>
      <c r="AI85" s="208"/>
      <c r="AJ85" s="208"/>
      <c r="AK85" s="208"/>
      <c r="AL85" s="208"/>
      <c r="AM85" s="208"/>
      <c r="AN85" s="209" t="s">
        <v>60</v>
      </c>
      <c r="AO85" s="208"/>
      <c r="AP85" s="210"/>
      <c r="AQ85" s="39"/>
      <c r="AS85" s="78" t="s">
        <v>61</v>
      </c>
      <c r="AT85" s="79" t="s">
        <v>62</v>
      </c>
      <c r="AU85" s="79" t="s">
        <v>63</v>
      </c>
      <c r="AV85" s="79" t="s">
        <v>64</v>
      </c>
      <c r="AW85" s="79" t="s">
        <v>65</v>
      </c>
      <c r="AX85" s="79" t="s">
        <v>66</v>
      </c>
      <c r="AY85" s="79" t="s">
        <v>67</v>
      </c>
      <c r="AZ85" s="79" t="s">
        <v>68</v>
      </c>
      <c r="BA85" s="79" t="s">
        <v>69</v>
      </c>
      <c r="BB85" s="79" t="s">
        <v>70</v>
      </c>
      <c r="BC85" s="79" t="s">
        <v>71</v>
      </c>
      <c r="BD85" s="80" t="s">
        <v>72</v>
      </c>
    </row>
    <row r="86" spans="1:89" s="1" customFormat="1" ht="10.9" customHeight="1">
      <c r="B86" s="37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9"/>
      <c r="AS86" s="81"/>
      <c r="AT86" s="53"/>
      <c r="AU86" s="53"/>
      <c r="AV86" s="53"/>
      <c r="AW86" s="53"/>
      <c r="AX86" s="53"/>
      <c r="AY86" s="53"/>
      <c r="AZ86" s="53"/>
      <c r="BA86" s="53"/>
      <c r="BB86" s="53"/>
      <c r="BC86" s="53"/>
      <c r="BD86" s="54"/>
    </row>
    <row r="87" spans="1:89" s="4" customFormat="1" ht="32.450000000000003" customHeight="1">
      <c r="B87" s="70"/>
      <c r="C87" s="82" t="s">
        <v>73</v>
      </c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214">
        <f>ROUND(AG88,2)</f>
        <v>0</v>
      </c>
      <c r="AH87" s="214"/>
      <c r="AI87" s="214"/>
      <c r="AJ87" s="214"/>
      <c r="AK87" s="214"/>
      <c r="AL87" s="214"/>
      <c r="AM87" s="214"/>
      <c r="AN87" s="199">
        <f>SUM(AG87,AT87)</f>
        <v>0</v>
      </c>
      <c r="AO87" s="199"/>
      <c r="AP87" s="199"/>
      <c r="AQ87" s="73"/>
      <c r="AS87" s="84">
        <f>ROUND(AS88,2)</f>
        <v>0</v>
      </c>
      <c r="AT87" s="85">
        <f>ROUND(SUM(AV87:AW87),2)</f>
        <v>0</v>
      </c>
      <c r="AU87" s="86">
        <f>ROUND(AU88,5)</f>
        <v>0</v>
      </c>
      <c r="AV87" s="85">
        <f>ROUND(AZ87*L31,2)</f>
        <v>0</v>
      </c>
      <c r="AW87" s="85">
        <f>ROUND(BA87*L32,2)</f>
        <v>0</v>
      </c>
      <c r="AX87" s="85">
        <f>ROUND(BB87*L31,2)</f>
        <v>0</v>
      </c>
      <c r="AY87" s="85">
        <f>ROUND(BC87*L32,2)</f>
        <v>0</v>
      </c>
      <c r="AZ87" s="85">
        <f>ROUND(AZ88,2)</f>
        <v>0</v>
      </c>
      <c r="BA87" s="85">
        <f>ROUND(BA88,2)</f>
        <v>0</v>
      </c>
      <c r="BB87" s="85">
        <f>ROUND(BB88,2)</f>
        <v>0</v>
      </c>
      <c r="BC87" s="85">
        <f>ROUND(BC88,2)</f>
        <v>0</v>
      </c>
      <c r="BD87" s="87">
        <f>ROUND(BD88,2)</f>
        <v>0</v>
      </c>
      <c r="BS87" s="88" t="s">
        <v>74</v>
      </c>
      <c r="BT87" s="88" t="s">
        <v>75</v>
      </c>
      <c r="BU87" s="89" t="s">
        <v>76</v>
      </c>
      <c r="BV87" s="88" t="s">
        <v>77</v>
      </c>
      <c r="BW87" s="88" t="s">
        <v>78</v>
      </c>
      <c r="BX87" s="88" t="s">
        <v>79</v>
      </c>
    </row>
    <row r="88" spans="1:89" s="5" customFormat="1" ht="28.9" customHeight="1">
      <c r="A88" s="90" t="s">
        <v>80</v>
      </c>
      <c r="B88" s="91"/>
      <c r="C88" s="92"/>
      <c r="D88" s="213" t="s">
        <v>81</v>
      </c>
      <c r="E88" s="213"/>
      <c r="F88" s="213"/>
      <c r="G88" s="213"/>
      <c r="H88" s="213"/>
      <c r="I88" s="93"/>
      <c r="J88" s="213" t="s">
        <v>82</v>
      </c>
      <c r="K88" s="213"/>
      <c r="L88" s="213"/>
      <c r="M88" s="213"/>
      <c r="N88" s="213"/>
      <c r="O88" s="213"/>
      <c r="P88" s="213"/>
      <c r="Q88" s="213"/>
      <c r="R88" s="213"/>
      <c r="S88" s="213"/>
      <c r="T88" s="213"/>
      <c r="U88" s="213"/>
      <c r="V88" s="213"/>
      <c r="W88" s="213"/>
      <c r="X88" s="213"/>
      <c r="Y88" s="213"/>
      <c r="Z88" s="213"/>
      <c r="AA88" s="213"/>
      <c r="AB88" s="213"/>
      <c r="AC88" s="213"/>
      <c r="AD88" s="213"/>
      <c r="AE88" s="213"/>
      <c r="AF88" s="213"/>
      <c r="AG88" s="211">
        <f>'1 - SO 01 - Plošina pro c...'!M30</f>
        <v>0</v>
      </c>
      <c r="AH88" s="212"/>
      <c r="AI88" s="212"/>
      <c r="AJ88" s="212"/>
      <c r="AK88" s="212"/>
      <c r="AL88" s="212"/>
      <c r="AM88" s="212"/>
      <c r="AN88" s="211">
        <f>SUM(AG88,AT88)</f>
        <v>0</v>
      </c>
      <c r="AO88" s="212"/>
      <c r="AP88" s="212"/>
      <c r="AQ88" s="94"/>
      <c r="AS88" s="95">
        <f>'1 - SO 01 - Plošina pro c...'!M28</f>
        <v>0</v>
      </c>
      <c r="AT88" s="96">
        <f>ROUND(SUM(AV88:AW88),2)</f>
        <v>0</v>
      </c>
      <c r="AU88" s="97">
        <f>'1 - SO 01 - Plošina pro c...'!W128</f>
        <v>0</v>
      </c>
      <c r="AV88" s="96">
        <f>'1 - SO 01 - Plošina pro c...'!M32</f>
        <v>0</v>
      </c>
      <c r="AW88" s="96">
        <f>'1 - SO 01 - Plošina pro c...'!M33</f>
        <v>0</v>
      </c>
      <c r="AX88" s="96">
        <f>'1 - SO 01 - Plošina pro c...'!M34</f>
        <v>0</v>
      </c>
      <c r="AY88" s="96">
        <f>'1 - SO 01 - Plošina pro c...'!M35</f>
        <v>0</v>
      </c>
      <c r="AZ88" s="96">
        <f>'1 - SO 01 - Plošina pro c...'!H32</f>
        <v>0</v>
      </c>
      <c r="BA88" s="96">
        <f>'1 - SO 01 - Plošina pro c...'!H33</f>
        <v>0</v>
      </c>
      <c r="BB88" s="96">
        <f>'1 - SO 01 - Plošina pro c...'!H34</f>
        <v>0</v>
      </c>
      <c r="BC88" s="96">
        <f>'1 - SO 01 - Plošina pro c...'!H35</f>
        <v>0</v>
      </c>
      <c r="BD88" s="98">
        <f>'1 - SO 01 - Plošina pro c...'!H36</f>
        <v>0</v>
      </c>
      <c r="BT88" s="99" t="s">
        <v>81</v>
      </c>
      <c r="BV88" s="99" t="s">
        <v>77</v>
      </c>
      <c r="BW88" s="99" t="s">
        <v>83</v>
      </c>
      <c r="BX88" s="99" t="s">
        <v>78</v>
      </c>
    </row>
    <row r="89" spans="1:89">
      <c r="B89" s="25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6"/>
    </row>
    <row r="90" spans="1:89" s="1" customFormat="1" ht="30" customHeight="1">
      <c r="B90" s="37"/>
      <c r="C90" s="82" t="s">
        <v>84</v>
      </c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199">
        <f>ROUND(SUM(AG91:AG94),2)</f>
        <v>0</v>
      </c>
      <c r="AH90" s="199"/>
      <c r="AI90" s="199"/>
      <c r="AJ90" s="199"/>
      <c r="AK90" s="199"/>
      <c r="AL90" s="199"/>
      <c r="AM90" s="199"/>
      <c r="AN90" s="199">
        <f>ROUND(SUM(AN91:AN94),2)</f>
        <v>0</v>
      </c>
      <c r="AO90" s="199"/>
      <c r="AP90" s="199"/>
      <c r="AQ90" s="39"/>
      <c r="AS90" s="78" t="s">
        <v>85</v>
      </c>
      <c r="AT90" s="79" t="s">
        <v>86</v>
      </c>
      <c r="AU90" s="79" t="s">
        <v>39</v>
      </c>
      <c r="AV90" s="80" t="s">
        <v>62</v>
      </c>
    </row>
    <row r="91" spans="1:89" s="1" customFormat="1" ht="19.899999999999999" customHeight="1">
      <c r="B91" s="37"/>
      <c r="C91" s="38"/>
      <c r="D91" s="100" t="s">
        <v>87</v>
      </c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205">
        <f>ROUND(AG87*AS91,2)</f>
        <v>0</v>
      </c>
      <c r="AH91" s="206"/>
      <c r="AI91" s="206"/>
      <c r="AJ91" s="206"/>
      <c r="AK91" s="206"/>
      <c r="AL91" s="206"/>
      <c r="AM91" s="206"/>
      <c r="AN91" s="206">
        <f>ROUND(AG91+AV91,2)</f>
        <v>0</v>
      </c>
      <c r="AO91" s="206"/>
      <c r="AP91" s="206"/>
      <c r="AQ91" s="39"/>
      <c r="AS91" s="101">
        <v>0</v>
      </c>
      <c r="AT91" s="102" t="s">
        <v>88</v>
      </c>
      <c r="AU91" s="102" t="s">
        <v>40</v>
      </c>
      <c r="AV91" s="103">
        <f>ROUND(IF(AU91="základní",AG91*L31,IF(AU91="snížená",AG91*L32,0)),2)</f>
        <v>0</v>
      </c>
      <c r="BV91" s="21" t="s">
        <v>89</v>
      </c>
      <c r="BY91" s="104">
        <f>IF(AU91="základní",AV91,0)</f>
        <v>0</v>
      </c>
      <c r="BZ91" s="104">
        <f>IF(AU91="snížená",AV91,0)</f>
        <v>0</v>
      </c>
      <c r="CA91" s="104">
        <v>0</v>
      </c>
      <c r="CB91" s="104">
        <v>0</v>
      </c>
      <c r="CC91" s="104">
        <v>0</v>
      </c>
      <c r="CD91" s="104">
        <f>IF(AU91="základní",AG91,0)</f>
        <v>0</v>
      </c>
      <c r="CE91" s="104">
        <f>IF(AU91="snížená",AG91,0)</f>
        <v>0</v>
      </c>
      <c r="CF91" s="104">
        <f>IF(AU91="zákl. přenesená",AG91,0)</f>
        <v>0</v>
      </c>
      <c r="CG91" s="104">
        <f>IF(AU91="sníž. přenesená",AG91,0)</f>
        <v>0</v>
      </c>
      <c r="CH91" s="104">
        <f>IF(AU91="nulová",AG91,0)</f>
        <v>0</v>
      </c>
      <c r="CI91" s="21">
        <f>IF(AU91="základní",1,IF(AU91="snížená",2,IF(AU91="zákl. přenesená",4,IF(AU91="sníž. přenesená",5,3))))</f>
        <v>1</v>
      </c>
      <c r="CJ91" s="21">
        <f>IF(AT91="stavební čast",1,IF(8891="investiční čast",2,3))</f>
        <v>1</v>
      </c>
      <c r="CK91" s="21" t="str">
        <f>IF(D91="Vyplň vlastní","","x")</f>
        <v>x</v>
      </c>
    </row>
    <row r="92" spans="1:89" s="1" customFormat="1" ht="19.899999999999999" customHeight="1">
      <c r="B92" s="37"/>
      <c r="C92" s="38"/>
      <c r="D92" s="203" t="s">
        <v>90</v>
      </c>
      <c r="E92" s="204"/>
      <c r="F92" s="204"/>
      <c r="G92" s="204"/>
      <c r="H92" s="204"/>
      <c r="I92" s="204"/>
      <c r="J92" s="204"/>
      <c r="K92" s="204"/>
      <c r="L92" s="204"/>
      <c r="M92" s="204"/>
      <c r="N92" s="204"/>
      <c r="O92" s="204"/>
      <c r="P92" s="204"/>
      <c r="Q92" s="204"/>
      <c r="R92" s="204"/>
      <c r="S92" s="204"/>
      <c r="T92" s="204"/>
      <c r="U92" s="204"/>
      <c r="V92" s="204"/>
      <c r="W92" s="204"/>
      <c r="X92" s="204"/>
      <c r="Y92" s="204"/>
      <c r="Z92" s="204"/>
      <c r="AA92" s="204"/>
      <c r="AB92" s="204"/>
      <c r="AC92" s="38"/>
      <c r="AD92" s="38"/>
      <c r="AE92" s="38"/>
      <c r="AF92" s="38"/>
      <c r="AG92" s="205">
        <f>AG87*AS92</f>
        <v>0</v>
      </c>
      <c r="AH92" s="206"/>
      <c r="AI92" s="206"/>
      <c r="AJ92" s="206"/>
      <c r="AK92" s="206"/>
      <c r="AL92" s="206"/>
      <c r="AM92" s="206"/>
      <c r="AN92" s="206">
        <f>AG92+AV92</f>
        <v>0</v>
      </c>
      <c r="AO92" s="206"/>
      <c r="AP92" s="206"/>
      <c r="AQ92" s="39"/>
      <c r="AS92" s="105">
        <v>0</v>
      </c>
      <c r="AT92" s="106" t="s">
        <v>88</v>
      </c>
      <c r="AU92" s="106" t="s">
        <v>40</v>
      </c>
      <c r="AV92" s="107">
        <f>ROUND(IF(AU92="nulová",0,IF(OR(AU92="základní",AU92="zákl. přenesená"),AG92*L31,AG92*L32)),2)</f>
        <v>0</v>
      </c>
      <c r="BV92" s="21" t="s">
        <v>91</v>
      </c>
      <c r="BY92" s="104">
        <f>IF(AU92="základní",AV92,0)</f>
        <v>0</v>
      </c>
      <c r="BZ92" s="104">
        <f>IF(AU92="snížená",AV92,0)</f>
        <v>0</v>
      </c>
      <c r="CA92" s="104">
        <f>IF(AU92="zákl. přenesená",AV92,0)</f>
        <v>0</v>
      </c>
      <c r="CB92" s="104">
        <f>IF(AU92="sníž. přenesená",AV92,0)</f>
        <v>0</v>
      </c>
      <c r="CC92" s="104">
        <f>IF(AU92="nulová",AV92,0)</f>
        <v>0</v>
      </c>
      <c r="CD92" s="104">
        <f>IF(AU92="základní",AG92,0)</f>
        <v>0</v>
      </c>
      <c r="CE92" s="104">
        <f>IF(AU92="snížená",AG92,0)</f>
        <v>0</v>
      </c>
      <c r="CF92" s="104">
        <f>IF(AU92="zákl. přenesená",AG92,0)</f>
        <v>0</v>
      </c>
      <c r="CG92" s="104">
        <f>IF(AU92="sníž. přenesená",AG92,0)</f>
        <v>0</v>
      </c>
      <c r="CH92" s="104">
        <f>IF(AU92="nulová",AG92,0)</f>
        <v>0</v>
      </c>
      <c r="CI92" s="21">
        <f>IF(AU92="základní",1,IF(AU92="snížená",2,IF(AU92="zákl. přenesená",4,IF(AU92="sníž. přenesená",5,3))))</f>
        <v>1</v>
      </c>
      <c r="CJ92" s="21">
        <f>IF(AT92="stavební čast",1,IF(8892="investiční čast",2,3))</f>
        <v>1</v>
      </c>
      <c r="CK92" s="21" t="str">
        <f>IF(D92="Vyplň vlastní","","x")</f>
        <v/>
      </c>
    </row>
    <row r="93" spans="1:89" s="1" customFormat="1" ht="19.899999999999999" customHeight="1">
      <c r="B93" s="37"/>
      <c r="C93" s="38"/>
      <c r="D93" s="203" t="s">
        <v>90</v>
      </c>
      <c r="E93" s="204"/>
      <c r="F93" s="204"/>
      <c r="G93" s="204"/>
      <c r="H93" s="204"/>
      <c r="I93" s="204"/>
      <c r="J93" s="204"/>
      <c r="K93" s="204"/>
      <c r="L93" s="204"/>
      <c r="M93" s="204"/>
      <c r="N93" s="204"/>
      <c r="O93" s="204"/>
      <c r="P93" s="204"/>
      <c r="Q93" s="204"/>
      <c r="R93" s="204"/>
      <c r="S93" s="204"/>
      <c r="T93" s="204"/>
      <c r="U93" s="204"/>
      <c r="V93" s="204"/>
      <c r="W93" s="204"/>
      <c r="X93" s="204"/>
      <c r="Y93" s="204"/>
      <c r="Z93" s="204"/>
      <c r="AA93" s="204"/>
      <c r="AB93" s="204"/>
      <c r="AC93" s="38"/>
      <c r="AD93" s="38"/>
      <c r="AE93" s="38"/>
      <c r="AF93" s="38"/>
      <c r="AG93" s="205">
        <f>AG87*AS93</f>
        <v>0</v>
      </c>
      <c r="AH93" s="206"/>
      <c r="AI93" s="206"/>
      <c r="AJ93" s="206"/>
      <c r="AK93" s="206"/>
      <c r="AL93" s="206"/>
      <c r="AM93" s="206"/>
      <c r="AN93" s="206">
        <f>AG93+AV93</f>
        <v>0</v>
      </c>
      <c r="AO93" s="206"/>
      <c r="AP93" s="206"/>
      <c r="AQ93" s="39"/>
      <c r="AS93" s="105">
        <v>0</v>
      </c>
      <c r="AT93" s="106" t="s">
        <v>88</v>
      </c>
      <c r="AU93" s="106" t="s">
        <v>40</v>
      </c>
      <c r="AV93" s="107">
        <f>ROUND(IF(AU93="nulová",0,IF(OR(AU93="základní",AU93="zákl. přenesená"),AG93*L31,AG93*L32)),2)</f>
        <v>0</v>
      </c>
      <c r="BV93" s="21" t="s">
        <v>91</v>
      </c>
      <c r="BY93" s="104">
        <f>IF(AU93="základní",AV93,0)</f>
        <v>0</v>
      </c>
      <c r="BZ93" s="104">
        <f>IF(AU93="snížená",AV93,0)</f>
        <v>0</v>
      </c>
      <c r="CA93" s="104">
        <f>IF(AU93="zákl. přenesená",AV93,0)</f>
        <v>0</v>
      </c>
      <c r="CB93" s="104">
        <f>IF(AU93="sníž. přenesená",AV93,0)</f>
        <v>0</v>
      </c>
      <c r="CC93" s="104">
        <f>IF(AU93="nulová",AV93,0)</f>
        <v>0</v>
      </c>
      <c r="CD93" s="104">
        <f>IF(AU93="základní",AG93,0)</f>
        <v>0</v>
      </c>
      <c r="CE93" s="104">
        <f>IF(AU93="snížená",AG93,0)</f>
        <v>0</v>
      </c>
      <c r="CF93" s="104">
        <f>IF(AU93="zákl. přenesená",AG93,0)</f>
        <v>0</v>
      </c>
      <c r="CG93" s="104">
        <f>IF(AU93="sníž. přenesená",AG93,0)</f>
        <v>0</v>
      </c>
      <c r="CH93" s="104">
        <f>IF(AU93="nulová",AG93,0)</f>
        <v>0</v>
      </c>
      <c r="CI93" s="21">
        <f>IF(AU93="základní",1,IF(AU93="snížená",2,IF(AU93="zákl. přenesená",4,IF(AU93="sníž. přenesená",5,3))))</f>
        <v>1</v>
      </c>
      <c r="CJ93" s="21">
        <f>IF(AT93="stavební čast",1,IF(8893="investiční čast",2,3))</f>
        <v>1</v>
      </c>
      <c r="CK93" s="21" t="str">
        <f>IF(D93="Vyplň vlastní","","x")</f>
        <v/>
      </c>
    </row>
    <row r="94" spans="1:89" s="1" customFormat="1" ht="19.899999999999999" customHeight="1">
      <c r="B94" s="37"/>
      <c r="C94" s="38"/>
      <c r="D94" s="203" t="s">
        <v>90</v>
      </c>
      <c r="E94" s="204"/>
      <c r="F94" s="204"/>
      <c r="G94" s="204"/>
      <c r="H94" s="204"/>
      <c r="I94" s="204"/>
      <c r="J94" s="204"/>
      <c r="K94" s="204"/>
      <c r="L94" s="204"/>
      <c r="M94" s="204"/>
      <c r="N94" s="204"/>
      <c r="O94" s="204"/>
      <c r="P94" s="204"/>
      <c r="Q94" s="204"/>
      <c r="R94" s="204"/>
      <c r="S94" s="204"/>
      <c r="T94" s="204"/>
      <c r="U94" s="204"/>
      <c r="V94" s="204"/>
      <c r="W94" s="204"/>
      <c r="X94" s="204"/>
      <c r="Y94" s="204"/>
      <c r="Z94" s="204"/>
      <c r="AA94" s="204"/>
      <c r="AB94" s="204"/>
      <c r="AC94" s="38"/>
      <c r="AD94" s="38"/>
      <c r="AE94" s="38"/>
      <c r="AF94" s="38"/>
      <c r="AG94" s="205">
        <f>AG87*AS94</f>
        <v>0</v>
      </c>
      <c r="AH94" s="206"/>
      <c r="AI94" s="206"/>
      <c r="AJ94" s="206"/>
      <c r="AK94" s="206"/>
      <c r="AL94" s="206"/>
      <c r="AM94" s="206"/>
      <c r="AN94" s="206">
        <f>AG94+AV94</f>
        <v>0</v>
      </c>
      <c r="AO94" s="206"/>
      <c r="AP94" s="206"/>
      <c r="AQ94" s="39"/>
      <c r="AS94" s="108">
        <v>0</v>
      </c>
      <c r="AT94" s="109" t="s">
        <v>88</v>
      </c>
      <c r="AU94" s="109" t="s">
        <v>40</v>
      </c>
      <c r="AV94" s="110">
        <f>ROUND(IF(AU94="nulová",0,IF(OR(AU94="základní",AU94="zákl. přenesená"),AG94*L31,AG94*L32)),2)</f>
        <v>0</v>
      </c>
      <c r="BV94" s="21" t="s">
        <v>91</v>
      </c>
      <c r="BY94" s="104">
        <f>IF(AU94="základní",AV94,0)</f>
        <v>0</v>
      </c>
      <c r="BZ94" s="104">
        <f>IF(AU94="snížená",AV94,0)</f>
        <v>0</v>
      </c>
      <c r="CA94" s="104">
        <f>IF(AU94="zákl. přenesená",AV94,0)</f>
        <v>0</v>
      </c>
      <c r="CB94" s="104">
        <f>IF(AU94="sníž. přenesená",AV94,0)</f>
        <v>0</v>
      </c>
      <c r="CC94" s="104">
        <f>IF(AU94="nulová",AV94,0)</f>
        <v>0</v>
      </c>
      <c r="CD94" s="104">
        <f>IF(AU94="základní",AG94,0)</f>
        <v>0</v>
      </c>
      <c r="CE94" s="104">
        <f>IF(AU94="snížená",AG94,0)</f>
        <v>0</v>
      </c>
      <c r="CF94" s="104">
        <f>IF(AU94="zákl. přenesená",AG94,0)</f>
        <v>0</v>
      </c>
      <c r="CG94" s="104">
        <f>IF(AU94="sníž. přenesená",AG94,0)</f>
        <v>0</v>
      </c>
      <c r="CH94" s="104">
        <f>IF(AU94="nulová",AG94,0)</f>
        <v>0</v>
      </c>
      <c r="CI94" s="21">
        <f>IF(AU94="základní",1,IF(AU94="snížená",2,IF(AU94="zákl. přenesená",4,IF(AU94="sníž. přenesená",5,3))))</f>
        <v>1</v>
      </c>
      <c r="CJ94" s="21">
        <f>IF(AT94="stavební čast",1,IF(8894="investiční čast",2,3))</f>
        <v>1</v>
      </c>
      <c r="CK94" s="21" t="str">
        <f>IF(D94="Vyplň vlastní","","x")</f>
        <v/>
      </c>
    </row>
    <row r="95" spans="1:89" s="1" customFormat="1" ht="10.9" customHeight="1">
      <c r="B95" s="37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9"/>
    </row>
    <row r="96" spans="1:89" s="1" customFormat="1" ht="30" customHeight="1">
      <c r="B96" s="37"/>
      <c r="C96" s="111" t="s">
        <v>92</v>
      </c>
      <c r="D96" s="112"/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2"/>
      <c r="Q96" s="112"/>
      <c r="R96" s="112"/>
      <c r="S96" s="112"/>
      <c r="T96" s="112"/>
      <c r="U96" s="112"/>
      <c r="V96" s="112"/>
      <c r="W96" s="112"/>
      <c r="X96" s="112"/>
      <c r="Y96" s="112"/>
      <c r="Z96" s="112"/>
      <c r="AA96" s="112"/>
      <c r="AB96" s="112"/>
      <c r="AC96" s="112"/>
      <c r="AD96" s="112"/>
      <c r="AE96" s="112"/>
      <c r="AF96" s="112"/>
      <c r="AG96" s="200">
        <f>ROUND(AG87+AG90,2)</f>
        <v>0</v>
      </c>
      <c r="AH96" s="200"/>
      <c r="AI96" s="200"/>
      <c r="AJ96" s="200"/>
      <c r="AK96" s="200"/>
      <c r="AL96" s="200"/>
      <c r="AM96" s="200"/>
      <c r="AN96" s="200">
        <f>AN87+AN90</f>
        <v>0</v>
      </c>
      <c r="AO96" s="200"/>
      <c r="AP96" s="200"/>
      <c r="AQ96" s="39"/>
    </row>
    <row r="97" spans="2:43" s="1" customFormat="1" ht="6.95" customHeight="1">
      <c r="B97" s="61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  <c r="AB97" s="62"/>
      <c r="AC97" s="62"/>
      <c r="AD97" s="62"/>
      <c r="AE97" s="62"/>
      <c r="AF97" s="62"/>
      <c r="AG97" s="62"/>
      <c r="AH97" s="62"/>
      <c r="AI97" s="62"/>
      <c r="AJ97" s="62"/>
      <c r="AK97" s="62"/>
      <c r="AL97" s="62"/>
      <c r="AM97" s="62"/>
      <c r="AN97" s="62"/>
      <c r="AO97" s="62"/>
      <c r="AP97" s="62"/>
      <c r="AQ97" s="63"/>
    </row>
  </sheetData>
  <mergeCells count="58">
    <mergeCell ref="C2:AP2"/>
    <mergeCell ref="C4:AP4"/>
    <mergeCell ref="BE5:BE34"/>
    <mergeCell ref="K5:AO5"/>
    <mergeCell ref="K6:AO6"/>
    <mergeCell ref="E14:AJ14"/>
    <mergeCell ref="E23:AN23"/>
    <mergeCell ref="AK26:AO26"/>
    <mergeCell ref="AK27:AO27"/>
    <mergeCell ref="AK29:AO29"/>
    <mergeCell ref="L31:O31"/>
    <mergeCell ref="W31:AE31"/>
    <mergeCell ref="AK31:AO31"/>
    <mergeCell ref="L32:O32"/>
    <mergeCell ref="W32:AE32"/>
    <mergeCell ref="AK32:AO32"/>
    <mergeCell ref="AK37:AO37"/>
    <mergeCell ref="L33:O33"/>
    <mergeCell ref="W33:AE33"/>
    <mergeCell ref="AK33:AO33"/>
    <mergeCell ref="L34:O34"/>
    <mergeCell ref="W34:AE34"/>
    <mergeCell ref="AK34:AO34"/>
    <mergeCell ref="D92:AB92"/>
    <mergeCell ref="AG92:AM92"/>
    <mergeCell ref="AN92:AP92"/>
    <mergeCell ref="C85:G85"/>
    <mergeCell ref="I85:AF85"/>
    <mergeCell ref="AG85:AM85"/>
    <mergeCell ref="AN85:AP85"/>
    <mergeCell ref="AN88:AP88"/>
    <mergeCell ref="AG88:AM88"/>
    <mergeCell ref="D88:H88"/>
    <mergeCell ref="J88:AF88"/>
    <mergeCell ref="AG87:AM87"/>
    <mergeCell ref="AN87:AP87"/>
    <mergeCell ref="D93:AB93"/>
    <mergeCell ref="AG93:AM93"/>
    <mergeCell ref="AN93:AP93"/>
    <mergeCell ref="D94:AB94"/>
    <mergeCell ref="AG94:AM94"/>
    <mergeCell ref="AN94:AP94"/>
    <mergeCell ref="AG90:AM90"/>
    <mergeCell ref="AN90:AP90"/>
    <mergeCell ref="AG96:AM96"/>
    <mergeCell ref="AN96:AP96"/>
    <mergeCell ref="AR2:BE2"/>
    <mergeCell ref="AG91:AM91"/>
    <mergeCell ref="AN91:AP91"/>
    <mergeCell ref="C76:AP76"/>
    <mergeCell ref="L78:AO78"/>
    <mergeCell ref="AM82:AP82"/>
    <mergeCell ref="AS82:AT84"/>
    <mergeCell ref="AM83:AP83"/>
    <mergeCell ref="L35:O35"/>
    <mergeCell ref="W35:AE35"/>
    <mergeCell ref="AK35:AO35"/>
    <mergeCell ref="X37:AB37"/>
  </mergeCells>
  <dataValidations count="2">
    <dataValidation type="list" allowBlank="1" showInputMessage="1" showErrorMessage="1" error="Povoleny jsou hodnoty základní, snížená, zákl. přenesená, sníž. přenesená, nulová." sqref="AU91:AU95">
      <formula1>"základní, snížená, zákl. přenesená, sníž. přenesená, nulová"</formula1>
    </dataValidation>
    <dataValidation type="list" allowBlank="1" showInputMessage="1" showErrorMessage="1" error="Povoleny jsou hodnoty stavební čast, technologická čast, investiční čast." sqref="AT91:AT95">
      <formula1>"stavební čast, technologická čast, investiční čast"</formula1>
    </dataValidation>
  </dataValidations>
  <hyperlinks>
    <hyperlink ref="K1:S1" location="C2" display="1) Souhrnný list stavby"/>
    <hyperlink ref="W1:AF1" location="C87" display="2) Rekapitulace objektů"/>
    <hyperlink ref="A88" location="'1 - SO 01 - Plošina pro c...'!C2" display="/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N217"/>
  <sheetViews>
    <sheetView showGridLines="0" tabSelected="1" workbookViewId="0">
      <pane ySplit="1" topLeftCell="A100" activePane="bottomLeft" state="frozen"/>
      <selection pane="bottomLeft" activeCell="L142" sqref="L142:M142"/>
    </sheetView>
  </sheetViews>
  <sheetFormatPr defaultRowHeight="13.5"/>
  <cols>
    <col min="1" max="1" width="7.1640625" customWidth="1"/>
    <col min="2" max="2" width="1.5" customWidth="1"/>
    <col min="3" max="3" width="3.5" customWidth="1"/>
    <col min="4" max="4" width="3.6640625" customWidth="1"/>
    <col min="5" max="5" width="14.6640625" customWidth="1"/>
    <col min="6" max="7" width="9.5" customWidth="1"/>
    <col min="8" max="8" width="10.6640625" customWidth="1"/>
    <col min="9" max="9" width="6" customWidth="1"/>
    <col min="10" max="10" width="4.5" customWidth="1"/>
    <col min="11" max="11" width="9.83203125" customWidth="1"/>
    <col min="12" max="12" width="10.33203125" customWidth="1"/>
    <col min="13" max="14" width="5.1640625" customWidth="1"/>
    <col min="15" max="15" width="1.6640625" customWidth="1"/>
    <col min="16" max="16" width="10.6640625" customWidth="1"/>
    <col min="17" max="17" width="3.5" customWidth="1"/>
    <col min="18" max="18" width="1.5" customWidth="1"/>
    <col min="19" max="19" width="7" customWidth="1"/>
    <col min="20" max="20" width="25.5" hidden="1" customWidth="1"/>
    <col min="21" max="21" width="14" hidden="1" customWidth="1"/>
    <col min="22" max="22" width="10.5" hidden="1" customWidth="1"/>
    <col min="23" max="23" width="14" hidden="1" customWidth="1"/>
    <col min="24" max="24" width="10.5" hidden="1" customWidth="1"/>
    <col min="25" max="25" width="12.83203125" hidden="1" customWidth="1"/>
    <col min="26" max="26" width="9.5" hidden="1" customWidth="1"/>
    <col min="27" max="27" width="12.83203125" hidden="1" customWidth="1"/>
    <col min="28" max="28" width="14" hidden="1" customWidth="1"/>
    <col min="29" max="29" width="9.5" customWidth="1"/>
    <col min="30" max="30" width="12.83203125" customWidth="1"/>
    <col min="31" max="31" width="14" customWidth="1"/>
    <col min="44" max="65" width="9.1640625" hidden="1"/>
  </cols>
  <sheetData>
    <row r="1" spans="1:66" ht="21.75" customHeight="1">
      <c r="A1" s="113"/>
      <c r="B1" s="14"/>
      <c r="C1" s="14"/>
      <c r="D1" s="15" t="s">
        <v>1</v>
      </c>
      <c r="E1" s="14"/>
      <c r="F1" s="16" t="s">
        <v>93</v>
      </c>
      <c r="G1" s="16"/>
      <c r="H1" s="244" t="s">
        <v>94</v>
      </c>
      <c r="I1" s="244"/>
      <c r="J1" s="244"/>
      <c r="K1" s="244"/>
      <c r="L1" s="16" t="s">
        <v>95</v>
      </c>
      <c r="M1" s="14"/>
      <c r="N1" s="14"/>
      <c r="O1" s="15" t="s">
        <v>96</v>
      </c>
      <c r="P1" s="14"/>
      <c r="Q1" s="14"/>
      <c r="R1" s="14"/>
      <c r="S1" s="16" t="s">
        <v>97</v>
      </c>
      <c r="T1" s="16"/>
      <c r="U1" s="113"/>
      <c r="V1" s="113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ht="36.950000000000003" customHeight="1">
      <c r="C2" s="231" t="s">
        <v>7</v>
      </c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S2" s="201" t="s">
        <v>8</v>
      </c>
      <c r="T2" s="202"/>
      <c r="U2" s="202"/>
      <c r="V2" s="202"/>
      <c r="W2" s="202"/>
      <c r="X2" s="202"/>
      <c r="Y2" s="202"/>
      <c r="Z2" s="202"/>
      <c r="AA2" s="202"/>
      <c r="AB2" s="202"/>
      <c r="AC2" s="202"/>
      <c r="AT2" s="21" t="s">
        <v>83</v>
      </c>
    </row>
    <row r="3" spans="1:66" ht="6.95" customHeight="1">
      <c r="B3" s="22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/>
      <c r="AT3" s="21" t="s">
        <v>98</v>
      </c>
    </row>
    <row r="4" spans="1:66" ht="36.950000000000003" customHeight="1">
      <c r="B4" s="25"/>
      <c r="C4" s="215" t="s">
        <v>99</v>
      </c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6"/>
      <c r="T4" s="20" t="s">
        <v>13</v>
      </c>
      <c r="AT4" s="21" t="s">
        <v>6</v>
      </c>
    </row>
    <row r="5" spans="1:66" ht="6.95" customHeight="1">
      <c r="B5" s="25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6"/>
    </row>
    <row r="6" spans="1:66" ht="25.35" customHeight="1">
      <c r="B6" s="25"/>
      <c r="C6" s="28"/>
      <c r="D6" s="32" t="s">
        <v>19</v>
      </c>
      <c r="E6" s="28"/>
      <c r="F6" s="275" t="str">
        <f>'Rekapitulace stavby'!K6</f>
        <v>FN Olomouc. I.P.Pavlova, Dochlazování objektu I</v>
      </c>
      <c r="G6" s="276"/>
      <c r="H6" s="276"/>
      <c r="I6" s="276"/>
      <c r="J6" s="276"/>
      <c r="K6" s="276"/>
      <c r="L6" s="276"/>
      <c r="M6" s="276"/>
      <c r="N6" s="276"/>
      <c r="O6" s="276"/>
      <c r="P6" s="276"/>
      <c r="Q6" s="28"/>
      <c r="R6" s="26"/>
    </row>
    <row r="7" spans="1:66" s="1" customFormat="1" ht="32.85" customHeight="1">
      <c r="B7" s="37"/>
      <c r="C7" s="38"/>
      <c r="D7" s="31" t="s">
        <v>100</v>
      </c>
      <c r="E7" s="38"/>
      <c r="F7" s="237" t="s">
        <v>101</v>
      </c>
      <c r="G7" s="277"/>
      <c r="H7" s="277"/>
      <c r="I7" s="277"/>
      <c r="J7" s="277"/>
      <c r="K7" s="277"/>
      <c r="L7" s="277"/>
      <c r="M7" s="277"/>
      <c r="N7" s="277"/>
      <c r="O7" s="277"/>
      <c r="P7" s="277"/>
      <c r="Q7" s="38"/>
      <c r="R7" s="39"/>
    </row>
    <row r="8" spans="1:66" s="1" customFormat="1" ht="14.45" customHeight="1">
      <c r="B8" s="37"/>
      <c r="C8" s="38"/>
      <c r="D8" s="32" t="s">
        <v>21</v>
      </c>
      <c r="E8" s="38"/>
      <c r="F8" s="30" t="s">
        <v>5</v>
      </c>
      <c r="G8" s="38"/>
      <c r="H8" s="38"/>
      <c r="I8" s="38"/>
      <c r="J8" s="38"/>
      <c r="K8" s="38"/>
      <c r="L8" s="38"/>
      <c r="M8" s="32" t="s">
        <v>22</v>
      </c>
      <c r="N8" s="38"/>
      <c r="O8" s="30" t="s">
        <v>5</v>
      </c>
      <c r="P8" s="38"/>
      <c r="Q8" s="38"/>
      <c r="R8" s="39"/>
    </row>
    <row r="9" spans="1:66" s="1" customFormat="1" ht="14.45" customHeight="1">
      <c r="B9" s="37"/>
      <c r="C9" s="38"/>
      <c r="D9" s="32" t="s">
        <v>23</v>
      </c>
      <c r="E9" s="38"/>
      <c r="F9" s="30" t="s">
        <v>24</v>
      </c>
      <c r="G9" s="38"/>
      <c r="H9" s="38"/>
      <c r="I9" s="38"/>
      <c r="J9" s="38"/>
      <c r="K9" s="38"/>
      <c r="L9" s="38"/>
      <c r="M9" s="32" t="s">
        <v>25</v>
      </c>
      <c r="N9" s="38"/>
      <c r="O9" s="293" t="str">
        <f>'Rekapitulace stavby'!AN8</f>
        <v>7.12.2017</v>
      </c>
      <c r="P9" s="278"/>
      <c r="Q9" s="38"/>
      <c r="R9" s="39"/>
    </row>
    <row r="10" spans="1:66" s="1" customFormat="1" ht="10.9" customHeight="1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9"/>
    </row>
    <row r="11" spans="1:66" s="1" customFormat="1" ht="14.45" customHeight="1">
      <c r="B11" s="37"/>
      <c r="C11" s="38"/>
      <c r="D11" s="32" t="s">
        <v>27</v>
      </c>
      <c r="E11" s="38"/>
      <c r="F11" s="38"/>
      <c r="G11" s="38"/>
      <c r="H11" s="38"/>
      <c r="I11" s="38"/>
      <c r="J11" s="38"/>
      <c r="K11" s="38"/>
      <c r="L11" s="38"/>
      <c r="M11" s="32" t="s">
        <v>28</v>
      </c>
      <c r="N11" s="38"/>
      <c r="O11" s="235" t="str">
        <f>IF('Rekapitulace stavby'!AN10="","",'Rekapitulace stavby'!AN10)</f>
        <v/>
      </c>
      <c r="P11" s="235"/>
      <c r="Q11" s="38"/>
      <c r="R11" s="39"/>
    </row>
    <row r="12" spans="1:66" s="1" customFormat="1" ht="18" customHeight="1">
      <c r="B12" s="37"/>
      <c r="C12" s="38"/>
      <c r="D12" s="38"/>
      <c r="E12" s="30" t="str">
        <f>IF('Rekapitulace stavby'!E11="","",'Rekapitulace stavby'!E11)</f>
        <v xml:space="preserve"> </v>
      </c>
      <c r="F12" s="38"/>
      <c r="G12" s="38"/>
      <c r="H12" s="38"/>
      <c r="I12" s="38"/>
      <c r="J12" s="38"/>
      <c r="K12" s="38"/>
      <c r="L12" s="38"/>
      <c r="M12" s="32" t="s">
        <v>29</v>
      </c>
      <c r="N12" s="38"/>
      <c r="O12" s="235" t="str">
        <f>IF('Rekapitulace stavby'!AN11="","",'Rekapitulace stavby'!AN11)</f>
        <v/>
      </c>
      <c r="P12" s="235"/>
      <c r="Q12" s="38"/>
      <c r="R12" s="39"/>
    </row>
    <row r="13" spans="1:66" s="1" customFormat="1" ht="6.95" customHeight="1">
      <c r="B13" s="37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9"/>
    </row>
    <row r="14" spans="1:66" s="1" customFormat="1" ht="14.45" customHeight="1">
      <c r="B14" s="37"/>
      <c r="C14" s="38"/>
      <c r="D14" s="32" t="s">
        <v>30</v>
      </c>
      <c r="E14" s="38"/>
      <c r="F14" s="38"/>
      <c r="G14" s="38"/>
      <c r="H14" s="38"/>
      <c r="I14" s="38"/>
      <c r="J14" s="38"/>
      <c r="K14" s="38"/>
      <c r="L14" s="38"/>
      <c r="M14" s="32" t="s">
        <v>28</v>
      </c>
      <c r="N14" s="38"/>
      <c r="O14" s="294" t="str">
        <f>IF('Rekapitulace stavby'!AN13="","",'Rekapitulace stavby'!AN13)</f>
        <v>Vyplň údaj</v>
      </c>
      <c r="P14" s="235"/>
      <c r="Q14" s="38"/>
      <c r="R14" s="39"/>
    </row>
    <row r="15" spans="1:66" s="1" customFormat="1" ht="18" customHeight="1">
      <c r="B15" s="37"/>
      <c r="C15" s="38"/>
      <c r="D15" s="38"/>
      <c r="E15" s="294" t="str">
        <f>IF('Rekapitulace stavby'!E14="","",'Rekapitulace stavby'!E14)</f>
        <v>Vyplň údaj</v>
      </c>
      <c r="F15" s="295"/>
      <c r="G15" s="295"/>
      <c r="H15" s="295"/>
      <c r="I15" s="295"/>
      <c r="J15" s="295"/>
      <c r="K15" s="295"/>
      <c r="L15" s="295"/>
      <c r="M15" s="32" t="s">
        <v>29</v>
      </c>
      <c r="N15" s="38"/>
      <c r="O15" s="294" t="str">
        <f>IF('Rekapitulace stavby'!AN14="","",'Rekapitulace stavby'!AN14)</f>
        <v>Vyplň údaj</v>
      </c>
      <c r="P15" s="235"/>
      <c r="Q15" s="38"/>
      <c r="R15" s="39"/>
    </row>
    <row r="16" spans="1:66" s="1" customFormat="1" ht="6.95" customHeight="1">
      <c r="B16" s="37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9"/>
    </row>
    <row r="17" spans="2:18" s="1" customFormat="1" ht="14.45" customHeight="1">
      <c r="B17" s="37"/>
      <c r="C17" s="38"/>
      <c r="D17" s="32" t="s">
        <v>32</v>
      </c>
      <c r="E17" s="38"/>
      <c r="F17" s="38"/>
      <c r="G17" s="38"/>
      <c r="H17" s="38"/>
      <c r="I17" s="38"/>
      <c r="J17" s="38"/>
      <c r="K17" s="38"/>
      <c r="L17" s="38"/>
      <c r="M17" s="32" t="s">
        <v>28</v>
      </c>
      <c r="N17" s="38"/>
      <c r="O17" s="235" t="str">
        <f>IF('Rekapitulace stavby'!AN16="","",'Rekapitulace stavby'!AN16)</f>
        <v/>
      </c>
      <c r="P17" s="235"/>
      <c r="Q17" s="38"/>
      <c r="R17" s="39"/>
    </row>
    <row r="18" spans="2:18" s="1" customFormat="1" ht="18" customHeight="1">
      <c r="B18" s="37"/>
      <c r="C18" s="38"/>
      <c r="D18" s="38"/>
      <c r="E18" s="30" t="str">
        <f>IF('Rekapitulace stavby'!E17="","",'Rekapitulace stavby'!E17)</f>
        <v xml:space="preserve"> </v>
      </c>
      <c r="F18" s="38"/>
      <c r="G18" s="38"/>
      <c r="H18" s="38"/>
      <c r="I18" s="38"/>
      <c r="J18" s="38"/>
      <c r="K18" s="38"/>
      <c r="L18" s="38"/>
      <c r="M18" s="32" t="s">
        <v>29</v>
      </c>
      <c r="N18" s="38"/>
      <c r="O18" s="235" t="str">
        <f>IF('Rekapitulace stavby'!AN17="","",'Rekapitulace stavby'!AN17)</f>
        <v/>
      </c>
      <c r="P18" s="235"/>
      <c r="Q18" s="38"/>
      <c r="R18" s="39"/>
    </row>
    <row r="19" spans="2:18" s="1" customFormat="1" ht="6.95" customHeight="1">
      <c r="B19" s="37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9"/>
    </row>
    <row r="20" spans="2:18" s="1" customFormat="1" ht="14.45" customHeight="1">
      <c r="B20" s="37"/>
      <c r="C20" s="38"/>
      <c r="D20" s="32" t="s">
        <v>34</v>
      </c>
      <c r="E20" s="38"/>
      <c r="F20" s="38"/>
      <c r="G20" s="38"/>
      <c r="H20" s="38"/>
      <c r="I20" s="38"/>
      <c r="J20" s="38"/>
      <c r="K20" s="38"/>
      <c r="L20" s="38"/>
      <c r="M20" s="32" t="s">
        <v>28</v>
      </c>
      <c r="N20" s="38"/>
      <c r="O20" s="235" t="str">
        <f>IF('Rekapitulace stavby'!AN19="","",'Rekapitulace stavby'!AN19)</f>
        <v/>
      </c>
      <c r="P20" s="235"/>
      <c r="Q20" s="38"/>
      <c r="R20" s="39"/>
    </row>
    <row r="21" spans="2:18" s="1" customFormat="1" ht="18" customHeight="1">
      <c r="B21" s="37"/>
      <c r="C21" s="38"/>
      <c r="D21" s="38"/>
      <c r="E21" s="30" t="str">
        <f>IF('Rekapitulace stavby'!E20="","",'Rekapitulace stavby'!E20)</f>
        <v xml:space="preserve"> </v>
      </c>
      <c r="F21" s="38"/>
      <c r="G21" s="38"/>
      <c r="H21" s="38"/>
      <c r="I21" s="38"/>
      <c r="J21" s="38"/>
      <c r="K21" s="38"/>
      <c r="L21" s="38"/>
      <c r="M21" s="32" t="s">
        <v>29</v>
      </c>
      <c r="N21" s="38"/>
      <c r="O21" s="235" t="str">
        <f>IF('Rekapitulace stavby'!AN20="","",'Rekapitulace stavby'!AN20)</f>
        <v/>
      </c>
      <c r="P21" s="235"/>
      <c r="Q21" s="38"/>
      <c r="R21" s="39"/>
    </row>
    <row r="22" spans="2:18" s="1" customFormat="1" ht="6.95" customHeight="1">
      <c r="B22" s="37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9"/>
    </row>
    <row r="23" spans="2:18" s="1" customFormat="1" ht="14.45" customHeight="1">
      <c r="B23" s="37"/>
      <c r="C23" s="38"/>
      <c r="D23" s="32" t="s">
        <v>35</v>
      </c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9"/>
    </row>
    <row r="24" spans="2:18" s="1" customFormat="1" ht="14.45" customHeight="1">
      <c r="B24" s="37"/>
      <c r="C24" s="38"/>
      <c r="D24" s="38"/>
      <c r="E24" s="240" t="s">
        <v>5</v>
      </c>
      <c r="F24" s="240"/>
      <c r="G24" s="240"/>
      <c r="H24" s="240"/>
      <c r="I24" s="240"/>
      <c r="J24" s="240"/>
      <c r="K24" s="240"/>
      <c r="L24" s="240"/>
      <c r="M24" s="38"/>
      <c r="N24" s="38"/>
      <c r="O24" s="38"/>
      <c r="P24" s="38"/>
      <c r="Q24" s="38"/>
      <c r="R24" s="39"/>
    </row>
    <row r="25" spans="2:18" s="1" customFormat="1" ht="6.95" customHeight="1">
      <c r="B25" s="37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9"/>
    </row>
    <row r="26" spans="2:18" s="1" customFormat="1" ht="6.95" customHeight="1">
      <c r="B26" s="37"/>
      <c r="C26" s="38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38"/>
      <c r="R26" s="39"/>
    </row>
    <row r="27" spans="2:18" s="1" customFormat="1" ht="14.45" customHeight="1">
      <c r="B27" s="37"/>
      <c r="C27" s="38"/>
      <c r="D27" s="114" t="s">
        <v>102</v>
      </c>
      <c r="E27" s="38"/>
      <c r="F27" s="38"/>
      <c r="G27" s="38"/>
      <c r="H27" s="38"/>
      <c r="I27" s="38"/>
      <c r="J27" s="38"/>
      <c r="K27" s="38"/>
      <c r="L27" s="38"/>
      <c r="M27" s="241">
        <f>N88</f>
        <v>0</v>
      </c>
      <c r="N27" s="241"/>
      <c r="O27" s="241"/>
      <c r="P27" s="241"/>
      <c r="Q27" s="38"/>
      <c r="R27" s="39"/>
    </row>
    <row r="28" spans="2:18" s="1" customFormat="1" ht="14.45" customHeight="1">
      <c r="B28" s="37"/>
      <c r="C28" s="38"/>
      <c r="D28" s="36" t="s">
        <v>87</v>
      </c>
      <c r="E28" s="38"/>
      <c r="F28" s="38"/>
      <c r="G28" s="38"/>
      <c r="H28" s="38"/>
      <c r="I28" s="38"/>
      <c r="J28" s="38"/>
      <c r="K28" s="38"/>
      <c r="L28" s="38"/>
      <c r="M28" s="241">
        <f>N103</f>
        <v>0</v>
      </c>
      <c r="N28" s="241"/>
      <c r="O28" s="241"/>
      <c r="P28" s="241"/>
      <c r="Q28" s="38"/>
      <c r="R28" s="39"/>
    </row>
    <row r="29" spans="2:18" s="1" customFormat="1" ht="6.95" customHeight="1">
      <c r="B29" s="37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9"/>
    </row>
    <row r="30" spans="2:18" s="1" customFormat="1" ht="25.35" customHeight="1">
      <c r="B30" s="37"/>
      <c r="C30" s="38"/>
      <c r="D30" s="115" t="s">
        <v>38</v>
      </c>
      <c r="E30" s="38"/>
      <c r="F30" s="38"/>
      <c r="G30" s="38"/>
      <c r="H30" s="38"/>
      <c r="I30" s="38"/>
      <c r="J30" s="38"/>
      <c r="K30" s="38"/>
      <c r="L30" s="38"/>
      <c r="M30" s="292">
        <f>ROUND(M27+M28,2)</f>
        <v>0</v>
      </c>
      <c r="N30" s="277"/>
      <c r="O30" s="277"/>
      <c r="P30" s="277"/>
      <c r="Q30" s="38"/>
      <c r="R30" s="39"/>
    </row>
    <row r="31" spans="2:18" s="1" customFormat="1" ht="6.95" customHeight="1">
      <c r="B31" s="37"/>
      <c r="C31" s="38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38"/>
      <c r="R31" s="39"/>
    </row>
    <row r="32" spans="2:18" s="1" customFormat="1" ht="14.45" customHeight="1">
      <c r="B32" s="37"/>
      <c r="C32" s="38"/>
      <c r="D32" s="44" t="s">
        <v>39</v>
      </c>
      <c r="E32" s="44" t="s">
        <v>40</v>
      </c>
      <c r="F32" s="45">
        <v>0.21</v>
      </c>
      <c r="G32" s="116" t="s">
        <v>41</v>
      </c>
      <c r="H32" s="289">
        <f>ROUND((((SUM(BE103:BE110)+SUM(BE128:BE210))+SUM(BE212:BE216))),2)</f>
        <v>0</v>
      </c>
      <c r="I32" s="277"/>
      <c r="J32" s="277"/>
      <c r="K32" s="38"/>
      <c r="L32" s="38"/>
      <c r="M32" s="289">
        <f>ROUND(((ROUND((SUM(BE103:BE110)+SUM(BE128:BE210)), 2)*F32)+SUM(BE212:BE216)*F32),2)</f>
        <v>0</v>
      </c>
      <c r="N32" s="277"/>
      <c r="O32" s="277"/>
      <c r="P32" s="277"/>
      <c r="Q32" s="38"/>
      <c r="R32" s="39"/>
    </row>
    <row r="33" spans="2:18" s="1" customFormat="1" ht="14.45" customHeight="1">
      <c r="B33" s="37"/>
      <c r="C33" s="38"/>
      <c r="D33" s="38"/>
      <c r="E33" s="44" t="s">
        <v>42</v>
      </c>
      <c r="F33" s="45">
        <v>0.15</v>
      </c>
      <c r="G33" s="116" t="s">
        <v>41</v>
      </c>
      <c r="H33" s="289">
        <f>ROUND((((SUM(BF103:BF110)+SUM(BF128:BF210))+SUM(BF212:BF216))),2)</f>
        <v>0</v>
      </c>
      <c r="I33" s="277"/>
      <c r="J33" s="277"/>
      <c r="K33" s="38"/>
      <c r="L33" s="38"/>
      <c r="M33" s="289">
        <f>ROUND(((ROUND((SUM(BF103:BF110)+SUM(BF128:BF210)), 2)*F33)+SUM(BF212:BF216)*F33),2)</f>
        <v>0</v>
      </c>
      <c r="N33" s="277"/>
      <c r="O33" s="277"/>
      <c r="P33" s="277"/>
      <c r="Q33" s="38"/>
      <c r="R33" s="39"/>
    </row>
    <row r="34" spans="2:18" s="1" customFormat="1" ht="14.45" hidden="1" customHeight="1">
      <c r="B34" s="37"/>
      <c r="C34" s="38"/>
      <c r="D34" s="38"/>
      <c r="E34" s="44" t="s">
        <v>43</v>
      </c>
      <c r="F34" s="45">
        <v>0.21</v>
      </c>
      <c r="G34" s="116" t="s">
        <v>41</v>
      </c>
      <c r="H34" s="289">
        <f>ROUND((((SUM(BG103:BG110)+SUM(BG128:BG210))+SUM(BG212:BG216))),2)</f>
        <v>0</v>
      </c>
      <c r="I34" s="277"/>
      <c r="J34" s="277"/>
      <c r="K34" s="38"/>
      <c r="L34" s="38"/>
      <c r="M34" s="289">
        <v>0</v>
      </c>
      <c r="N34" s="277"/>
      <c r="O34" s="277"/>
      <c r="P34" s="277"/>
      <c r="Q34" s="38"/>
      <c r="R34" s="39"/>
    </row>
    <row r="35" spans="2:18" s="1" customFormat="1" ht="14.45" hidden="1" customHeight="1">
      <c r="B35" s="37"/>
      <c r="C35" s="38"/>
      <c r="D35" s="38"/>
      <c r="E35" s="44" t="s">
        <v>44</v>
      </c>
      <c r="F35" s="45">
        <v>0.15</v>
      </c>
      <c r="G35" s="116" t="s">
        <v>41</v>
      </c>
      <c r="H35" s="289">
        <f>ROUND((((SUM(BH103:BH110)+SUM(BH128:BH210))+SUM(BH212:BH216))),2)</f>
        <v>0</v>
      </c>
      <c r="I35" s="277"/>
      <c r="J35" s="277"/>
      <c r="K35" s="38"/>
      <c r="L35" s="38"/>
      <c r="M35" s="289">
        <v>0</v>
      </c>
      <c r="N35" s="277"/>
      <c r="O35" s="277"/>
      <c r="P35" s="277"/>
      <c r="Q35" s="38"/>
      <c r="R35" s="39"/>
    </row>
    <row r="36" spans="2:18" s="1" customFormat="1" ht="14.45" hidden="1" customHeight="1">
      <c r="B36" s="37"/>
      <c r="C36" s="38"/>
      <c r="D36" s="38"/>
      <c r="E36" s="44" t="s">
        <v>45</v>
      </c>
      <c r="F36" s="45">
        <v>0</v>
      </c>
      <c r="G36" s="116" t="s">
        <v>41</v>
      </c>
      <c r="H36" s="289">
        <f>ROUND((((SUM(BI103:BI110)+SUM(BI128:BI210))+SUM(BI212:BI216))),2)</f>
        <v>0</v>
      </c>
      <c r="I36" s="277"/>
      <c r="J36" s="277"/>
      <c r="K36" s="38"/>
      <c r="L36" s="38"/>
      <c r="M36" s="289">
        <v>0</v>
      </c>
      <c r="N36" s="277"/>
      <c r="O36" s="277"/>
      <c r="P36" s="277"/>
      <c r="Q36" s="38"/>
      <c r="R36" s="39"/>
    </row>
    <row r="37" spans="2:18" s="1" customFormat="1" ht="6.95" customHeight="1">
      <c r="B37" s="37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9"/>
    </row>
    <row r="38" spans="2:18" s="1" customFormat="1" ht="25.35" customHeight="1">
      <c r="B38" s="37"/>
      <c r="C38" s="112"/>
      <c r="D38" s="117" t="s">
        <v>46</v>
      </c>
      <c r="E38" s="77"/>
      <c r="F38" s="77"/>
      <c r="G38" s="118" t="s">
        <v>47</v>
      </c>
      <c r="H38" s="119" t="s">
        <v>48</v>
      </c>
      <c r="I38" s="77"/>
      <c r="J38" s="77"/>
      <c r="K38" s="77"/>
      <c r="L38" s="290">
        <f>SUM(M30:M36)</f>
        <v>0</v>
      </c>
      <c r="M38" s="290"/>
      <c r="N38" s="290"/>
      <c r="O38" s="290"/>
      <c r="P38" s="291"/>
      <c r="Q38" s="112"/>
      <c r="R38" s="39"/>
    </row>
    <row r="39" spans="2:18" s="1" customFormat="1" ht="14.45" customHeight="1">
      <c r="B39" s="37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9"/>
    </row>
    <row r="40" spans="2:18" s="1" customFormat="1" ht="14.45" customHeight="1">
      <c r="B40" s="37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9"/>
    </row>
    <row r="41" spans="2:18">
      <c r="B41" s="25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6"/>
    </row>
    <row r="42" spans="2:18">
      <c r="B42" s="25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6"/>
    </row>
    <row r="43" spans="2:18">
      <c r="B43" s="25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6"/>
    </row>
    <row r="44" spans="2:18">
      <c r="B44" s="25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6"/>
    </row>
    <row r="45" spans="2:18">
      <c r="B45" s="25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6"/>
    </row>
    <row r="46" spans="2:18">
      <c r="B46" s="25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6"/>
    </row>
    <row r="47" spans="2:18">
      <c r="B47" s="25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6"/>
    </row>
    <row r="48" spans="2:18">
      <c r="B48" s="25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6"/>
    </row>
    <row r="49" spans="2:18">
      <c r="B49" s="25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6"/>
    </row>
    <row r="50" spans="2:18" s="1" customFormat="1" ht="15">
      <c r="B50" s="37"/>
      <c r="C50" s="38"/>
      <c r="D50" s="52" t="s">
        <v>49</v>
      </c>
      <c r="E50" s="53"/>
      <c r="F50" s="53"/>
      <c r="G50" s="53"/>
      <c r="H50" s="54"/>
      <c r="I50" s="38"/>
      <c r="J50" s="52" t="s">
        <v>50</v>
      </c>
      <c r="K50" s="53"/>
      <c r="L50" s="53"/>
      <c r="M50" s="53"/>
      <c r="N50" s="53"/>
      <c r="O50" s="53"/>
      <c r="P50" s="54"/>
      <c r="Q50" s="38"/>
      <c r="R50" s="39"/>
    </row>
    <row r="51" spans="2:18">
      <c r="B51" s="25"/>
      <c r="C51" s="28"/>
      <c r="D51" s="55"/>
      <c r="E51" s="28"/>
      <c r="F51" s="28"/>
      <c r="G51" s="28"/>
      <c r="H51" s="56"/>
      <c r="I51" s="28"/>
      <c r="J51" s="55"/>
      <c r="K51" s="28"/>
      <c r="L51" s="28"/>
      <c r="M51" s="28"/>
      <c r="N51" s="28"/>
      <c r="O51" s="28"/>
      <c r="P51" s="56"/>
      <c r="Q51" s="28"/>
      <c r="R51" s="26"/>
    </row>
    <row r="52" spans="2:18">
      <c r="B52" s="25"/>
      <c r="C52" s="28"/>
      <c r="D52" s="55"/>
      <c r="E52" s="28"/>
      <c r="F52" s="28"/>
      <c r="G52" s="28"/>
      <c r="H52" s="56"/>
      <c r="I52" s="28"/>
      <c r="J52" s="55"/>
      <c r="K52" s="28"/>
      <c r="L52" s="28"/>
      <c r="M52" s="28"/>
      <c r="N52" s="28"/>
      <c r="O52" s="28"/>
      <c r="P52" s="56"/>
      <c r="Q52" s="28"/>
      <c r="R52" s="26"/>
    </row>
    <row r="53" spans="2:18">
      <c r="B53" s="25"/>
      <c r="C53" s="28"/>
      <c r="D53" s="55"/>
      <c r="E53" s="28"/>
      <c r="F53" s="28"/>
      <c r="G53" s="28"/>
      <c r="H53" s="56"/>
      <c r="I53" s="28"/>
      <c r="J53" s="55"/>
      <c r="K53" s="28"/>
      <c r="L53" s="28"/>
      <c r="M53" s="28"/>
      <c r="N53" s="28"/>
      <c r="O53" s="28"/>
      <c r="P53" s="56"/>
      <c r="Q53" s="28"/>
      <c r="R53" s="26"/>
    </row>
    <row r="54" spans="2:18">
      <c r="B54" s="25"/>
      <c r="C54" s="28"/>
      <c r="D54" s="55"/>
      <c r="E54" s="28"/>
      <c r="F54" s="28"/>
      <c r="G54" s="28"/>
      <c r="H54" s="56"/>
      <c r="I54" s="28"/>
      <c r="J54" s="55"/>
      <c r="K54" s="28"/>
      <c r="L54" s="28"/>
      <c r="M54" s="28"/>
      <c r="N54" s="28"/>
      <c r="O54" s="28"/>
      <c r="P54" s="56"/>
      <c r="Q54" s="28"/>
      <c r="R54" s="26"/>
    </row>
    <row r="55" spans="2:18">
      <c r="B55" s="25"/>
      <c r="C55" s="28"/>
      <c r="D55" s="55"/>
      <c r="E55" s="28"/>
      <c r="F55" s="28"/>
      <c r="G55" s="28"/>
      <c r="H55" s="56"/>
      <c r="I55" s="28"/>
      <c r="J55" s="55"/>
      <c r="K55" s="28"/>
      <c r="L55" s="28"/>
      <c r="M55" s="28"/>
      <c r="N55" s="28"/>
      <c r="O55" s="28"/>
      <c r="P55" s="56"/>
      <c r="Q55" s="28"/>
      <c r="R55" s="26"/>
    </row>
    <row r="56" spans="2:18">
      <c r="B56" s="25"/>
      <c r="C56" s="28"/>
      <c r="D56" s="55"/>
      <c r="E56" s="28"/>
      <c r="F56" s="28"/>
      <c r="G56" s="28"/>
      <c r="H56" s="56"/>
      <c r="I56" s="28"/>
      <c r="J56" s="55"/>
      <c r="K56" s="28"/>
      <c r="L56" s="28"/>
      <c r="M56" s="28"/>
      <c r="N56" s="28"/>
      <c r="O56" s="28"/>
      <c r="P56" s="56"/>
      <c r="Q56" s="28"/>
      <c r="R56" s="26"/>
    </row>
    <row r="57" spans="2:18">
      <c r="B57" s="25"/>
      <c r="C57" s="28"/>
      <c r="D57" s="55"/>
      <c r="E57" s="28"/>
      <c r="F57" s="28"/>
      <c r="G57" s="28"/>
      <c r="H57" s="56"/>
      <c r="I57" s="28"/>
      <c r="J57" s="55"/>
      <c r="K57" s="28"/>
      <c r="L57" s="28"/>
      <c r="M57" s="28"/>
      <c r="N57" s="28"/>
      <c r="O57" s="28"/>
      <c r="P57" s="56"/>
      <c r="Q57" s="28"/>
      <c r="R57" s="26"/>
    </row>
    <row r="58" spans="2:18">
      <c r="B58" s="25"/>
      <c r="C58" s="28"/>
      <c r="D58" s="55"/>
      <c r="E58" s="28"/>
      <c r="F58" s="28"/>
      <c r="G58" s="28"/>
      <c r="H58" s="56"/>
      <c r="I58" s="28"/>
      <c r="J58" s="55"/>
      <c r="K58" s="28"/>
      <c r="L58" s="28"/>
      <c r="M58" s="28"/>
      <c r="N58" s="28"/>
      <c r="O58" s="28"/>
      <c r="P58" s="56"/>
      <c r="Q58" s="28"/>
      <c r="R58" s="26"/>
    </row>
    <row r="59" spans="2:18" s="1" customFormat="1" ht="15">
      <c r="B59" s="37"/>
      <c r="C59" s="38"/>
      <c r="D59" s="57" t="s">
        <v>51</v>
      </c>
      <c r="E59" s="58"/>
      <c r="F59" s="58"/>
      <c r="G59" s="59" t="s">
        <v>52</v>
      </c>
      <c r="H59" s="60"/>
      <c r="I59" s="38"/>
      <c r="J59" s="57" t="s">
        <v>51</v>
      </c>
      <c r="K59" s="58"/>
      <c r="L59" s="58"/>
      <c r="M59" s="58"/>
      <c r="N59" s="59" t="s">
        <v>52</v>
      </c>
      <c r="O59" s="58"/>
      <c r="P59" s="60"/>
      <c r="Q59" s="38"/>
      <c r="R59" s="39"/>
    </row>
    <row r="60" spans="2:18">
      <c r="B60" s="25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6"/>
    </row>
    <row r="61" spans="2:18" s="1" customFormat="1" ht="15">
      <c r="B61" s="37"/>
      <c r="C61" s="38"/>
      <c r="D61" s="52" t="s">
        <v>53</v>
      </c>
      <c r="E61" s="53"/>
      <c r="F61" s="53"/>
      <c r="G61" s="53"/>
      <c r="H61" s="54"/>
      <c r="I61" s="38"/>
      <c r="J61" s="52" t="s">
        <v>54</v>
      </c>
      <c r="K61" s="53"/>
      <c r="L61" s="53"/>
      <c r="M61" s="53"/>
      <c r="N61" s="53"/>
      <c r="O61" s="53"/>
      <c r="P61" s="54"/>
      <c r="Q61" s="38"/>
      <c r="R61" s="39"/>
    </row>
    <row r="62" spans="2:18">
      <c r="B62" s="25"/>
      <c r="C62" s="28"/>
      <c r="D62" s="55"/>
      <c r="E62" s="28"/>
      <c r="F62" s="28"/>
      <c r="G62" s="28"/>
      <c r="H62" s="56"/>
      <c r="I62" s="28"/>
      <c r="J62" s="55"/>
      <c r="K62" s="28"/>
      <c r="L62" s="28"/>
      <c r="M62" s="28"/>
      <c r="N62" s="28"/>
      <c r="O62" s="28"/>
      <c r="P62" s="56"/>
      <c r="Q62" s="28"/>
      <c r="R62" s="26"/>
    </row>
    <row r="63" spans="2:18">
      <c r="B63" s="25"/>
      <c r="C63" s="28"/>
      <c r="D63" s="55"/>
      <c r="E63" s="28"/>
      <c r="F63" s="28"/>
      <c r="G63" s="28"/>
      <c r="H63" s="56"/>
      <c r="I63" s="28"/>
      <c r="J63" s="55"/>
      <c r="K63" s="28"/>
      <c r="L63" s="28"/>
      <c r="M63" s="28"/>
      <c r="N63" s="28"/>
      <c r="O63" s="28"/>
      <c r="P63" s="56"/>
      <c r="Q63" s="28"/>
      <c r="R63" s="26"/>
    </row>
    <row r="64" spans="2:18">
      <c r="B64" s="25"/>
      <c r="C64" s="28"/>
      <c r="D64" s="55"/>
      <c r="E64" s="28"/>
      <c r="F64" s="28"/>
      <c r="G64" s="28"/>
      <c r="H64" s="56"/>
      <c r="I64" s="28"/>
      <c r="J64" s="55"/>
      <c r="K64" s="28"/>
      <c r="L64" s="28"/>
      <c r="M64" s="28"/>
      <c r="N64" s="28"/>
      <c r="O64" s="28"/>
      <c r="P64" s="56"/>
      <c r="Q64" s="28"/>
      <c r="R64" s="26"/>
    </row>
    <row r="65" spans="2:18">
      <c r="B65" s="25"/>
      <c r="C65" s="28"/>
      <c r="D65" s="55"/>
      <c r="E65" s="28"/>
      <c r="F65" s="28"/>
      <c r="G65" s="28"/>
      <c r="H65" s="56"/>
      <c r="I65" s="28"/>
      <c r="J65" s="55"/>
      <c r="K65" s="28"/>
      <c r="L65" s="28"/>
      <c r="M65" s="28"/>
      <c r="N65" s="28"/>
      <c r="O65" s="28"/>
      <c r="P65" s="56"/>
      <c r="Q65" s="28"/>
      <c r="R65" s="26"/>
    </row>
    <row r="66" spans="2:18">
      <c r="B66" s="25"/>
      <c r="C66" s="28"/>
      <c r="D66" s="55"/>
      <c r="E66" s="28"/>
      <c r="F66" s="28"/>
      <c r="G66" s="28"/>
      <c r="H66" s="56"/>
      <c r="I66" s="28"/>
      <c r="J66" s="55"/>
      <c r="K66" s="28"/>
      <c r="L66" s="28"/>
      <c r="M66" s="28"/>
      <c r="N66" s="28"/>
      <c r="O66" s="28"/>
      <c r="P66" s="56"/>
      <c r="Q66" s="28"/>
      <c r="R66" s="26"/>
    </row>
    <row r="67" spans="2:18">
      <c r="B67" s="25"/>
      <c r="C67" s="28"/>
      <c r="D67" s="55"/>
      <c r="E67" s="28"/>
      <c r="F67" s="28"/>
      <c r="G67" s="28"/>
      <c r="H67" s="56"/>
      <c r="I67" s="28"/>
      <c r="J67" s="55"/>
      <c r="K67" s="28"/>
      <c r="L67" s="28"/>
      <c r="M67" s="28"/>
      <c r="N67" s="28"/>
      <c r="O67" s="28"/>
      <c r="P67" s="56"/>
      <c r="Q67" s="28"/>
      <c r="R67" s="26"/>
    </row>
    <row r="68" spans="2:18">
      <c r="B68" s="25"/>
      <c r="C68" s="28"/>
      <c r="D68" s="55"/>
      <c r="E68" s="28"/>
      <c r="F68" s="28"/>
      <c r="G68" s="28"/>
      <c r="H68" s="56"/>
      <c r="I68" s="28"/>
      <c r="J68" s="55"/>
      <c r="K68" s="28"/>
      <c r="L68" s="28"/>
      <c r="M68" s="28"/>
      <c r="N68" s="28"/>
      <c r="O68" s="28"/>
      <c r="P68" s="56"/>
      <c r="Q68" s="28"/>
      <c r="R68" s="26"/>
    </row>
    <row r="69" spans="2:18">
      <c r="B69" s="25"/>
      <c r="C69" s="28"/>
      <c r="D69" s="55"/>
      <c r="E69" s="28"/>
      <c r="F69" s="28"/>
      <c r="G69" s="28"/>
      <c r="H69" s="56"/>
      <c r="I69" s="28"/>
      <c r="J69" s="55"/>
      <c r="K69" s="28"/>
      <c r="L69" s="28"/>
      <c r="M69" s="28"/>
      <c r="N69" s="28"/>
      <c r="O69" s="28"/>
      <c r="P69" s="56"/>
      <c r="Q69" s="28"/>
      <c r="R69" s="26"/>
    </row>
    <row r="70" spans="2:18" s="1" customFormat="1" ht="15">
      <c r="B70" s="37"/>
      <c r="C70" s="38"/>
      <c r="D70" s="57" t="s">
        <v>51</v>
      </c>
      <c r="E70" s="58"/>
      <c r="F70" s="58"/>
      <c r="G70" s="59" t="s">
        <v>52</v>
      </c>
      <c r="H70" s="60"/>
      <c r="I70" s="38"/>
      <c r="J70" s="57" t="s">
        <v>51</v>
      </c>
      <c r="K70" s="58"/>
      <c r="L70" s="58"/>
      <c r="M70" s="58"/>
      <c r="N70" s="59" t="s">
        <v>52</v>
      </c>
      <c r="O70" s="58"/>
      <c r="P70" s="60"/>
      <c r="Q70" s="38"/>
      <c r="R70" s="39"/>
    </row>
    <row r="71" spans="2:18" s="1" customFormat="1" ht="14.45" customHeight="1">
      <c r="B71" s="61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3"/>
    </row>
    <row r="75" spans="2:18" s="1" customFormat="1" ht="6.95" customHeight="1">
      <c r="B75" s="64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6"/>
    </row>
    <row r="76" spans="2:18" s="1" customFormat="1" ht="36.950000000000003" customHeight="1">
      <c r="B76" s="37"/>
      <c r="C76" s="215" t="s">
        <v>103</v>
      </c>
      <c r="D76" s="216"/>
      <c r="E76" s="216"/>
      <c r="F76" s="216"/>
      <c r="G76" s="216"/>
      <c r="H76" s="216"/>
      <c r="I76" s="216"/>
      <c r="J76" s="216"/>
      <c r="K76" s="216"/>
      <c r="L76" s="216"/>
      <c r="M76" s="216"/>
      <c r="N76" s="216"/>
      <c r="O76" s="216"/>
      <c r="P76" s="216"/>
      <c r="Q76" s="216"/>
      <c r="R76" s="39"/>
    </row>
    <row r="77" spans="2:18" s="1" customFormat="1" ht="6.95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9"/>
    </row>
    <row r="78" spans="2:18" s="1" customFormat="1" ht="30" customHeight="1">
      <c r="B78" s="37"/>
      <c r="C78" s="32" t="s">
        <v>19</v>
      </c>
      <c r="D78" s="38"/>
      <c r="E78" s="38"/>
      <c r="F78" s="275" t="str">
        <f>F6</f>
        <v>FN Olomouc. I.P.Pavlova, Dochlazování objektu I</v>
      </c>
      <c r="G78" s="276"/>
      <c r="H78" s="276"/>
      <c r="I78" s="276"/>
      <c r="J78" s="276"/>
      <c r="K78" s="276"/>
      <c r="L78" s="276"/>
      <c r="M78" s="276"/>
      <c r="N78" s="276"/>
      <c r="O78" s="276"/>
      <c r="P78" s="276"/>
      <c r="Q78" s="38"/>
      <c r="R78" s="39"/>
    </row>
    <row r="79" spans="2:18" s="1" customFormat="1" ht="36.950000000000003" customHeight="1">
      <c r="B79" s="37"/>
      <c r="C79" s="71" t="s">
        <v>100</v>
      </c>
      <c r="D79" s="38"/>
      <c r="E79" s="38"/>
      <c r="F79" s="217" t="str">
        <f>F7</f>
        <v>1 - SO 01 - Plošina pro chladící jednotky</v>
      </c>
      <c r="G79" s="277"/>
      <c r="H79" s="277"/>
      <c r="I79" s="277"/>
      <c r="J79" s="277"/>
      <c r="K79" s="277"/>
      <c r="L79" s="277"/>
      <c r="M79" s="277"/>
      <c r="N79" s="277"/>
      <c r="O79" s="277"/>
      <c r="P79" s="277"/>
      <c r="Q79" s="38"/>
      <c r="R79" s="39"/>
    </row>
    <row r="80" spans="2:18" s="1" customFormat="1" ht="6.95" customHeight="1">
      <c r="B80" s="37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9"/>
    </row>
    <row r="81" spans="2:47" s="1" customFormat="1" ht="18" customHeight="1">
      <c r="B81" s="37"/>
      <c r="C81" s="32" t="s">
        <v>23</v>
      </c>
      <c r="D81" s="38"/>
      <c r="E81" s="38"/>
      <c r="F81" s="30" t="str">
        <f>F9</f>
        <v xml:space="preserve"> </v>
      </c>
      <c r="G81" s="38"/>
      <c r="H81" s="38"/>
      <c r="I81" s="38"/>
      <c r="J81" s="38"/>
      <c r="K81" s="32" t="s">
        <v>25</v>
      </c>
      <c r="L81" s="38"/>
      <c r="M81" s="278" t="str">
        <f>IF(O9="","",O9)</f>
        <v>7.12.2017</v>
      </c>
      <c r="N81" s="278"/>
      <c r="O81" s="278"/>
      <c r="P81" s="278"/>
      <c r="Q81" s="38"/>
      <c r="R81" s="39"/>
    </row>
    <row r="82" spans="2:47" s="1" customFormat="1" ht="6.95" customHeight="1">
      <c r="B82" s="37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9"/>
    </row>
    <row r="83" spans="2:47" s="1" customFormat="1" ht="15">
      <c r="B83" s="37"/>
      <c r="C83" s="32" t="s">
        <v>27</v>
      </c>
      <c r="D83" s="38"/>
      <c r="E83" s="38"/>
      <c r="F83" s="30" t="str">
        <f>E12</f>
        <v xml:space="preserve"> </v>
      </c>
      <c r="G83" s="38"/>
      <c r="H83" s="38"/>
      <c r="I83" s="38"/>
      <c r="J83" s="38"/>
      <c r="K83" s="32" t="s">
        <v>32</v>
      </c>
      <c r="L83" s="38"/>
      <c r="M83" s="235" t="str">
        <f>E18</f>
        <v xml:space="preserve"> </v>
      </c>
      <c r="N83" s="235"/>
      <c r="O83" s="235"/>
      <c r="P83" s="235"/>
      <c r="Q83" s="235"/>
      <c r="R83" s="39"/>
    </row>
    <row r="84" spans="2:47" s="1" customFormat="1" ht="14.45" customHeight="1">
      <c r="B84" s="37"/>
      <c r="C84" s="32" t="s">
        <v>30</v>
      </c>
      <c r="D84" s="38"/>
      <c r="E84" s="38"/>
      <c r="F84" s="30" t="str">
        <f>IF(E15="","",E15)</f>
        <v>Vyplň údaj</v>
      </c>
      <c r="G84" s="38"/>
      <c r="H84" s="38"/>
      <c r="I84" s="38"/>
      <c r="J84" s="38"/>
      <c r="K84" s="32" t="s">
        <v>34</v>
      </c>
      <c r="L84" s="38"/>
      <c r="M84" s="235" t="str">
        <f>E21</f>
        <v xml:space="preserve"> </v>
      </c>
      <c r="N84" s="235"/>
      <c r="O84" s="235"/>
      <c r="P84" s="235"/>
      <c r="Q84" s="235"/>
      <c r="R84" s="39"/>
    </row>
    <row r="85" spans="2:47" s="1" customFormat="1" ht="10.35" customHeight="1">
      <c r="B85" s="37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9"/>
    </row>
    <row r="86" spans="2:47" s="1" customFormat="1" ht="29.25" customHeight="1">
      <c r="B86" s="37"/>
      <c r="C86" s="287" t="s">
        <v>104</v>
      </c>
      <c r="D86" s="288"/>
      <c r="E86" s="288"/>
      <c r="F86" s="288"/>
      <c r="G86" s="288"/>
      <c r="H86" s="112"/>
      <c r="I86" s="112"/>
      <c r="J86" s="112"/>
      <c r="K86" s="112"/>
      <c r="L86" s="112"/>
      <c r="M86" s="112"/>
      <c r="N86" s="287" t="s">
        <v>105</v>
      </c>
      <c r="O86" s="288"/>
      <c r="P86" s="288"/>
      <c r="Q86" s="288"/>
      <c r="R86" s="39"/>
    </row>
    <row r="87" spans="2:47" s="1" customFormat="1" ht="10.35" customHeight="1">
      <c r="B87" s="37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9"/>
    </row>
    <row r="88" spans="2:47" s="1" customFormat="1" ht="29.25" customHeight="1">
      <c r="B88" s="37"/>
      <c r="C88" s="120" t="s">
        <v>106</v>
      </c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199">
        <f>N128</f>
        <v>0</v>
      </c>
      <c r="O88" s="285"/>
      <c r="P88" s="285"/>
      <c r="Q88" s="285"/>
      <c r="R88" s="39"/>
      <c r="AU88" s="21" t="s">
        <v>107</v>
      </c>
    </row>
    <row r="89" spans="2:47" s="6" customFormat="1" ht="24.95" customHeight="1">
      <c r="B89" s="121"/>
      <c r="C89" s="122"/>
      <c r="D89" s="123" t="s">
        <v>108</v>
      </c>
      <c r="E89" s="122"/>
      <c r="F89" s="122"/>
      <c r="G89" s="122"/>
      <c r="H89" s="122"/>
      <c r="I89" s="122"/>
      <c r="J89" s="122"/>
      <c r="K89" s="122"/>
      <c r="L89" s="122"/>
      <c r="M89" s="122"/>
      <c r="N89" s="251">
        <f>N129</f>
        <v>0</v>
      </c>
      <c r="O89" s="284"/>
      <c r="P89" s="284"/>
      <c r="Q89" s="284"/>
      <c r="R89" s="124"/>
    </row>
    <row r="90" spans="2:47" s="7" customFormat="1" ht="19.899999999999999" customHeight="1">
      <c r="B90" s="125"/>
      <c r="C90" s="126"/>
      <c r="D90" s="100" t="s">
        <v>109</v>
      </c>
      <c r="E90" s="126"/>
      <c r="F90" s="126"/>
      <c r="G90" s="126"/>
      <c r="H90" s="126"/>
      <c r="I90" s="126"/>
      <c r="J90" s="126"/>
      <c r="K90" s="126"/>
      <c r="L90" s="126"/>
      <c r="M90" s="126"/>
      <c r="N90" s="206">
        <f>N130</f>
        <v>0</v>
      </c>
      <c r="O90" s="283"/>
      <c r="P90" s="283"/>
      <c r="Q90" s="283"/>
      <c r="R90" s="127"/>
    </row>
    <row r="91" spans="2:47" s="7" customFormat="1" ht="19.899999999999999" customHeight="1">
      <c r="B91" s="125"/>
      <c r="C91" s="126"/>
      <c r="D91" s="100" t="s">
        <v>110</v>
      </c>
      <c r="E91" s="126"/>
      <c r="F91" s="126"/>
      <c r="G91" s="126"/>
      <c r="H91" s="126"/>
      <c r="I91" s="126"/>
      <c r="J91" s="126"/>
      <c r="K91" s="126"/>
      <c r="L91" s="126"/>
      <c r="M91" s="126"/>
      <c r="N91" s="206">
        <f>N158</f>
        <v>0</v>
      </c>
      <c r="O91" s="283"/>
      <c r="P91" s="283"/>
      <c r="Q91" s="283"/>
      <c r="R91" s="127"/>
    </row>
    <row r="92" spans="2:47" s="7" customFormat="1" ht="19.899999999999999" customHeight="1">
      <c r="B92" s="125"/>
      <c r="C92" s="126"/>
      <c r="D92" s="100" t="s">
        <v>111</v>
      </c>
      <c r="E92" s="126"/>
      <c r="F92" s="126"/>
      <c r="G92" s="126"/>
      <c r="H92" s="126"/>
      <c r="I92" s="126"/>
      <c r="J92" s="126"/>
      <c r="K92" s="126"/>
      <c r="L92" s="126"/>
      <c r="M92" s="126"/>
      <c r="N92" s="206">
        <f>N171</f>
        <v>0</v>
      </c>
      <c r="O92" s="283"/>
      <c r="P92" s="283"/>
      <c r="Q92" s="283"/>
      <c r="R92" s="127"/>
    </row>
    <row r="93" spans="2:47" s="7" customFormat="1" ht="19.899999999999999" customHeight="1">
      <c r="B93" s="125"/>
      <c r="C93" s="126"/>
      <c r="D93" s="100" t="s">
        <v>112</v>
      </c>
      <c r="E93" s="126"/>
      <c r="F93" s="126"/>
      <c r="G93" s="126"/>
      <c r="H93" s="126"/>
      <c r="I93" s="126"/>
      <c r="J93" s="126"/>
      <c r="K93" s="126"/>
      <c r="L93" s="126"/>
      <c r="M93" s="126"/>
      <c r="N93" s="206">
        <f>N173</f>
        <v>0</v>
      </c>
      <c r="O93" s="283"/>
      <c r="P93" s="283"/>
      <c r="Q93" s="283"/>
      <c r="R93" s="127"/>
    </row>
    <row r="94" spans="2:47" s="7" customFormat="1" ht="19.899999999999999" customHeight="1">
      <c r="B94" s="125"/>
      <c r="C94" s="126"/>
      <c r="D94" s="100" t="s">
        <v>113</v>
      </c>
      <c r="E94" s="126"/>
      <c r="F94" s="126"/>
      <c r="G94" s="126"/>
      <c r="H94" s="126"/>
      <c r="I94" s="126"/>
      <c r="J94" s="126"/>
      <c r="K94" s="126"/>
      <c r="L94" s="126"/>
      <c r="M94" s="126"/>
      <c r="N94" s="206">
        <f>N176</f>
        <v>0</v>
      </c>
      <c r="O94" s="283"/>
      <c r="P94" s="283"/>
      <c r="Q94" s="283"/>
      <c r="R94" s="127"/>
    </row>
    <row r="95" spans="2:47" s="7" customFormat="1" ht="19.899999999999999" customHeight="1">
      <c r="B95" s="125"/>
      <c r="C95" s="126"/>
      <c r="D95" s="100" t="s">
        <v>114</v>
      </c>
      <c r="E95" s="126"/>
      <c r="F95" s="126"/>
      <c r="G95" s="126"/>
      <c r="H95" s="126"/>
      <c r="I95" s="126"/>
      <c r="J95" s="126"/>
      <c r="K95" s="126"/>
      <c r="L95" s="126"/>
      <c r="M95" s="126"/>
      <c r="N95" s="206">
        <f>N186</f>
        <v>0</v>
      </c>
      <c r="O95" s="283"/>
      <c r="P95" s="283"/>
      <c r="Q95" s="283"/>
      <c r="R95" s="127"/>
    </row>
    <row r="96" spans="2:47" s="7" customFormat="1" ht="19.899999999999999" customHeight="1">
      <c r="B96" s="125"/>
      <c r="C96" s="126"/>
      <c r="D96" s="100" t="s">
        <v>115</v>
      </c>
      <c r="E96" s="126"/>
      <c r="F96" s="126"/>
      <c r="G96" s="126"/>
      <c r="H96" s="126"/>
      <c r="I96" s="126"/>
      <c r="J96" s="126"/>
      <c r="K96" s="126"/>
      <c r="L96" s="126"/>
      <c r="M96" s="126"/>
      <c r="N96" s="206">
        <f>N192</f>
        <v>0</v>
      </c>
      <c r="O96" s="283"/>
      <c r="P96" s="283"/>
      <c r="Q96" s="283"/>
      <c r="R96" s="127"/>
    </row>
    <row r="97" spans="2:65" s="6" customFormat="1" ht="24.95" customHeight="1">
      <c r="B97" s="121"/>
      <c r="C97" s="122"/>
      <c r="D97" s="123" t="s">
        <v>116</v>
      </c>
      <c r="E97" s="122"/>
      <c r="F97" s="122"/>
      <c r="G97" s="122"/>
      <c r="H97" s="122"/>
      <c r="I97" s="122"/>
      <c r="J97" s="122"/>
      <c r="K97" s="122"/>
      <c r="L97" s="122"/>
      <c r="M97" s="122"/>
      <c r="N97" s="251">
        <f>N194</f>
        <v>0</v>
      </c>
      <c r="O97" s="284"/>
      <c r="P97" s="284"/>
      <c r="Q97" s="284"/>
      <c r="R97" s="124"/>
    </row>
    <row r="98" spans="2:65" s="7" customFormat="1" ht="19.899999999999999" customHeight="1">
      <c r="B98" s="125"/>
      <c r="C98" s="126"/>
      <c r="D98" s="100" t="s">
        <v>117</v>
      </c>
      <c r="E98" s="126"/>
      <c r="F98" s="126"/>
      <c r="G98" s="126"/>
      <c r="H98" s="126"/>
      <c r="I98" s="126"/>
      <c r="J98" s="126"/>
      <c r="K98" s="126"/>
      <c r="L98" s="126"/>
      <c r="M98" s="126"/>
      <c r="N98" s="206">
        <f>N195</f>
        <v>0</v>
      </c>
      <c r="O98" s="283"/>
      <c r="P98" s="283"/>
      <c r="Q98" s="283"/>
      <c r="R98" s="127"/>
    </row>
    <row r="99" spans="2:65" s="6" customFormat="1" ht="24.95" customHeight="1">
      <c r="B99" s="121"/>
      <c r="C99" s="122"/>
      <c r="D99" s="123" t="s">
        <v>118</v>
      </c>
      <c r="E99" s="122"/>
      <c r="F99" s="122"/>
      <c r="G99" s="122"/>
      <c r="H99" s="122"/>
      <c r="I99" s="122"/>
      <c r="J99" s="122"/>
      <c r="K99" s="122"/>
      <c r="L99" s="122"/>
      <c r="M99" s="122"/>
      <c r="N99" s="251">
        <f>N198</f>
        <v>0</v>
      </c>
      <c r="O99" s="284"/>
      <c r="P99" s="284"/>
      <c r="Q99" s="284"/>
      <c r="R99" s="124"/>
    </row>
    <row r="100" spans="2:65" s="7" customFormat="1" ht="19.899999999999999" customHeight="1">
      <c r="B100" s="125"/>
      <c r="C100" s="126"/>
      <c r="D100" s="100" t="s">
        <v>119</v>
      </c>
      <c r="E100" s="126"/>
      <c r="F100" s="126"/>
      <c r="G100" s="126"/>
      <c r="H100" s="126"/>
      <c r="I100" s="126"/>
      <c r="J100" s="126"/>
      <c r="K100" s="126"/>
      <c r="L100" s="126"/>
      <c r="M100" s="126"/>
      <c r="N100" s="206">
        <f>N199</f>
        <v>0</v>
      </c>
      <c r="O100" s="283"/>
      <c r="P100" s="283"/>
      <c r="Q100" s="283"/>
      <c r="R100" s="127"/>
    </row>
    <row r="101" spans="2:65" s="6" customFormat="1" ht="21.75" customHeight="1">
      <c r="B101" s="121"/>
      <c r="C101" s="122"/>
      <c r="D101" s="123" t="s">
        <v>120</v>
      </c>
      <c r="E101" s="122"/>
      <c r="F101" s="122"/>
      <c r="G101" s="122"/>
      <c r="H101" s="122"/>
      <c r="I101" s="122"/>
      <c r="J101" s="122"/>
      <c r="K101" s="122"/>
      <c r="L101" s="122"/>
      <c r="M101" s="122"/>
      <c r="N101" s="250">
        <f>N211</f>
        <v>0</v>
      </c>
      <c r="O101" s="284"/>
      <c r="P101" s="284"/>
      <c r="Q101" s="284"/>
      <c r="R101" s="124"/>
    </row>
    <row r="102" spans="2:65" s="1" customFormat="1" ht="21.75" customHeight="1">
      <c r="B102" s="37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9"/>
    </row>
    <row r="103" spans="2:65" s="1" customFormat="1" ht="29.25" customHeight="1">
      <c r="B103" s="37"/>
      <c r="C103" s="120" t="s">
        <v>121</v>
      </c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285">
        <f>ROUND(N104+N105+N106+N107+N108+N109,2)</f>
        <v>0</v>
      </c>
      <c r="O103" s="286"/>
      <c r="P103" s="286"/>
      <c r="Q103" s="286"/>
      <c r="R103" s="39"/>
      <c r="T103" s="128"/>
      <c r="U103" s="129" t="s">
        <v>39</v>
      </c>
    </row>
    <row r="104" spans="2:65" s="1" customFormat="1" ht="18" customHeight="1">
      <c r="B104" s="130"/>
      <c r="C104" s="131"/>
      <c r="D104" s="203" t="s">
        <v>122</v>
      </c>
      <c r="E104" s="281"/>
      <c r="F104" s="281"/>
      <c r="G104" s="281"/>
      <c r="H104" s="281"/>
      <c r="I104" s="131"/>
      <c r="J104" s="131"/>
      <c r="K104" s="131"/>
      <c r="L104" s="131"/>
      <c r="M104" s="131"/>
      <c r="N104" s="205">
        <f>ROUND(N88*T104,2)</f>
        <v>0</v>
      </c>
      <c r="O104" s="282"/>
      <c r="P104" s="282"/>
      <c r="Q104" s="282"/>
      <c r="R104" s="133"/>
      <c r="S104" s="134"/>
      <c r="T104" s="135"/>
      <c r="U104" s="136" t="s">
        <v>40</v>
      </c>
      <c r="V104" s="134"/>
      <c r="W104" s="134"/>
      <c r="X104" s="134"/>
      <c r="Y104" s="134"/>
      <c r="Z104" s="134"/>
      <c r="AA104" s="134"/>
      <c r="AB104" s="134"/>
      <c r="AC104" s="134"/>
      <c r="AD104" s="134"/>
      <c r="AE104" s="134"/>
      <c r="AF104" s="134"/>
      <c r="AG104" s="134"/>
      <c r="AH104" s="134"/>
      <c r="AI104" s="134"/>
      <c r="AJ104" s="134"/>
      <c r="AK104" s="134"/>
      <c r="AL104" s="134"/>
      <c r="AM104" s="134"/>
      <c r="AN104" s="134"/>
      <c r="AO104" s="134"/>
      <c r="AP104" s="134"/>
      <c r="AQ104" s="134"/>
      <c r="AR104" s="134"/>
      <c r="AS104" s="134"/>
      <c r="AT104" s="134"/>
      <c r="AU104" s="134"/>
      <c r="AV104" s="134"/>
      <c r="AW104" s="134"/>
      <c r="AX104" s="134"/>
      <c r="AY104" s="137" t="s">
        <v>123</v>
      </c>
      <c r="AZ104" s="134"/>
      <c r="BA104" s="134"/>
      <c r="BB104" s="134"/>
      <c r="BC104" s="134"/>
      <c r="BD104" s="134"/>
      <c r="BE104" s="138">
        <f t="shared" ref="BE104:BE109" si="0">IF(U104="základní",N104,0)</f>
        <v>0</v>
      </c>
      <c r="BF104" s="138">
        <f t="shared" ref="BF104:BF109" si="1">IF(U104="snížená",N104,0)</f>
        <v>0</v>
      </c>
      <c r="BG104" s="138">
        <f t="shared" ref="BG104:BG109" si="2">IF(U104="zákl. přenesená",N104,0)</f>
        <v>0</v>
      </c>
      <c r="BH104" s="138">
        <f t="shared" ref="BH104:BH109" si="3">IF(U104="sníž. přenesená",N104,0)</f>
        <v>0</v>
      </c>
      <c r="BI104" s="138">
        <f t="shared" ref="BI104:BI109" si="4">IF(U104="nulová",N104,0)</f>
        <v>0</v>
      </c>
      <c r="BJ104" s="137" t="s">
        <v>81</v>
      </c>
      <c r="BK104" s="134"/>
      <c r="BL104" s="134"/>
      <c r="BM104" s="134"/>
    </row>
    <row r="105" spans="2:65" s="1" customFormat="1" ht="18" customHeight="1">
      <c r="B105" s="130"/>
      <c r="C105" s="131"/>
      <c r="D105" s="203" t="s">
        <v>124</v>
      </c>
      <c r="E105" s="281"/>
      <c r="F105" s="281"/>
      <c r="G105" s="281"/>
      <c r="H105" s="281"/>
      <c r="I105" s="131"/>
      <c r="J105" s="131"/>
      <c r="K105" s="131"/>
      <c r="L105" s="131"/>
      <c r="M105" s="131"/>
      <c r="N105" s="205">
        <f>ROUND(N88*T105,2)</f>
        <v>0</v>
      </c>
      <c r="O105" s="282"/>
      <c r="P105" s="282"/>
      <c r="Q105" s="282"/>
      <c r="R105" s="133"/>
      <c r="S105" s="134"/>
      <c r="T105" s="135"/>
      <c r="U105" s="136" t="s">
        <v>40</v>
      </c>
      <c r="V105" s="134"/>
      <c r="W105" s="134"/>
      <c r="X105" s="134"/>
      <c r="Y105" s="134"/>
      <c r="Z105" s="134"/>
      <c r="AA105" s="134"/>
      <c r="AB105" s="134"/>
      <c r="AC105" s="134"/>
      <c r="AD105" s="134"/>
      <c r="AE105" s="134"/>
      <c r="AF105" s="134"/>
      <c r="AG105" s="134"/>
      <c r="AH105" s="134"/>
      <c r="AI105" s="134"/>
      <c r="AJ105" s="134"/>
      <c r="AK105" s="134"/>
      <c r="AL105" s="134"/>
      <c r="AM105" s="134"/>
      <c r="AN105" s="134"/>
      <c r="AO105" s="134"/>
      <c r="AP105" s="134"/>
      <c r="AQ105" s="134"/>
      <c r="AR105" s="134"/>
      <c r="AS105" s="134"/>
      <c r="AT105" s="134"/>
      <c r="AU105" s="134"/>
      <c r="AV105" s="134"/>
      <c r="AW105" s="134"/>
      <c r="AX105" s="134"/>
      <c r="AY105" s="137" t="s">
        <v>123</v>
      </c>
      <c r="AZ105" s="134"/>
      <c r="BA105" s="134"/>
      <c r="BB105" s="134"/>
      <c r="BC105" s="134"/>
      <c r="BD105" s="134"/>
      <c r="BE105" s="138">
        <f t="shared" si="0"/>
        <v>0</v>
      </c>
      <c r="BF105" s="138">
        <f t="shared" si="1"/>
        <v>0</v>
      </c>
      <c r="BG105" s="138">
        <f t="shared" si="2"/>
        <v>0</v>
      </c>
      <c r="BH105" s="138">
        <f t="shared" si="3"/>
        <v>0</v>
      </c>
      <c r="BI105" s="138">
        <f t="shared" si="4"/>
        <v>0</v>
      </c>
      <c r="BJ105" s="137" t="s">
        <v>81</v>
      </c>
      <c r="BK105" s="134"/>
      <c r="BL105" s="134"/>
      <c r="BM105" s="134"/>
    </row>
    <row r="106" spans="2:65" s="1" customFormat="1" ht="18" customHeight="1">
      <c r="B106" s="130"/>
      <c r="C106" s="131"/>
      <c r="D106" s="203" t="s">
        <v>125</v>
      </c>
      <c r="E106" s="281"/>
      <c r="F106" s="281"/>
      <c r="G106" s="281"/>
      <c r="H106" s="281"/>
      <c r="I106" s="131"/>
      <c r="J106" s="131"/>
      <c r="K106" s="131"/>
      <c r="L106" s="131"/>
      <c r="M106" s="131"/>
      <c r="N106" s="205">
        <f>ROUND(N88*T106,2)</f>
        <v>0</v>
      </c>
      <c r="O106" s="282"/>
      <c r="P106" s="282"/>
      <c r="Q106" s="282"/>
      <c r="R106" s="133"/>
      <c r="S106" s="134"/>
      <c r="T106" s="135"/>
      <c r="U106" s="136" t="s">
        <v>40</v>
      </c>
      <c r="V106" s="134"/>
      <c r="W106" s="134"/>
      <c r="X106" s="134"/>
      <c r="Y106" s="134"/>
      <c r="Z106" s="134"/>
      <c r="AA106" s="134"/>
      <c r="AB106" s="134"/>
      <c r="AC106" s="134"/>
      <c r="AD106" s="134"/>
      <c r="AE106" s="134"/>
      <c r="AF106" s="134"/>
      <c r="AG106" s="134"/>
      <c r="AH106" s="134"/>
      <c r="AI106" s="134"/>
      <c r="AJ106" s="134"/>
      <c r="AK106" s="134"/>
      <c r="AL106" s="134"/>
      <c r="AM106" s="134"/>
      <c r="AN106" s="134"/>
      <c r="AO106" s="134"/>
      <c r="AP106" s="134"/>
      <c r="AQ106" s="134"/>
      <c r="AR106" s="134"/>
      <c r="AS106" s="134"/>
      <c r="AT106" s="134"/>
      <c r="AU106" s="134"/>
      <c r="AV106" s="134"/>
      <c r="AW106" s="134"/>
      <c r="AX106" s="134"/>
      <c r="AY106" s="137" t="s">
        <v>123</v>
      </c>
      <c r="AZ106" s="134"/>
      <c r="BA106" s="134"/>
      <c r="BB106" s="134"/>
      <c r="BC106" s="134"/>
      <c r="BD106" s="134"/>
      <c r="BE106" s="138">
        <f t="shared" si="0"/>
        <v>0</v>
      </c>
      <c r="BF106" s="138">
        <f t="shared" si="1"/>
        <v>0</v>
      </c>
      <c r="BG106" s="138">
        <f t="shared" si="2"/>
        <v>0</v>
      </c>
      <c r="BH106" s="138">
        <f t="shared" si="3"/>
        <v>0</v>
      </c>
      <c r="BI106" s="138">
        <f t="shared" si="4"/>
        <v>0</v>
      </c>
      <c r="BJ106" s="137" t="s">
        <v>81</v>
      </c>
      <c r="BK106" s="134"/>
      <c r="BL106" s="134"/>
      <c r="BM106" s="134"/>
    </row>
    <row r="107" spans="2:65" s="1" customFormat="1" ht="18" customHeight="1">
      <c r="B107" s="130"/>
      <c r="C107" s="131"/>
      <c r="D107" s="203" t="s">
        <v>126</v>
      </c>
      <c r="E107" s="281"/>
      <c r="F107" s="281"/>
      <c r="G107" s="281"/>
      <c r="H107" s="281"/>
      <c r="I107" s="131"/>
      <c r="J107" s="131"/>
      <c r="K107" s="131"/>
      <c r="L107" s="131"/>
      <c r="M107" s="131"/>
      <c r="N107" s="205">
        <f>ROUND(N88*T107,2)</f>
        <v>0</v>
      </c>
      <c r="O107" s="282"/>
      <c r="P107" s="282"/>
      <c r="Q107" s="282"/>
      <c r="R107" s="133"/>
      <c r="S107" s="134"/>
      <c r="T107" s="135"/>
      <c r="U107" s="136" t="s">
        <v>40</v>
      </c>
      <c r="V107" s="134"/>
      <c r="W107" s="134"/>
      <c r="X107" s="134"/>
      <c r="Y107" s="134"/>
      <c r="Z107" s="134"/>
      <c r="AA107" s="134"/>
      <c r="AB107" s="134"/>
      <c r="AC107" s="134"/>
      <c r="AD107" s="134"/>
      <c r="AE107" s="134"/>
      <c r="AF107" s="134"/>
      <c r="AG107" s="134"/>
      <c r="AH107" s="134"/>
      <c r="AI107" s="134"/>
      <c r="AJ107" s="134"/>
      <c r="AK107" s="134"/>
      <c r="AL107" s="134"/>
      <c r="AM107" s="134"/>
      <c r="AN107" s="134"/>
      <c r="AO107" s="134"/>
      <c r="AP107" s="134"/>
      <c r="AQ107" s="134"/>
      <c r="AR107" s="134"/>
      <c r="AS107" s="134"/>
      <c r="AT107" s="134"/>
      <c r="AU107" s="134"/>
      <c r="AV107" s="134"/>
      <c r="AW107" s="134"/>
      <c r="AX107" s="134"/>
      <c r="AY107" s="137" t="s">
        <v>123</v>
      </c>
      <c r="AZ107" s="134"/>
      <c r="BA107" s="134"/>
      <c r="BB107" s="134"/>
      <c r="BC107" s="134"/>
      <c r="BD107" s="134"/>
      <c r="BE107" s="138">
        <f t="shared" si="0"/>
        <v>0</v>
      </c>
      <c r="BF107" s="138">
        <f t="shared" si="1"/>
        <v>0</v>
      </c>
      <c r="BG107" s="138">
        <f t="shared" si="2"/>
        <v>0</v>
      </c>
      <c r="BH107" s="138">
        <f t="shared" si="3"/>
        <v>0</v>
      </c>
      <c r="BI107" s="138">
        <f t="shared" si="4"/>
        <v>0</v>
      </c>
      <c r="BJ107" s="137" t="s">
        <v>81</v>
      </c>
      <c r="BK107" s="134"/>
      <c r="BL107" s="134"/>
      <c r="BM107" s="134"/>
    </row>
    <row r="108" spans="2:65" s="1" customFormat="1" ht="18" customHeight="1">
      <c r="B108" s="130"/>
      <c r="C108" s="131"/>
      <c r="D108" s="203" t="s">
        <v>127</v>
      </c>
      <c r="E108" s="281"/>
      <c r="F108" s="281"/>
      <c r="G108" s="281"/>
      <c r="H108" s="281"/>
      <c r="I108" s="131"/>
      <c r="J108" s="131"/>
      <c r="K108" s="131"/>
      <c r="L108" s="131"/>
      <c r="M108" s="131"/>
      <c r="N108" s="205">
        <f>ROUND(N88*T108,2)</f>
        <v>0</v>
      </c>
      <c r="O108" s="282"/>
      <c r="P108" s="282"/>
      <c r="Q108" s="282"/>
      <c r="R108" s="133"/>
      <c r="S108" s="134"/>
      <c r="T108" s="135"/>
      <c r="U108" s="136" t="s">
        <v>40</v>
      </c>
      <c r="V108" s="134"/>
      <c r="W108" s="134"/>
      <c r="X108" s="134"/>
      <c r="Y108" s="134"/>
      <c r="Z108" s="134"/>
      <c r="AA108" s="134"/>
      <c r="AB108" s="134"/>
      <c r="AC108" s="134"/>
      <c r="AD108" s="134"/>
      <c r="AE108" s="134"/>
      <c r="AF108" s="134"/>
      <c r="AG108" s="134"/>
      <c r="AH108" s="134"/>
      <c r="AI108" s="134"/>
      <c r="AJ108" s="134"/>
      <c r="AK108" s="134"/>
      <c r="AL108" s="134"/>
      <c r="AM108" s="134"/>
      <c r="AN108" s="134"/>
      <c r="AO108" s="134"/>
      <c r="AP108" s="134"/>
      <c r="AQ108" s="134"/>
      <c r="AR108" s="134"/>
      <c r="AS108" s="134"/>
      <c r="AT108" s="134"/>
      <c r="AU108" s="134"/>
      <c r="AV108" s="134"/>
      <c r="AW108" s="134"/>
      <c r="AX108" s="134"/>
      <c r="AY108" s="137" t="s">
        <v>123</v>
      </c>
      <c r="AZ108" s="134"/>
      <c r="BA108" s="134"/>
      <c r="BB108" s="134"/>
      <c r="BC108" s="134"/>
      <c r="BD108" s="134"/>
      <c r="BE108" s="138">
        <f t="shared" si="0"/>
        <v>0</v>
      </c>
      <c r="BF108" s="138">
        <f t="shared" si="1"/>
        <v>0</v>
      </c>
      <c r="BG108" s="138">
        <f t="shared" si="2"/>
        <v>0</v>
      </c>
      <c r="BH108" s="138">
        <f t="shared" si="3"/>
        <v>0</v>
      </c>
      <c r="BI108" s="138">
        <f t="shared" si="4"/>
        <v>0</v>
      </c>
      <c r="BJ108" s="137" t="s">
        <v>81</v>
      </c>
      <c r="BK108" s="134"/>
      <c r="BL108" s="134"/>
      <c r="BM108" s="134"/>
    </row>
    <row r="109" spans="2:65" s="1" customFormat="1" ht="18" customHeight="1">
      <c r="B109" s="130"/>
      <c r="C109" s="131"/>
      <c r="D109" s="132" t="s">
        <v>128</v>
      </c>
      <c r="E109" s="131"/>
      <c r="F109" s="131"/>
      <c r="G109" s="131"/>
      <c r="H109" s="131"/>
      <c r="I109" s="131"/>
      <c r="J109" s="131"/>
      <c r="K109" s="131"/>
      <c r="L109" s="131"/>
      <c r="M109" s="131"/>
      <c r="N109" s="205">
        <f>ROUND(N88*T109,2)</f>
        <v>0</v>
      </c>
      <c r="O109" s="282"/>
      <c r="P109" s="282"/>
      <c r="Q109" s="282"/>
      <c r="R109" s="133"/>
      <c r="S109" s="134"/>
      <c r="T109" s="139"/>
      <c r="U109" s="140" t="s">
        <v>40</v>
      </c>
      <c r="V109" s="134"/>
      <c r="W109" s="134"/>
      <c r="X109" s="134"/>
      <c r="Y109" s="134"/>
      <c r="Z109" s="134"/>
      <c r="AA109" s="134"/>
      <c r="AB109" s="134"/>
      <c r="AC109" s="134"/>
      <c r="AD109" s="134"/>
      <c r="AE109" s="134"/>
      <c r="AF109" s="134"/>
      <c r="AG109" s="134"/>
      <c r="AH109" s="134"/>
      <c r="AI109" s="134"/>
      <c r="AJ109" s="134"/>
      <c r="AK109" s="134"/>
      <c r="AL109" s="134"/>
      <c r="AM109" s="134"/>
      <c r="AN109" s="134"/>
      <c r="AO109" s="134"/>
      <c r="AP109" s="134"/>
      <c r="AQ109" s="134"/>
      <c r="AR109" s="134"/>
      <c r="AS109" s="134"/>
      <c r="AT109" s="134"/>
      <c r="AU109" s="134"/>
      <c r="AV109" s="134"/>
      <c r="AW109" s="134"/>
      <c r="AX109" s="134"/>
      <c r="AY109" s="137" t="s">
        <v>129</v>
      </c>
      <c r="AZ109" s="134"/>
      <c r="BA109" s="134"/>
      <c r="BB109" s="134"/>
      <c r="BC109" s="134"/>
      <c r="BD109" s="134"/>
      <c r="BE109" s="138">
        <f t="shared" si="0"/>
        <v>0</v>
      </c>
      <c r="BF109" s="138">
        <f t="shared" si="1"/>
        <v>0</v>
      </c>
      <c r="BG109" s="138">
        <f t="shared" si="2"/>
        <v>0</v>
      </c>
      <c r="BH109" s="138">
        <f t="shared" si="3"/>
        <v>0</v>
      </c>
      <c r="BI109" s="138">
        <f t="shared" si="4"/>
        <v>0</v>
      </c>
      <c r="BJ109" s="137" t="s">
        <v>81</v>
      </c>
      <c r="BK109" s="134"/>
      <c r="BL109" s="134"/>
      <c r="BM109" s="134"/>
    </row>
    <row r="110" spans="2:65" s="1" customFormat="1">
      <c r="B110" s="37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9"/>
    </row>
    <row r="111" spans="2:65" s="1" customFormat="1" ht="29.25" customHeight="1">
      <c r="B111" s="37"/>
      <c r="C111" s="111" t="s">
        <v>92</v>
      </c>
      <c r="D111" s="112"/>
      <c r="E111" s="112"/>
      <c r="F111" s="112"/>
      <c r="G111" s="112"/>
      <c r="H111" s="112"/>
      <c r="I111" s="112"/>
      <c r="J111" s="112"/>
      <c r="K111" s="112"/>
      <c r="L111" s="200">
        <f>ROUND(SUM(N88+N103),2)</f>
        <v>0</v>
      </c>
      <c r="M111" s="200"/>
      <c r="N111" s="200"/>
      <c r="O111" s="200"/>
      <c r="P111" s="200"/>
      <c r="Q111" s="200"/>
      <c r="R111" s="39"/>
    </row>
    <row r="112" spans="2:65" s="1" customFormat="1" ht="6.95" customHeight="1">
      <c r="B112" s="61"/>
      <c r="C112" s="62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62"/>
      <c r="P112" s="62"/>
      <c r="Q112" s="62"/>
      <c r="R112" s="63"/>
    </row>
    <row r="116" spans="2:63" s="1" customFormat="1" ht="6.95" customHeight="1">
      <c r="B116" s="64"/>
      <c r="C116" s="65"/>
      <c r="D116" s="65"/>
      <c r="E116" s="65"/>
      <c r="F116" s="65"/>
      <c r="G116" s="65"/>
      <c r="H116" s="65"/>
      <c r="I116" s="65"/>
      <c r="J116" s="65"/>
      <c r="K116" s="65"/>
      <c r="L116" s="65"/>
      <c r="M116" s="65"/>
      <c r="N116" s="65"/>
      <c r="O116" s="65"/>
      <c r="P116" s="65"/>
      <c r="Q116" s="65"/>
      <c r="R116" s="66"/>
    </row>
    <row r="117" spans="2:63" s="1" customFormat="1" ht="36.950000000000003" customHeight="1">
      <c r="B117" s="37"/>
      <c r="C117" s="215" t="s">
        <v>130</v>
      </c>
      <c r="D117" s="277"/>
      <c r="E117" s="277"/>
      <c r="F117" s="277"/>
      <c r="G117" s="277"/>
      <c r="H117" s="277"/>
      <c r="I117" s="277"/>
      <c r="J117" s="277"/>
      <c r="K117" s="277"/>
      <c r="L117" s="277"/>
      <c r="M117" s="277"/>
      <c r="N117" s="277"/>
      <c r="O117" s="277"/>
      <c r="P117" s="277"/>
      <c r="Q117" s="277"/>
      <c r="R117" s="39"/>
    </row>
    <row r="118" spans="2:63" s="1" customFormat="1" ht="6.95" customHeight="1">
      <c r="B118" s="37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9"/>
    </row>
    <row r="119" spans="2:63" s="1" customFormat="1" ht="30" customHeight="1">
      <c r="B119" s="37"/>
      <c r="C119" s="32" t="s">
        <v>19</v>
      </c>
      <c r="D119" s="38"/>
      <c r="E119" s="38"/>
      <c r="F119" s="275" t="str">
        <f>F6</f>
        <v>FN Olomouc. I.P.Pavlova, Dochlazování objektu I</v>
      </c>
      <c r="G119" s="276"/>
      <c r="H119" s="276"/>
      <c r="I119" s="276"/>
      <c r="J119" s="276"/>
      <c r="K119" s="276"/>
      <c r="L119" s="276"/>
      <c r="M119" s="276"/>
      <c r="N119" s="276"/>
      <c r="O119" s="276"/>
      <c r="P119" s="276"/>
      <c r="Q119" s="38"/>
      <c r="R119" s="39"/>
    </row>
    <row r="120" spans="2:63" s="1" customFormat="1" ht="36.950000000000003" customHeight="1">
      <c r="B120" s="37"/>
      <c r="C120" s="71" t="s">
        <v>100</v>
      </c>
      <c r="D120" s="38"/>
      <c r="E120" s="38"/>
      <c r="F120" s="217" t="str">
        <f>F7</f>
        <v>1 - SO 01 - Plošina pro chladící jednotky</v>
      </c>
      <c r="G120" s="277"/>
      <c r="H120" s="277"/>
      <c r="I120" s="277"/>
      <c r="J120" s="277"/>
      <c r="K120" s="277"/>
      <c r="L120" s="277"/>
      <c r="M120" s="277"/>
      <c r="N120" s="277"/>
      <c r="O120" s="277"/>
      <c r="P120" s="277"/>
      <c r="Q120" s="38"/>
      <c r="R120" s="39"/>
    </row>
    <row r="121" spans="2:63" s="1" customFormat="1" ht="6.95" customHeight="1">
      <c r="B121" s="37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9"/>
    </row>
    <row r="122" spans="2:63" s="1" customFormat="1" ht="18" customHeight="1">
      <c r="B122" s="37"/>
      <c r="C122" s="32" t="s">
        <v>23</v>
      </c>
      <c r="D122" s="38"/>
      <c r="E122" s="38"/>
      <c r="F122" s="30" t="str">
        <f>F9</f>
        <v xml:space="preserve"> </v>
      </c>
      <c r="G122" s="38"/>
      <c r="H122" s="38"/>
      <c r="I122" s="38"/>
      <c r="J122" s="38"/>
      <c r="K122" s="32" t="s">
        <v>25</v>
      </c>
      <c r="L122" s="38"/>
      <c r="M122" s="278" t="str">
        <f>IF(O9="","",O9)</f>
        <v>7.12.2017</v>
      </c>
      <c r="N122" s="278"/>
      <c r="O122" s="278"/>
      <c r="P122" s="278"/>
      <c r="Q122" s="38"/>
      <c r="R122" s="39"/>
    </row>
    <row r="123" spans="2:63" s="1" customFormat="1" ht="6.95" customHeight="1">
      <c r="B123" s="37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9"/>
    </row>
    <row r="124" spans="2:63" s="1" customFormat="1" ht="15">
      <c r="B124" s="37"/>
      <c r="C124" s="32" t="s">
        <v>27</v>
      </c>
      <c r="D124" s="38"/>
      <c r="E124" s="38"/>
      <c r="F124" s="30" t="str">
        <f>E12</f>
        <v xml:space="preserve"> </v>
      </c>
      <c r="G124" s="38"/>
      <c r="H124" s="38"/>
      <c r="I124" s="38"/>
      <c r="J124" s="38"/>
      <c r="K124" s="32" t="s">
        <v>32</v>
      </c>
      <c r="L124" s="38"/>
      <c r="M124" s="235" t="str">
        <f>E18</f>
        <v xml:space="preserve"> </v>
      </c>
      <c r="N124" s="235"/>
      <c r="O124" s="235"/>
      <c r="P124" s="235"/>
      <c r="Q124" s="235"/>
      <c r="R124" s="39"/>
    </row>
    <row r="125" spans="2:63" s="1" customFormat="1" ht="14.45" customHeight="1">
      <c r="B125" s="37"/>
      <c r="C125" s="32" t="s">
        <v>30</v>
      </c>
      <c r="D125" s="38"/>
      <c r="E125" s="38"/>
      <c r="F125" s="30" t="str">
        <f>IF(E15="","",E15)</f>
        <v>Vyplň údaj</v>
      </c>
      <c r="G125" s="38"/>
      <c r="H125" s="38"/>
      <c r="I125" s="38"/>
      <c r="J125" s="38"/>
      <c r="K125" s="32" t="s">
        <v>34</v>
      </c>
      <c r="L125" s="38"/>
      <c r="M125" s="235" t="str">
        <f>E21</f>
        <v xml:space="preserve"> </v>
      </c>
      <c r="N125" s="235"/>
      <c r="O125" s="235"/>
      <c r="P125" s="235"/>
      <c r="Q125" s="235"/>
      <c r="R125" s="39"/>
    </row>
    <row r="126" spans="2:63" s="1" customFormat="1" ht="10.35" customHeight="1">
      <c r="B126" s="37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9"/>
    </row>
    <row r="127" spans="2:63" s="8" customFormat="1" ht="29.25" customHeight="1">
      <c r="B127" s="141"/>
      <c r="C127" s="142" t="s">
        <v>131</v>
      </c>
      <c r="D127" s="143" t="s">
        <v>132</v>
      </c>
      <c r="E127" s="143" t="s">
        <v>57</v>
      </c>
      <c r="F127" s="279" t="s">
        <v>133</v>
      </c>
      <c r="G127" s="279"/>
      <c r="H127" s="279"/>
      <c r="I127" s="279"/>
      <c r="J127" s="143" t="s">
        <v>134</v>
      </c>
      <c r="K127" s="143" t="s">
        <v>135</v>
      </c>
      <c r="L127" s="279" t="s">
        <v>136</v>
      </c>
      <c r="M127" s="279"/>
      <c r="N127" s="279" t="s">
        <v>105</v>
      </c>
      <c r="O127" s="279"/>
      <c r="P127" s="279"/>
      <c r="Q127" s="280"/>
      <c r="R127" s="144"/>
      <c r="T127" s="78" t="s">
        <v>137</v>
      </c>
      <c r="U127" s="79" t="s">
        <v>39</v>
      </c>
      <c r="V127" s="79" t="s">
        <v>138</v>
      </c>
      <c r="W127" s="79" t="s">
        <v>139</v>
      </c>
      <c r="X127" s="79" t="s">
        <v>140</v>
      </c>
      <c r="Y127" s="79" t="s">
        <v>141</v>
      </c>
      <c r="Z127" s="79" t="s">
        <v>142</v>
      </c>
      <c r="AA127" s="80" t="s">
        <v>143</v>
      </c>
    </row>
    <row r="128" spans="2:63" s="1" customFormat="1" ht="29.25" customHeight="1">
      <c r="B128" s="37"/>
      <c r="C128" s="82" t="s">
        <v>102</v>
      </c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248">
        <f>BK128</f>
        <v>0</v>
      </c>
      <c r="O128" s="249"/>
      <c r="P128" s="249"/>
      <c r="Q128" s="249"/>
      <c r="R128" s="39"/>
      <c r="T128" s="81"/>
      <c r="U128" s="53"/>
      <c r="V128" s="53"/>
      <c r="W128" s="145">
        <f>W129+W194+W198+W211</f>
        <v>0</v>
      </c>
      <c r="X128" s="53"/>
      <c r="Y128" s="145">
        <f>Y129+Y194+Y198+Y211</f>
        <v>142.08970341000003</v>
      </c>
      <c r="Z128" s="53"/>
      <c r="AA128" s="146">
        <f>AA129+AA194+AA198+AA211</f>
        <v>0.97499999999999998</v>
      </c>
      <c r="AT128" s="21" t="s">
        <v>74</v>
      </c>
      <c r="AU128" s="21" t="s">
        <v>107</v>
      </c>
      <c r="BK128" s="147">
        <f>BK129+BK194+BK198+BK211</f>
        <v>0</v>
      </c>
    </row>
    <row r="129" spans="2:65" s="9" customFormat="1" ht="37.35" customHeight="1">
      <c r="B129" s="148"/>
      <c r="C129" s="149"/>
      <c r="D129" s="150" t="s">
        <v>108</v>
      </c>
      <c r="E129" s="150"/>
      <c r="F129" s="150"/>
      <c r="G129" s="150"/>
      <c r="H129" s="150"/>
      <c r="I129" s="150"/>
      <c r="J129" s="150"/>
      <c r="K129" s="150"/>
      <c r="L129" s="150"/>
      <c r="M129" s="150"/>
      <c r="N129" s="250">
        <f>BK129</f>
        <v>0</v>
      </c>
      <c r="O129" s="251"/>
      <c r="P129" s="251"/>
      <c r="Q129" s="251"/>
      <c r="R129" s="151"/>
      <c r="T129" s="152"/>
      <c r="U129" s="149"/>
      <c r="V129" s="149"/>
      <c r="W129" s="153">
        <f>W130+W158+W171+W173+W176+W186+W192</f>
        <v>0</v>
      </c>
      <c r="X129" s="149"/>
      <c r="Y129" s="153">
        <f>Y130+Y158+Y171+Y173+Y176+Y186+Y192</f>
        <v>72.372795960000005</v>
      </c>
      <c r="Z129" s="149"/>
      <c r="AA129" s="154">
        <f>AA130+AA158+AA171+AA173+AA176+AA186+AA192</f>
        <v>0.97499999999999998</v>
      </c>
      <c r="AR129" s="155" t="s">
        <v>81</v>
      </c>
      <c r="AT129" s="156" t="s">
        <v>74</v>
      </c>
      <c r="AU129" s="156" t="s">
        <v>75</v>
      </c>
      <c r="AY129" s="155" t="s">
        <v>144</v>
      </c>
      <c r="BK129" s="157">
        <f>BK130+BK158+BK171+BK173+BK176+BK186+BK192</f>
        <v>0</v>
      </c>
    </row>
    <row r="130" spans="2:65" s="9" customFormat="1" ht="19.899999999999999" customHeight="1">
      <c r="B130" s="148"/>
      <c r="C130" s="149"/>
      <c r="D130" s="158" t="s">
        <v>109</v>
      </c>
      <c r="E130" s="158"/>
      <c r="F130" s="158"/>
      <c r="G130" s="158"/>
      <c r="H130" s="158"/>
      <c r="I130" s="158"/>
      <c r="J130" s="158"/>
      <c r="K130" s="158"/>
      <c r="L130" s="158"/>
      <c r="M130" s="158"/>
      <c r="N130" s="252">
        <f>BK130</f>
        <v>0</v>
      </c>
      <c r="O130" s="253"/>
      <c r="P130" s="253"/>
      <c r="Q130" s="253"/>
      <c r="R130" s="151"/>
      <c r="T130" s="152"/>
      <c r="U130" s="149"/>
      <c r="V130" s="149"/>
      <c r="W130" s="153">
        <f>SUM(W131:W157)</f>
        <v>0</v>
      </c>
      <c r="X130" s="149"/>
      <c r="Y130" s="153">
        <f>SUM(Y131:Y157)</f>
        <v>50.847570000000005</v>
      </c>
      <c r="Z130" s="149"/>
      <c r="AA130" s="154">
        <f>SUM(AA131:AA157)</f>
        <v>0</v>
      </c>
      <c r="AR130" s="155" t="s">
        <v>81</v>
      </c>
      <c r="AT130" s="156" t="s">
        <v>74</v>
      </c>
      <c r="AU130" s="156" t="s">
        <v>81</v>
      </c>
      <c r="AY130" s="155" t="s">
        <v>144</v>
      </c>
      <c r="BK130" s="157">
        <f>SUM(BK131:BK157)</f>
        <v>0</v>
      </c>
    </row>
    <row r="131" spans="2:65" s="1" customFormat="1" ht="22.9" customHeight="1">
      <c r="B131" s="130"/>
      <c r="C131" s="159" t="s">
        <v>81</v>
      </c>
      <c r="D131" s="159" t="s">
        <v>145</v>
      </c>
      <c r="E131" s="160" t="s">
        <v>146</v>
      </c>
      <c r="F131" s="264" t="s">
        <v>147</v>
      </c>
      <c r="G131" s="264"/>
      <c r="H131" s="264"/>
      <c r="I131" s="264"/>
      <c r="J131" s="161" t="s">
        <v>148</v>
      </c>
      <c r="K131" s="162">
        <v>68.221000000000004</v>
      </c>
      <c r="L131" s="246">
        <v>0</v>
      </c>
      <c r="M131" s="246"/>
      <c r="N131" s="265">
        <f>ROUND(L131*K131,2)</f>
        <v>0</v>
      </c>
      <c r="O131" s="265"/>
      <c r="P131" s="265"/>
      <c r="Q131" s="265"/>
      <c r="R131" s="133"/>
      <c r="T131" s="163" t="s">
        <v>5</v>
      </c>
      <c r="U131" s="46" t="s">
        <v>40</v>
      </c>
      <c r="V131" s="38"/>
      <c r="W131" s="164">
        <f>V131*K131</f>
        <v>0</v>
      </c>
      <c r="X131" s="164">
        <v>0</v>
      </c>
      <c r="Y131" s="164">
        <f>X131*K131</f>
        <v>0</v>
      </c>
      <c r="Z131" s="164">
        <v>0</v>
      </c>
      <c r="AA131" s="165">
        <f>Z131*K131</f>
        <v>0</v>
      </c>
      <c r="AR131" s="21" t="s">
        <v>149</v>
      </c>
      <c r="AT131" s="21" t="s">
        <v>145</v>
      </c>
      <c r="AU131" s="21" t="s">
        <v>98</v>
      </c>
      <c r="AY131" s="21" t="s">
        <v>144</v>
      </c>
      <c r="BE131" s="104">
        <f>IF(U131="základní",N131,0)</f>
        <v>0</v>
      </c>
      <c r="BF131" s="104">
        <f>IF(U131="snížená",N131,0)</f>
        <v>0</v>
      </c>
      <c r="BG131" s="104">
        <f>IF(U131="zákl. přenesená",N131,0)</f>
        <v>0</v>
      </c>
      <c r="BH131" s="104">
        <f>IF(U131="sníž. přenesená",N131,0)</f>
        <v>0</v>
      </c>
      <c r="BI131" s="104">
        <f>IF(U131="nulová",N131,0)</f>
        <v>0</v>
      </c>
      <c r="BJ131" s="21" t="s">
        <v>81</v>
      </c>
      <c r="BK131" s="104">
        <f>ROUND(L131*K131,2)</f>
        <v>0</v>
      </c>
      <c r="BL131" s="21" t="s">
        <v>149</v>
      </c>
      <c r="BM131" s="21" t="s">
        <v>150</v>
      </c>
    </row>
    <row r="132" spans="2:65" s="10" customFormat="1" ht="14.45" customHeight="1">
      <c r="B132" s="166"/>
      <c r="C132" s="167"/>
      <c r="D132" s="167"/>
      <c r="E132" s="168" t="s">
        <v>5</v>
      </c>
      <c r="F132" s="266" t="s">
        <v>151</v>
      </c>
      <c r="G132" s="267"/>
      <c r="H132" s="267"/>
      <c r="I132" s="267"/>
      <c r="J132" s="167"/>
      <c r="K132" s="168" t="s">
        <v>5</v>
      </c>
      <c r="L132" s="167"/>
      <c r="M132" s="167"/>
      <c r="N132" s="167"/>
      <c r="O132" s="167"/>
      <c r="P132" s="167"/>
      <c r="Q132" s="167"/>
      <c r="R132" s="169"/>
      <c r="T132" s="170"/>
      <c r="U132" s="167"/>
      <c r="V132" s="167"/>
      <c r="W132" s="167"/>
      <c r="X132" s="167"/>
      <c r="Y132" s="167"/>
      <c r="Z132" s="167"/>
      <c r="AA132" s="171"/>
      <c r="AT132" s="172" t="s">
        <v>152</v>
      </c>
      <c r="AU132" s="172" t="s">
        <v>98</v>
      </c>
      <c r="AV132" s="10" t="s">
        <v>81</v>
      </c>
      <c r="AW132" s="10" t="s">
        <v>33</v>
      </c>
      <c r="AX132" s="10" t="s">
        <v>75</v>
      </c>
      <c r="AY132" s="172" t="s">
        <v>144</v>
      </c>
    </row>
    <row r="133" spans="2:65" s="11" customFormat="1" ht="14.45" customHeight="1">
      <c r="B133" s="173"/>
      <c r="C133" s="174"/>
      <c r="D133" s="174"/>
      <c r="E133" s="175" t="s">
        <v>5</v>
      </c>
      <c r="F133" s="260" t="s">
        <v>153</v>
      </c>
      <c r="G133" s="261"/>
      <c r="H133" s="261"/>
      <c r="I133" s="261"/>
      <c r="J133" s="174"/>
      <c r="K133" s="176">
        <v>61.058999999999997</v>
      </c>
      <c r="L133" s="174"/>
      <c r="M133" s="174"/>
      <c r="N133" s="174"/>
      <c r="O133" s="174"/>
      <c r="P133" s="174"/>
      <c r="Q133" s="174"/>
      <c r="R133" s="177"/>
      <c r="T133" s="178"/>
      <c r="U133" s="174"/>
      <c r="V133" s="174"/>
      <c r="W133" s="174"/>
      <c r="X133" s="174"/>
      <c r="Y133" s="174"/>
      <c r="Z133" s="174"/>
      <c r="AA133" s="179"/>
      <c r="AT133" s="180" t="s">
        <v>152</v>
      </c>
      <c r="AU133" s="180" t="s">
        <v>98</v>
      </c>
      <c r="AV133" s="11" t="s">
        <v>98</v>
      </c>
      <c r="AW133" s="11" t="s">
        <v>33</v>
      </c>
      <c r="AX133" s="11" t="s">
        <v>75</v>
      </c>
      <c r="AY133" s="180" t="s">
        <v>144</v>
      </c>
    </row>
    <row r="134" spans="2:65" s="10" customFormat="1" ht="14.45" customHeight="1">
      <c r="B134" s="166"/>
      <c r="C134" s="167"/>
      <c r="D134" s="167"/>
      <c r="E134" s="168" t="s">
        <v>5</v>
      </c>
      <c r="F134" s="271" t="s">
        <v>154</v>
      </c>
      <c r="G134" s="272"/>
      <c r="H134" s="272"/>
      <c r="I134" s="272"/>
      <c r="J134" s="167"/>
      <c r="K134" s="168" t="s">
        <v>5</v>
      </c>
      <c r="L134" s="167"/>
      <c r="M134" s="167"/>
      <c r="N134" s="167"/>
      <c r="O134" s="167"/>
      <c r="P134" s="167"/>
      <c r="Q134" s="167"/>
      <c r="R134" s="169"/>
      <c r="T134" s="170"/>
      <c r="U134" s="167"/>
      <c r="V134" s="167"/>
      <c r="W134" s="167"/>
      <c r="X134" s="167"/>
      <c r="Y134" s="167"/>
      <c r="Z134" s="167"/>
      <c r="AA134" s="171"/>
      <c r="AT134" s="172" t="s">
        <v>152</v>
      </c>
      <c r="AU134" s="172" t="s">
        <v>98</v>
      </c>
      <c r="AV134" s="10" t="s">
        <v>81</v>
      </c>
      <c r="AW134" s="10" t="s">
        <v>33</v>
      </c>
      <c r="AX134" s="10" t="s">
        <v>75</v>
      </c>
      <c r="AY134" s="172" t="s">
        <v>144</v>
      </c>
    </row>
    <row r="135" spans="2:65" s="11" customFormat="1" ht="14.45" customHeight="1">
      <c r="B135" s="173"/>
      <c r="C135" s="174"/>
      <c r="D135" s="174"/>
      <c r="E135" s="175" t="s">
        <v>5</v>
      </c>
      <c r="F135" s="260" t="s">
        <v>155</v>
      </c>
      <c r="G135" s="261"/>
      <c r="H135" s="261"/>
      <c r="I135" s="261"/>
      <c r="J135" s="174"/>
      <c r="K135" s="176">
        <v>4.05</v>
      </c>
      <c r="L135" s="174"/>
      <c r="M135" s="174"/>
      <c r="N135" s="174"/>
      <c r="O135" s="174"/>
      <c r="P135" s="174"/>
      <c r="Q135" s="174"/>
      <c r="R135" s="177"/>
      <c r="T135" s="178"/>
      <c r="U135" s="174"/>
      <c r="V135" s="174"/>
      <c r="W135" s="174"/>
      <c r="X135" s="174"/>
      <c r="Y135" s="174"/>
      <c r="Z135" s="174"/>
      <c r="AA135" s="179"/>
      <c r="AT135" s="180" t="s">
        <v>152</v>
      </c>
      <c r="AU135" s="180" t="s">
        <v>98</v>
      </c>
      <c r="AV135" s="11" t="s">
        <v>98</v>
      </c>
      <c r="AW135" s="11" t="s">
        <v>33</v>
      </c>
      <c r="AX135" s="11" t="s">
        <v>75</v>
      </c>
      <c r="AY135" s="180" t="s">
        <v>144</v>
      </c>
    </row>
    <row r="136" spans="2:65" s="10" customFormat="1" ht="14.45" customHeight="1">
      <c r="B136" s="166"/>
      <c r="C136" s="167"/>
      <c r="D136" s="167"/>
      <c r="E136" s="168" t="s">
        <v>5</v>
      </c>
      <c r="F136" s="271" t="s">
        <v>156</v>
      </c>
      <c r="G136" s="272"/>
      <c r="H136" s="272"/>
      <c r="I136" s="272"/>
      <c r="J136" s="167"/>
      <c r="K136" s="168" t="s">
        <v>5</v>
      </c>
      <c r="L136" s="167"/>
      <c r="M136" s="167"/>
      <c r="N136" s="167"/>
      <c r="O136" s="167"/>
      <c r="P136" s="167"/>
      <c r="Q136" s="167"/>
      <c r="R136" s="169"/>
      <c r="T136" s="170"/>
      <c r="U136" s="167"/>
      <c r="V136" s="167"/>
      <c r="W136" s="167"/>
      <c r="X136" s="167"/>
      <c r="Y136" s="167"/>
      <c r="Z136" s="167"/>
      <c r="AA136" s="171"/>
      <c r="AT136" s="172" t="s">
        <v>152</v>
      </c>
      <c r="AU136" s="172" t="s">
        <v>98</v>
      </c>
      <c r="AV136" s="10" t="s">
        <v>81</v>
      </c>
      <c r="AW136" s="10" t="s">
        <v>33</v>
      </c>
      <c r="AX136" s="10" t="s">
        <v>75</v>
      </c>
      <c r="AY136" s="172" t="s">
        <v>144</v>
      </c>
    </row>
    <row r="137" spans="2:65" s="11" customFormat="1" ht="14.45" customHeight="1">
      <c r="B137" s="173"/>
      <c r="C137" s="174"/>
      <c r="D137" s="174"/>
      <c r="E137" s="175" t="s">
        <v>5</v>
      </c>
      <c r="F137" s="260" t="s">
        <v>157</v>
      </c>
      <c r="G137" s="261"/>
      <c r="H137" s="261"/>
      <c r="I137" s="261"/>
      <c r="J137" s="174"/>
      <c r="K137" s="176">
        <v>2.3519999999999999</v>
      </c>
      <c r="L137" s="174"/>
      <c r="M137" s="174"/>
      <c r="N137" s="174"/>
      <c r="O137" s="174"/>
      <c r="P137" s="174"/>
      <c r="Q137" s="174"/>
      <c r="R137" s="177"/>
      <c r="T137" s="178"/>
      <c r="U137" s="174"/>
      <c r="V137" s="174"/>
      <c r="W137" s="174"/>
      <c r="X137" s="174"/>
      <c r="Y137" s="174"/>
      <c r="Z137" s="174"/>
      <c r="AA137" s="179"/>
      <c r="AT137" s="180" t="s">
        <v>152</v>
      </c>
      <c r="AU137" s="180" t="s">
        <v>98</v>
      </c>
      <c r="AV137" s="11" t="s">
        <v>98</v>
      </c>
      <c r="AW137" s="11" t="s">
        <v>33</v>
      </c>
      <c r="AX137" s="11" t="s">
        <v>75</v>
      </c>
      <c r="AY137" s="180" t="s">
        <v>144</v>
      </c>
    </row>
    <row r="138" spans="2:65" s="11" customFormat="1" ht="14.45" customHeight="1">
      <c r="B138" s="173"/>
      <c r="C138" s="174"/>
      <c r="D138" s="174"/>
      <c r="E138" s="175" t="s">
        <v>5</v>
      </c>
      <c r="F138" s="260" t="s">
        <v>158</v>
      </c>
      <c r="G138" s="261"/>
      <c r="H138" s="261"/>
      <c r="I138" s="261"/>
      <c r="J138" s="174"/>
      <c r="K138" s="176">
        <v>0.16</v>
      </c>
      <c r="L138" s="174"/>
      <c r="M138" s="174"/>
      <c r="N138" s="174"/>
      <c r="O138" s="174"/>
      <c r="P138" s="174"/>
      <c r="Q138" s="174"/>
      <c r="R138" s="177"/>
      <c r="T138" s="178"/>
      <c r="U138" s="174"/>
      <c r="V138" s="174"/>
      <c r="W138" s="174"/>
      <c r="X138" s="174"/>
      <c r="Y138" s="174"/>
      <c r="Z138" s="174"/>
      <c r="AA138" s="179"/>
      <c r="AT138" s="180" t="s">
        <v>152</v>
      </c>
      <c r="AU138" s="180" t="s">
        <v>98</v>
      </c>
      <c r="AV138" s="11" t="s">
        <v>98</v>
      </c>
      <c r="AW138" s="11" t="s">
        <v>33</v>
      </c>
      <c r="AX138" s="11" t="s">
        <v>75</v>
      </c>
      <c r="AY138" s="180" t="s">
        <v>144</v>
      </c>
    </row>
    <row r="139" spans="2:65" s="10" customFormat="1" ht="14.45" customHeight="1">
      <c r="B139" s="166"/>
      <c r="C139" s="167"/>
      <c r="D139" s="167"/>
      <c r="E139" s="168" t="s">
        <v>5</v>
      </c>
      <c r="F139" s="271" t="s">
        <v>159</v>
      </c>
      <c r="G139" s="272"/>
      <c r="H139" s="272"/>
      <c r="I139" s="272"/>
      <c r="J139" s="167"/>
      <c r="K139" s="168" t="s">
        <v>5</v>
      </c>
      <c r="L139" s="167"/>
      <c r="M139" s="167"/>
      <c r="N139" s="167"/>
      <c r="O139" s="167"/>
      <c r="P139" s="167"/>
      <c r="Q139" s="167"/>
      <c r="R139" s="169"/>
      <c r="T139" s="170"/>
      <c r="U139" s="167"/>
      <c r="V139" s="167"/>
      <c r="W139" s="167"/>
      <c r="X139" s="167"/>
      <c r="Y139" s="167"/>
      <c r="Z139" s="167"/>
      <c r="AA139" s="171"/>
      <c r="AT139" s="172" t="s">
        <v>152</v>
      </c>
      <c r="AU139" s="172" t="s">
        <v>98</v>
      </c>
      <c r="AV139" s="10" t="s">
        <v>81</v>
      </c>
      <c r="AW139" s="10" t="s">
        <v>33</v>
      </c>
      <c r="AX139" s="10" t="s">
        <v>75</v>
      </c>
      <c r="AY139" s="172" t="s">
        <v>144</v>
      </c>
    </row>
    <row r="140" spans="2:65" s="11" customFormat="1" ht="14.45" customHeight="1">
      <c r="B140" s="173"/>
      <c r="C140" s="174"/>
      <c r="D140" s="174"/>
      <c r="E140" s="175" t="s">
        <v>5</v>
      </c>
      <c r="F140" s="260" t="s">
        <v>160</v>
      </c>
      <c r="G140" s="261"/>
      <c r="H140" s="261"/>
      <c r="I140" s="261"/>
      <c r="J140" s="174"/>
      <c r="K140" s="176">
        <v>0.6</v>
      </c>
      <c r="L140" s="174"/>
      <c r="M140" s="174"/>
      <c r="N140" s="174"/>
      <c r="O140" s="174"/>
      <c r="P140" s="174"/>
      <c r="Q140" s="174"/>
      <c r="R140" s="177"/>
      <c r="T140" s="178"/>
      <c r="U140" s="174"/>
      <c r="V140" s="174"/>
      <c r="W140" s="174"/>
      <c r="X140" s="174"/>
      <c r="Y140" s="174"/>
      <c r="Z140" s="174"/>
      <c r="AA140" s="179"/>
      <c r="AT140" s="180" t="s">
        <v>152</v>
      </c>
      <c r="AU140" s="180" t="s">
        <v>98</v>
      </c>
      <c r="AV140" s="11" t="s">
        <v>98</v>
      </c>
      <c r="AW140" s="11" t="s">
        <v>33</v>
      </c>
      <c r="AX140" s="11" t="s">
        <v>75</v>
      </c>
      <c r="AY140" s="180" t="s">
        <v>144</v>
      </c>
    </row>
    <row r="141" spans="2:65" s="12" customFormat="1" ht="14.45" customHeight="1">
      <c r="B141" s="181"/>
      <c r="C141" s="182"/>
      <c r="D141" s="182"/>
      <c r="E141" s="183" t="s">
        <v>5</v>
      </c>
      <c r="F141" s="273" t="s">
        <v>161</v>
      </c>
      <c r="G141" s="274"/>
      <c r="H141" s="274"/>
      <c r="I141" s="274"/>
      <c r="J141" s="182"/>
      <c r="K141" s="184">
        <v>68.221000000000004</v>
      </c>
      <c r="L141" s="182"/>
      <c r="M141" s="182"/>
      <c r="N141" s="182"/>
      <c r="O141" s="182"/>
      <c r="P141" s="182"/>
      <c r="Q141" s="182"/>
      <c r="R141" s="185"/>
      <c r="T141" s="186"/>
      <c r="U141" s="182"/>
      <c r="V141" s="182"/>
      <c r="W141" s="182"/>
      <c r="X141" s="182"/>
      <c r="Y141" s="182"/>
      <c r="Z141" s="182"/>
      <c r="AA141" s="187"/>
      <c r="AT141" s="188" t="s">
        <v>152</v>
      </c>
      <c r="AU141" s="188" t="s">
        <v>98</v>
      </c>
      <c r="AV141" s="12" t="s">
        <v>149</v>
      </c>
      <c r="AW141" s="12" t="s">
        <v>33</v>
      </c>
      <c r="AX141" s="12" t="s">
        <v>81</v>
      </c>
      <c r="AY141" s="188" t="s">
        <v>144</v>
      </c>
    </row>
    <row r="142" spans="2:65" s="1" customFormat="1" ht="22.9" customHeight="1">
      <c r="B142" s="130"/>
      <c r="C142" s="159" t="s">
        <v>98</v>
      </c>
      <c r="D142" s="159" t="s">
        <v>145</v>
      </c>
      <c r="E142" s="160" t="s">
        <v>162</v>
      </c>
      <c r="F142" s="264" t="s">
        <v>163</v>
      </c>
      <c r="G142" s="264"/>
      <c r="H142" s="264"/>
      <c r="I142" s="264"/>
      <c r="J142" s="161" t="s">
        <v>148</v>
      </c>
      <c r="K142" s="162">
        <v>68.221000000000004</v>
      </c>
      <c r="L142" s="246">
        <v>0</v>
      </c>
      <c r="M142" s="246"/>
      <c r="N142" s="265">
        <f>ROUND(L142*K142,2)</f>
        <v>0</v>
      </c>
      <c r="O142" s="265"/>
      <c r="P142" s="265"/>
      <c r="Q142" s="265"/>
      <c r="R142" s="133"/>
      <c r="T142" s="163" t="s">
        <v>5</v>
      </c>
      <c r="U142" s="46" t="s">
        <v>40</v>
      </c>
      <c r="V142" s="38"/>
      <c r="W142" s="164">
        <f>V142*K142</f>
        <v>0</v>
      </c>
      <c r="X142" s="164">
        <v>0</v>
      </c>
      <c r="Y142" s="164">
        <f>X142*K142</f>
        <v>0</v>
      </c>
      <c r="Z142" s="164">
        <v>0</v>
      </c>
      <c r="AA142" s="165">
        <f>Z142*K142</f>
        <v>0</v>
      </c>
      <c r="AR142" s="21" t="s">
        <v>149</v>
      </c>
      <c r="AT142" s="21" t="s">
        <v>145</v>
      </c>
      <c r="AU142" s="21" t="s">
        <v>98</v>
      </c>
      <c r="AY142" s="21" t="s">
        <v>144</v>
      </c>
      <c r="BE142" s="104">
        <f>IF(U142="základní",N142,0)</f>
        <v>0</v>
      </c>
      <c r="BF142" s="104">
        <f>IF(U142="snížená",N142,0)</f>
        <v>0</v>
      </c>
      <c r="BG142" s="104">
        <f>IF(U142="zákl. přenesená",N142,0)</f>
        <v>0</v>
      </c>
      <c r="BH142" s="104">
        <f>IF(U142="sníž. přenesená",N142,0)</f>
        <v>0</v>
      </c>
      <c r="BI142" s="104">
        <f>IF(U142="nulová",N142,0)</f>
        <v>0</v>
      </c>
      <c r="BJ142" s="21" t="s">
        <v>81</v>
      </c>
      <c r="BK142" s="104">
        <f>ROUND(L142*K142,2)</f>
        <v>0</v>
      </c>
      <c r="BL142" s="21" t="s">
        <v>149</v>
      </c>
      <c r="BM142" s="21" t="s">
        <v>164</v>
      </c>
    </row>
    <row r="143" spans="2:65" s="1" customFormat="1" ht="22.9" customHeight="1">
      <c r="B143" s="130"/>
      <c r="C143" s="159" t="s">
        <v>165</v>
      </c>
      <c r="D143" s="159" t="s">
        <v>145</v>
      </c>
      <c r="E143" s="160" t="s">
        <v>166</v>
      </c>
      <c r="F143" s="264" t="s">
        <v>167</v>
      </c>
      <c r="G143" s="264"/>
      <c r="H143" s="264"/>
      <c r="I143" s="264"/>
      <c r="J143" s="161" t="s">
        <v>148</v>
      </c>
      <c r="K143" s="162">
        <v>68.221000000000004</v>
      </c>
      <c r="L143" s="246">
        <v>0</v>
      </c>
      <c r="M143" s="246"/>
      <c r="N143" s="265">
        <f>ROUND(L143*K143,2)</f>
        <v>0</v>
      </c>
      <c r="O143" s="265"/>
      <c r="P143" s="265"/>
      <c r="Q143" s="265"/>
      <c r="R143" s="133"/>
      <c r="T143" s="163" t="s">
        <v>5</v>
      </c>
      <c r="U143" s="46" t="s">
        <v>40</v>
      </c>
      <c r="V143" s="38"/>
      <c r="W143" s="164">
        <f>V143*K143</f>
        <v>0</v>
      </c>
      <c r="X143" s="164">
        <v>0</v>
      </c>
      <c r="Y143" s="164">
        <f>X143*K143</f>
        <v>0</v>
      </c>
      <c r="Z143" s="164">
        <v>0</v>
      </c>
      <c r="AA143" s="165">
        <f>Z143*K143</f>
        <v>0</v>
      </c>
      <c r="AR143" s="21" t="s">
        <v>149</v>
      </c>
      <c r="AT143" s="21" t="s">
        <v>145</v>
      </c>
      <c r="AU143" s="21" t="s">
        <v>98</v>
      </c>
      <c r="AY143" s="21" t="s">
        <v>144</v>
      </c>
      <c r="BE143" s="104">
        <f>IF(U143="základní",N143,0)</f>
        <v>0</v>
      </c>
      <c r="BF143" s="104">
        <f>IF(U143="snížená",N143,0)</f>
        <v>0</v>
      </c>
      <c r="BG143" s="104">
        <f>IF(U143="zákl. přenesená",N143,0)</f>
        <v>0</v>
      </c>
      <c r="BH143" s="104">
        <f>IF(U143="sníž. přenesená",N143,0)</f>
        <v>0</v>
      </c>
      <c r="BI143" s="104">
        <f>IF(U143="nulová",N143,0)</f>
        <v>0</v>
      </c>
      <c r="BJ143" s="21" t="s">
        <v>81</v>
      </c>
      <c r="BK143" s="104">
        <f>ROUND(L143*K143,2)</f>
        <v>0</v>
      </c>
      <c r="BL143" s="21" t="s">
        <v>149</v>
      </c>
      <c r="BM143" s="21" t="s">
        <v>168</v>
      </c>
    </row>
    <row r="144" spans="2:65" s="1" customFormat="1" ht="34.15" customHeight="1">
      <c r="B144" s="130"/>
      <c r="C144" s="159" t="s">
        <v>149</v>
      </c>
      <c r="D144" s="159" t="s">
        <v>145</v>
      </c>
      <c r="E144" s="160" t="s">
        <v>169</v>
      </c>
      <c r="F144" s="264" t="s">
        <v>170</v>
      </c>
      <c r="G144" s="264"/>
      <c r="H144" s="264"/>
      <c r="I144" s="264"/>
      <c r="J144" s="161" t="s">
        <v>148</v>
      </c>
      <c r="K144" s="162">
        <v>28.268000000000001</v>
      </c>
      <c r="L144" s="246">
        <v>0</v>
      </c>
      <c r="M144" s="246"/>
      <c r="N144" s="265">
        <f>ROUND(L144*K144,2)</f>
        <v>0</v>
      </c>
      <c r="O144" s="265"/>
      <c r="P144" s="265"/>
      <c r="Q144" s="265"/>
      <c r="R144" s="133"/>
      <c r="T144" s="163" t="s">
        <v>5</v>
      </c>
      <c r="U144" s="46" t="s">
        <v>40</v>
      </c>
      <c r="V144" s="38"/>
      <c r="W144" s="164">
        <f>V144*K144</f>
        <v>0</v>
      </c>
      <c r="X144" s="164">
        <v>0</v>
      </c>
      <c r="Y144" s="164">
        <f>X144*K144</f>
        <v>0</v>
      </c>
      <c r="Z144" s="164">
        <v>0</v>
      </c>
      <c r="AA144" s="165">
        <f>Z144*K144</f>
        <v>0</v>
      </c>
      <c r="AR144" s="21" t="s">
        <v>149</v>
      </c>
      <c r="AT144" s="21" t="s">
        <v>145</v>
      </c>
      <c r="AU144" s="21" t="s">
        <v>98</v>
      </c>
      <c r="AY144" s="21" t="s">
        <v>144</v>
      </c>
      <c r="BE144" s="104">
        <f>IF(U144="základní",N144,0)</f>
        <v>0</v>
      </c>
      <c r="BF144" s="104">
        <f>IF(U144="snížená",N144,0)</f>
        <v>0</v>
      </c>
      <c r="BG144" s="104">
        <f>IF(U144="zákl. přenesená",N144,0)</f>
        <v>0</v>
      </c>
      <c r="BH144" s="104">
        <f>IF(U144="sníž. přenesená",N144,0)</f>
        <v>0</v>
      </c>
      <c r="BI144" s="104">
        <f>IF(U144="nulová",N144,0)</f>
        <v>0</v>
      </c>
      <c r="BJ144" s="21" t="s">
        <v>81</v>
      </c>
      <c r="BK144" s="104">
        <f>ROUND(L144*K144,2)</f>
        <v>0</v>
      </c>
      <c r="BL144" s="21" t="s">
        <v>149</v>
      </c>
      <c r="BM144" s="21" t="s">
        <v>171</v>
      </c>
    </row>
    <row r="145" spans="2:65" s="11" customFormat="1" ht="14.45" customHeight="1">
      <c r="B145" s="173"/>
      <c r="C145" s="174"/>
      <c r="D145" s="174"/>
      <c r="E145" s="175" t="s">
        <v>5</v>
      </c>
      <c r="F145" s="262" t="s">
        <v>172</v>
      </c>
      <c r="G145" s="263"/>
      <c r="H145" s="263"/>
      <c r="I145" s="263"/>
      <c r="J145" s="174"/>
      <c r="K145" s="176">
        <v>28.268000000000001</v>
      </c>
      <c r="L145" s="174"/>
      <c r="M145" s="174"/>
      <c r="N145" s="174"/>
      <c r="O145" s="174"/>
      <c r="P145" s="174"/>
      <c r="Q145" s="174"/>
      <c r="R145" s="177"/>
      <c r="T145" s="178"/>
      <c r="U145" s="174"/>
      <c r="V145" s="174"/>
      <c r="W145" s="174"/>
      <c r="X145" s="174"/>
      <c r="Y145" s="174"/>
      <c r="Z145" s="174"/>
      <c r="AA145" s="179"/>
      <c r="AT145" s="180" t="s">
        <v>152</v>
      </c>
      <c r="AU145" s="180" t="s">
        <v>98</v>
      </c>
      <c r="AV145" s="11" t="s">
        <v>98</v>
      </c>
      <c r="AW145" s="11" t="s">
        <v>33</v>
      </c>
      <c r="AX145" s="11" t="s">
        <v>81</v>
      </c>
      <c r="AY145" s="180" t="s">
        <v>144</v>
      </c>
    </row>
    <row r="146" spans="2:65" s="1" customFormat="1" ht="14.45" customHeight="1">
      <c r="B146" s="130"/>
      <c r="C146" s="159" t="s">
        <v>173</v>
      </c>
      <c r="D146" s="159" t="s">
        <v>145</v>
      </c>
      <c r="E146" s="160" t="s">
        <v>174</v>
      </c>
      <c r="F146" s="264" t="s">
        <v>175</v>
      </c>
      <c r="G146" s="264"/>
      <c r="H146" s="264"/>
      <c r="I146" s="264"/>
      <c r="J146" s="161" t="s">
        <v>148</v>
      </c>
      <c r="K146" s="162">
        <v>28.268000000000001</v>
      </c>
      <c r="L146" s="246">
        <v>0</v>
      </c>
      <c r="M146" s="246"/>
      <c r="N146" s="265">
        <f>ROUND(L146*K146,2)</f>
        <v>0</v>
      </c>
      <c r="O146" s="265"/>
      <c r="P146" s="265"/>
      <c r="Q146" s="265"/>
      <c r="R146" s="133"/>
      <c r="T146" s="163" t="s">
        <v>5</v>
      </c>
      <c r="U146" s="46" t="s">
        <v>40</v>
      </c>
      <c r="V146" s="38"/>
      <c r="W146" s="164">
        <f>V146*K146</f>
        <v>0</v>
      </c>
      <c r="X146" s="164">
        <v>0</v>
      </c>
      <c r="Y146" s="164">
        <f>X146*K146</f>
        <v>0</v>
      </c>
      <c r="Z146" s="164">
        <v>0</v>
      </c>
      <c r="AA146" s="165">
        <f>Z146*K146</f>
        <v>0</v>
      </c>
      <c r="AR146" s="21" t="s">
        <v>149</v>
      </c>
      <c r="AT146" s="21" t="s">
        <v>145</v>
      </c>
      <c r="AU146" s="21" t="s">
        <v>98</v>
      </c>
      <c r="AY146" s="21" t="s">
        <v>144</v>
      </c>
      <c r="BE146" s="104">
        <f>IF(U146="základní",N146,0)</f>
        <v>0</v>
      </c>
      <c r="BF146" s="104">
        <f>IF(U146="snížená",N146,0)</f>
        <v>0</v>
      </c>
      <c r="BG146" s="104">
        <f>IF(U146="zákl. přenesená",N146,0)</f>
        <v>0</v>
      </c>
      <c r="BH146" s="104">
        <f>IF(U146="sníž. přenesená",N146,0)</f>
        <v>0</v>
      </c>
      <c r="BI146" s="104">
        <f>IF(U146="nulová",N146,0)</f>
        <v>0</v>
      </c>
      <c r="BJ146" s="21" t="s">
        <v>81</v>
      </c>
      <c r="BK146" s="104">
        <f>ROUND(L146*K146,2)</f>
        <v>0</v>
      </c>
      <c r="BL146" s="21" t="s">
        <v>149</v>
      </c>
      <c r="BM146" s="21" t="s">
        <v>176</v>
      </c>
    </row>
    <row r="147" spans="2:65" s="1" customFormat="1" ht="22.9" customHeight="1">
      <c r="B147" s="130"/>
      <c r="C147" s="159" t="s">
        <v>177</v>
      </c>
      <c r="D147" s="159" t="s">
        <v>145</v>
      </c>
      <c r="E147" s="160" t="s">
        <v>178</v>
      </c>
      <c r="F147" s="264" t="s">
        <v>179</v>
      </c>
      <c r="G147" s="264"/>
      <c r="H147" s="264"/>
      <c r="I147" s="264"/>
      <c r="J147" s="161" t="s">
        <v>180</v>
      </c>
      <c r="K147" s="162">
        <v>50.881999999999998</v>
      </c>
      <c r="L147" s="246">
        <v>0</v>
      </c>
      <c r="M147" s="246"/>
      <c r="N147" s="265">
        <f>ROUND(L147*K147,2)</f>
        <v>0</v>
      </c>
      <c r="O147" s="265"/>
      <c r="P147" s="265"/>
      <c r="Q147" s="265"/>
      <c r="R147" s="133"/>
      <c r="T147" s="163" t="s">
        <v>5</v>
      </c>
      <c r="U147" s="46" t="s">
        <v>40</v>
      </c>
      <c r="V147" s="38"/>
      <c r="W147" s="164">
        <f>V147*K147</f>
        <v>0</v>
      </c>
      <c r="X147" s="164">
        <v>0</v>
      </c>
      <c r="Y147" s="164">
        <f>X147*K147</f>
        <v>0</v>
      </c>
      <c r="Z147" s="164">
        <v>0</v>
      </c>
      <c r="AA147" s="165">
        <f>Z147*K147</f>
        <v>0</v>
      </c>
      <c r="AR147" s="21" t="s">
        <v>149</v>
      </c>
      <c r="AT147" s="21" t="s">
        <v>145</v>
      </c>
      <c r="AU147" s="21" t="s">
        <v>98</v>
      </c>
      <c r="AY147" s="21" t="s">
        <v>144</v>
      </c>
      <c r="BE147" s="104">
        <f>IF(U147="základní",N147,0)</f>
        <v>0</v>
      </c>
      <c r="BF147" s="104">
        <f>IF(U147="snížená",N147,0)</f>
        <v>0</v>
      </c>
      <c r="BG147" s="104">
        <f>IF(U147="zákl. přenesená",N147,0)</f>
        <v>0</v>
      </c>
      <c r="BH147" s="104">
        <f>IF(U147="sníž. přenesená",N147,0)</f>
        <v>0</v>
      </c>
      <c r="BI147" s="104">
        <f>IF(U147="nulová",N147,0)</f>
        <v>0</v>
      </c>
      <c r="BJ147" s="21" t="s">
        <v>81</v>
      </c>
      <c r="BK147" s="104">
        <f>ROUND(L147*K147,2)</f>
        <v>0</v>
      </c>
      <c r="BL147" s="21" t="s">
        <v>149</v>
      </c>
      <c r="BM147" s="21" t="s">
        <v>181</v>
      </c>
    </row>
    <row r="148" spans="2:65" s="11" customFormat="1" ht="14.45" customHeight="1">
      <c r="B148" s="173"/>
      <c r="C148" s="174"/>
      <c r="D148" s="174"/>
      <c r="E148" s="175" t="s">
        <v>5</v>
      </c>
      <c r="F148" s="262" t="s">
        <v>182</v>
      </c>
      <c r="G148" s="263"/>
      <c r="H148" s="263"/>
      <c r="I148" s="263"/>
      <c r="J148" s="174"/>
      <c r="K148" s="176">
        <v>50.881999999999998</v>
      </c>
      <c r="L148" s="174"/>
      <c r="M148" s="174"/>
      <c r="N148" s="174"/>
      <c r="O148" s="174"/>
      <c r="P148" s="174"/>
      <c r="Q148" s="174"/>
      <c r="R148" s="177"/>
      <c r="T148" s="178"/>
      <c r="U148" s="174"/>
      <c r="V148" s="174"/>
      <c r="W148" s="174"/>
      <c r="X148" s="174"/>
      <c r="Y148" s="174"/>
      <c r="Z148" s="174"/>
      <c r="AA148" s="179"/>
      <c r="AT148" s="180" t="s">
        <v>152</v>
      </c>
      <c r="AU148" s="180" t="s">
        <v>98</v>
      </c>
      <c r="AV148" s="11" t="s">
        <v>98</v>
      </c>
      <c r="AW148" s="11" t="s">
        <v>33</v>
      </c>
      <c r="AX148" s="11" t="s">
        <v>81</v>
      </c>
      <c r="AY148" s="180" t="s">
        <v>144</v>
      </c>
    </row>
    <row r="149" spans="2:65" s="1" customFormat="1" ht="22.9" customHeight="1">
      <c r="B149" s="130"/>
      <c r="C149" s="159" t="s">
        <v>183</v>
      </c>
      <c r="D149" s="159" t="s">
        <v>145</v>
      </c>
      <c r="E149" s="160" t="s">
        <v>184</v>
      </c>
      <c r="F149" s="264" t="s">
        <v>185</v>
      </c>
      <c r="G149" s="264"/>
      <c r="H149" s="264"/>
      <c r="I149" s="264"/>
      <c r="J149" s="161" t="s">
        <v>148</v>
      </c>
      <c r="K149" s="162">
        <v>39.953000000000003</v>
      </c>
      <c r="L149" s="246">
        <v>0</v>
      </c>
      <c r="M149" s="246"/>
      <c r="N149" s="265">
        <f>ROUND(L149*K149,2)</f>
        <v>0</v>
      </c>
      <c r="O149" s="265"/>
      <c r="P149" s="265"/>
      <c r="Q149" s="265"/>
      <c r="R149" s="133"/>
      <c r="T149" s="163" t="s">
        <v>5</v>
      </c>
      <c r="U149" s="46" t="s">
        <v>40</v>
      </c>
      <c r="V149" s="38"/>
      <c r="W149" s="164">
        <f>V149*K149</f>
        <v>0</v>
      </c>
      <c r="X149" s="164">
        <v>0</v>
      </c>
      <c r="Y149" s="164">
        <f>X149*K149</f>
        <v>0</v>
      </c>
      <c r="Z149" s="164">
        <v>0</v>
      </c>
      <c r="AA149" s="165">
        <f>Z149*K149</f>
        <v>0</v>
      </c>
      <c r="AR149" s="21" t="s">
        <v>149</v>
      </c>
      <c r="AT149" s="21" t="s">
        <v>145</v>
      </c>
      <c r="AU149" s="21" t="s">
        <v>98</v>
      </c>
      <c r="AY149" s="21" t="s">
        <v>144</v>
      </c>
      <c r="BE149" s="104">
        <f>IF(U149="základní",N149,0)</f>
        <v>0</v>
      </c>
      <c r="BF149" s="104">
        <f>IF(U149="snížená",N149,0)</f>
        <v>0</v>
      </c>
      <c r="BG149" s="104">
        <f>IF(U149="zákl. přenesená",N149,0)</f>
        <v>0</v>
      </c>
      <c r="BH149" s="104">
        <f>IF(U149="sníž. přenesená",N149,0)</f>
        <v>0</v>
      </c>
      <c r="BI149" s="104">
        <f>IF(U149="nulová",N149,0)</f>
        <v>0</v>
      </c>
      <c r="BJ149" s="21" t="s">
        <v>81</v>
      </c>
      <c r="BK149" s="104">
        <f>ROUND(L149*K149,2)</f>
        <v>0</v>
      </c>
      <c r="BL149" s="21" t="s">
        <v>149</v>
      </c>
      <c r="BM149" s="21" t="s">
        <v>186</v>
      </c>
    </row>
    <row r="150" spans="2:65" s="10" customFormat="1" ht="22.9" customHeight="1">
      <c r="B150" s="166"/>
      <c r="C150" s="167"/>
      <c r="D150" s="167"/>
      <c r="E150" s="168" t="s">
        <v>5</v>
      </c>
      <c r="F150" s="266" t="s">
        <v>187</v>
      </c>
      <c r="G150" s="267"/>
      <c r="H150" s="267"/>
      <c r="I150" s="267"/>
      <c r="J150" s="167"/>
      <c r="K150" s="168" t="s">
        <v>5</v>
      </c>
      <c r="L150" s="167"/>
      <c r="M150" s="167"/>
      <c r="N150" s="167"/>
      <c r="O150" s="167"/>
      <c r="P150" s="167"/>
      <c r="Q150" s="167"/>
      <c r="R150" s="169"/>
      <c r="T150" s="170"/>
      <c r="U150" s="167"/>
      <c r="V150" s="167"/>
      <c r="W150" s="167"/>
      <c r="X150" s="167"/>
      <c r="Y150" s="167"/>
      <c r="Z150" s="167"/>
      <c r="AA150" s="171"/>
      <c r="AT150" s="172" t="s">
        <v>152</v>
      </c>
      <c r="AU150" s="172" t="s">
        <v>98</v>
      </c>
      <c r="AV150" s="10" t="s">
        <v>81</v>
      </c>
      <c r="AW150" s="10" t="s">
        <v>33</v>
      </c>
      <c r="AX150" s="10" t="s">
        <v>75</v>
      </c>
      <c r="AY150" s="172" t="s">
        <v>144</v>
      </c>
    </row>
    <row r="151" spans="2:65" s="11" customFormat="1" ht="14.45" customHeight="1">
      <c r="B151" s="173"/>
      <c r="C151" s="174"/>
      <c r="D151" s="174"/>
      <c r="E151" s="175" t="s">
        <v>5</v>
      </c>
      <c r="F151" s="260" t="s">
        <v>188</v>
      </c>
      <c r="G151" s="261"/>
      <c r="H151" s="261"/>
      <c r="I151" s="261"/>
      <c r="J151" s="174"/>
      <c r="K151" s="176">
        <v>39.953000000000003</v>
      </c>
      <c r="L151" s="174"/>
      <c r="M151" s="174"/>
      <c r="N151" s="174"/>
      <c r="O151" s="174"/>
      <c r="P151" s="174"/>
      <c r="Q151" s="174"/>
      <c r="R151" s="177"/>
      <c r="T151" s="178"/>
      <c r="U151" s="174"/>
      <c r="V151" s="174"/>
      <c r="W151" s="174"/>
      <c r="X151" s="174"/>
      <c r="Y151" s="174"/>
      <c r="Z151" s="174"/>
      <c r="AA151" s="179"/>
      <c r="AT151" s="180" t="s">
        <v>152</v>
      </c>
      <c r="AU151" s="180" t="s">
        <v>98</v>
      </c>
      <c r="AV151" s="11" t="s">
        <v>98</v>
      </c>
      <c r="AW151" s="11" t="s">
        <v>33</v>
      </c>
      <c r="AX151" s="11" t="s">
        <v>81</v>
      </c>
      <c r="AY151" s="180" t="s">
        <v>144</v>
      </c>
    </row>
    <row r="152" spans="2:65" s="1" customFormat="1" ht="14.45" customHeight="1">
      <c r="B152" s="130"/>
      <c r="C152" s="189" t="s">
        <v>189</v>
      </c>
      <c r="D152" s="189" t="s">
        <v>190</v>
      </c>
      <c r="E152" s="190" t="s">
        <v>191</v>
      </c>
      <c r="F152" s="268" t="s">
        <v>192</v>
      </c>
      <c r="G152" s="268"/>
      <c r="H152" s="268"/>
      <c r="I152" s="268"/>
      <c r="J152" s="191" t="s">
        <v>180</v>
      </c>
      <c r="K152" s="192">
        <v>50.844000000000001</v>
      </c>
      <c r="L152" s="269">
        <v>0</v>
      </c>
      <c r="M152" s="269"/>
      <c r="N152" s="270">
        <f>ROUND(L152*K152,2)</f>
        <v>0</v>
      </c>
      <c r="O152" s="265"/>
      <c r="P152" s="265"/>
      <c r="Q152" s="265"/>
      <c r="R152" s="133"/>
      <c r="T152" s="163" t="s">
        <v>5</v>
      </c>
      <c r="U152" s="46" t="s">
        <v>40</v>
      </c>
      <c r="V152" s="38"/>
      <c r="W152" s="164">
        <f>V152*K152</f>
        <v>0</v>
      </c>
      <c r="X152" s="164">
        <v>1</v>
      </c>
      <c r="Y152" s="164">
        <f>X152*K152</f>
        <v>50.844000000000001</v>
      </c>
      <c r="Z152" s="164">
        <v>0</v>
      </c>
      <c r="AA152" s="165">
        <f>Z152*K152</f>
        <v>0</v>
      </c>
      <c r="AR152" s="21" t="s">
        <v>189</v>
      </c>
      <c r="AT152" s="21" t="s">
        <v>190</v>
      </c>
      <c r="AU152" s="21" t="s">
        <v>98</v>
      </c>
      <c r="AY152" s="21" t="s">
        <v>144</v>
      </c>
      <c r="BE152" s="104">
        <f>IF(U152="základní",N152,0)</f>
        <v>0</v>
      </c>
      <c r="BF152" s="104">
        <f>IF(U152="snížená",N152,0)</f>
        <v>0</v>
      </c>
      <c r="BG152" s="104">
        <f>IF(U152="zákl. přenesená",N152,0)</f>
        <v>0</v>
      </c>
      <c r="BH152" s="104">
        <f>IF(U152="sníž. přenesená",N152,0)</f>
        <v>0</v>
      </c>
      <c r="BI152" s="104">
        <f>IF(U152="nulová",N152,0)</f>
        <v>0</v>
      </c>
      <c r="BJ152" s="21" t="s">
        <v>81</v>
      </c>
      <c r="BK152" s="104">
        <f>ROUND(L152*K152,2)</f>
        <v>0</v>
      </c>
      <c r="BL152" s="21" t="s">
        <v>149</v>
      </c>
      <c r="BM152" s="21" t="s">
        <v>193</v>
      </c>
    </row>
    <row r="153" spans="2:65" s="11" customFormat="1" ht="14.45" customHeight="1">
      <c r="B153" s="173"/>
      <c r="C153" s="174"/>
      <c r="D153" s="174"/>
      <c r="E153" s="175" t="s">
        <v>5</v>
      </c>
      <c r="F153" s="262" t="s">
        <v>194</v>
      </c>
      <c r="G153" s="263"/>
      <c r="H153" s="263"/>
      <c r="I153" s="263"/>
      <c r="J153" s="174"/>
      <c r="K153" s="176">
        <v>50.844000000000001</v>
      </c>
      <c r="L153" s="174"/>
      <c r="M153" s="174"/>
      <c r="N153" s="174"/>
      <c r="O153" s="174"/>
      <c r="P153" s="174"/>
      <c r="Q153" s="174"/>
      <c r="R153" s="177"/>
      <c r="T153" s="178"/>
      <c r="U153" s="174"/>
      <c r="V153" s="174"/>
      <c r="W153" s="174"/>
      <c r="X153" s="174"/>
      <c r="Y153" s="174"/>
      <c r="Z153" s="174"/>
      <c r="AA153" s="179"/>
      <c r="AT153" s="180" t="s">
        <v>152</v>
      </c>
      <c r="AU153" s="180" t="s">
        <v>98</v>
      </c>
      <c r="AV153" s="11" t="s">
        <v>98</v>
      </c>
      <c r="AW153" s="11" t="s">
        <v>33</v>
      </c>
      <c r="AX153" s="11" t="s">
        <v>81</v>
      </c>
      <c r="AY153" s="180" t="s">
        <v>144</v>
      </c>
    </row>
    <row r="154" spans="2:65" s="1" customFormat="1" ht="34.15" customHeight="1">
      <c r="B154" s="130"/>
      <c r="C154" s="159" t="s">
        <v>195</v>
      </c>
      <c r="D154" s="159" t="s">
        <v>145</v>
      </c>
      <c r="E154" s="160" t="s">
        <v>196</v>
      </c>
      <c r="F154" s="264" t="s">
        <v>197</v>
      </c>
      <c r="G154" s="264"/>
      <c r="H154" s="264"/>
      <c r="I154" s="264"/>
      <c r="J154" s="161" t="s">
        <v>198</v>
      </c>
      <c r="K154" s="162">
        <v>3</v>
      </c>
      <c r="L154" s="246">
        <v>0</v>
      </c>
      <c r="M154" s="246"/>
      <c r="N154" s="265">
        <f>ROUND(L154*K154,2)</f>
        <v>0</v>
      </c>
      <c r="O154" s="265"/>
      <c r="P154" s="265"/>
      <c r="Q154" s="265"/>
      <c r="R154" s="133"/>
      <c r="T154" s="163" t="s">
        <v>5</v>
      </c>
      <c r="U154" s="46" t="s">
        <v>40</v>
      </c>
      <c r="V154" s="38"/>
      <c r="W154" s="164">
        <f>V154*K154</f>
        <v>0</v>
      </c>
      <c r="X154" s="164">
        <v>0</v>
      </c>
      <c r="Y154" s="164">
        <f>X154*K154</f>
        <v>0</v>
      </c>
      <c r="Z154" s="164">
        <v>0</v>
      </c>
      <c r="AA154" s="165">
        <f>Z154*K154</f>
        <v>0</v>
      </c>
      <c r="AR154" s="21" t="s">
        <v>149</v>
      </c>
      <c r="AT154" s="21" t="s">
        <v>145</v>
      </c>
      <c r="AU154" s="21" t="s">
        <v>98</v>
      </c>
      <c r="AY154" s="21" t="s">
        <v>144</v>
      </c>
      <c r="BE154" s="104">
        <f>IF(U154="základní",N154,0)</f>
        <v>0</v>
      </c>
      <c r="BF154" s="104">
        <f>IF(U154="snížená",N154,0)</f>
        <v>0</v>
      </c>
      <c r="BG154" s="104">
        <f>IF(U154="zákl. přenesená",N154,0)</f>
        <v>0</v>
      </c>
      <c r="BH154" s="104">
        <f>IF(U154="sníž. přenesená",N154,0)</f>
        <v>0</v>
      </c>
      <c r="BI154" s="104">
        <f>IF(U154="nulová",N154,0)</f>
        <v>0</v>
      </c>
      <c r="BJ154" s="21" t="s">
        <v>81</v>
      </c>
      <c r="BK154" s="104">
        <f>ROUND(L154*K154,2)</f>
        <v>0</v>
      </c>
      <c r="BL154" s="21" t="s">
        <v>149</v>
      </c>
      <c r="BM154" s="21" t="s">
        <v>199</v>
      </c>
    </row>
    <row r="155" spans="2:65" s="1" customFormat="1" ht="34.15" customHeight="1">
      <c r="B155" s="130"/>
      <c r="C155" s="159" t="s">
        <v>200</v>
      </c>
      <c r="D155" s="159" t="s">
        <v>145</v>
      </c>
      <c r="E155" s="160" t="s">
        <v>201</v>
      </c>
      <c r="F155" s="264" t="s">
        <v>202</v>
      </c>
      <c r="G155" s="264"/>
      <c r="H155" s="264"/>
      <c r="I155" s="264"/>
      <c r="J155" s="161" t="s">
        <v>198</v>
      </c>
      <c r="K155" s="162">
        <v>3</v>
      </c>
      <c r="L155" s="246">
        <v>0</v>
      </c>
      <c r="M155" s="246"/>
      <c r="N155" s="265">
        <f>ROUND(L155*K155,2)</f>
        <v>0</v>
      </c>
      <c r="O155" s="265"/>
      <c r="P155" s="265"/>
      <c r="Q155" s="265"/>
      <c r="R155" s="133"/>
      <c r="T155" s="163" t="s">
        <v>5</v>
      </c>
      <c r="U155" s="46" t="s">
        <v>40</v>
      </c>
      <c r="V155" s="38"/>
      <c r="W155" s="164">
        <f>V155*K155</f>
        <v>0</v>
      </c>
      <c r="X155" s="164">
        <v>1.1900000000000001E-3</v>
      </c>
      <c r="Y155" s="164">
        <f>X155*K155</f>
        <v>3.5700000000000003E-3</v>
      </c>
      <c r="Z155" s="164">
        <v>0</v>
      </c>
      <c r="AA155" s="165">
        <f>Z155*K155</f>
        <v>0</v>
      </c>
      <c r="AR155" s="21" t="s">
        <v>149</v>
      </c>
      <c r="AT155" s="21" t="s">
        <v>145</v>
      </c>
      <c r="AU155" s="21" t="s">
        <v>98</v>
      </c>
      <c r="AY155" s="21" t="s">
        <v>144</v>
      </c>
      <c r="BE155" s="104">
        <f>IF(U155="základní",N155,0)</f>
        <v>0</v>
      </c>
      <c r="BF155" s="104">
        <f>IF(U155="snížená",N155,0)</f>
        <v>0</v>
      </c>
      <c r="BG155" s="104">
        <f>IF(U155="zákl. přenesená",N155,0)</f>
        <v>0</v>
      </c>
      <c r="BH155" s="104">
        <f>IF(U155="sníž. přenesená",N155,0)</f>
        <v>0</v>
      </c>
      <c r="BI155" s="104">
        <f>IF(U155="nulová",N155,0)</f>
        <v>0</v>
      </c>
      <c r="BJ155" s="21" t="s">
        <v>81</v>
      </c>
      <c r="BK155" s="104">
        <f>ROUND(L155*K155,2)</f>
        <v>0</v>
      </c>
      <c r="BL155" s="21" t="s">
        <v>149</v>
      </c>
      <c r="BM155" s="21" t="s">
        <v>203</v>
      </c>
    </row>
    <row r="156" spans="2:65" s="1" customFormat="1" ht="22.9" customHeight="1">
      <c r="B156" s="130"/>
      <c r="C156" s="159" t="s">
        <v>204</v>
      </c>
      <c r="D156" s="159" t="s">
        <v>145</v>
      </c>
      <c r="E156" s="160" t="s">
        <v>205</v>
      </c>
      <c r="F156" s="264" t="s">
        <v>206</v>
      </c>
      <c r="G156" s="264"/>
      <c r="H156" s="264"/>
      <c r="I156" s="264"/>
      <c r="J156" s="161" t="s">
        <v>207</v>
      </c>
      <c r="K156" s="162">
        <v>29.25</v>
      </c>
      <c r="L156" s="246">
        <v>0</v>
      </c>
      <c r="M156" s="246"/>
      <c r="N156" s="265">
        <f>ROUND(L156*K156,2)</f>
        <v>0</v>
      </c>
      <c r="O156" s="265"/>
      <c r="P156" s="265"/>
      <c r="Q156" s="265"/>
      <c r="R156" s="133"/>
      <c r="T156" s="163" t="s">
        <v>5</v>
      </c>
      <c r="U156" s="46" t="s">
        <v>40</v>
      </c>
      <c r="V156" s="38"/>
      <c r="W156" s="164">
        <f>V156*K156</f>
        <v>0</v>
      </c>
      <c r="X156" s="164">
        <v>0</v>
      </c>
      <c r="Y156" s="164">
        <f>X156*K156</f>
        <v>0</v>
      </c>
      <c r="Z156" s="164">
        <v>0</v>
      </c>
      <c r="AA156" s="165">
        <f>Z156*K156</f>
        <v>0</v>
      </c>
      <c r="AR156" s="21" t="s">
        <v>149</v>
      </c>
      <c r="AT156" s="21" t="s">
        <v>145</v>
      </c>
      <c r="AU156" s="21" t="s">
        <v>98</v>
      </c>
      <c r="AY156" s="21" t="s">
        <v>144</v>
      </c>
      <c r="BE156" s="104">
        <f>IF(U156="základní",N156,0)</f>
        <v>0</v>
      </c>
      <c r="BF156" s="104">
        <f>IF(U156="snížená",N156,0)</f>
        <v>0</v>
      </c>
      <c r="BG156" s="104">
        <f>IF(U156="zákl. přenesená",N156,0)</f>
        <v>0</v>
      </c>
      <c r="BH156" s="104">
        <f>IF(U156="sníž. přenesená",N156,0)</f>
        <v>0</v>
      </c>
      <c r="BI156" s="104">
        <f>IF(U156="nulová",N156,0)</f>
        <v>0</v>
      </c>
      <c r="BJ156" s="21" t="s">
        <v>81</v>
      </c>
      <c r="BK156" s="104">
        <f>ROUND(L156*K156,2)</f>
        <v>0</v>
      </c>
      <c r="BL156" s="21" t="s">
        <v>149</v>
      </c>
      <c r="BM156" s="21" t="s">
        <v>208</v>
      </c>
    </row>
    <row r="157" spans="2:65" s="11" customFormat="1" ht="14.45" customHeight="1">
      <c r="B157" s="173"/>
      <c r="C157" s="174"/>
      <c r="D157" s="174"/>
      <c r="E157" s="175" t="s">
        <v>5</v>
      </c>
      <c r="F157" s="262" t="s">
        <v>209</v>
      </c>
      <c r="G157" s="263"/>
      <c r="H157" s="263"/>
      <c r="I157" s="263"/>
      <c r="J157" s="174"/>
      <c r="K157" s="176">
        <v>29.25</v>
      </c>
      <c r="L157" s="174"/>
      <c r="M157" s="174"/>
      <c r="N157" s="174"/>
      <c r="O157" s="174"/>
      <c r="P157" s="174"/>
      <c r="Q157" s="174"/>
      <c r="R157" s="177"/>
      <c r="T157" s="178"/>
      <c r="U157" s="174"/>
      <c r="V157" s="174"/>
      <c r="W157" s="174"/>
      <c r="X157" s="174"/>
      <c r="Y157" s="174"/>
      <c r="Z157" s="174"/>
      <c r="AA157" s="179"/>
      <c r="AT157" s="180" t="s">
        <v>152</v>
      </c>
      <c r="AU157" s="180" t="s">
        <v>98</v>
      </c>
      <c r="AV157" s="11" t="s">
        <v>98</v>
      </c>
      <c r="AW157" s="11" t="s">
        <v>33</v>
      </c>
      <c r="AX157" s="11" t="s">
        <v>81</v>
      </c>
      <c r="AY157" s="180" t="s">
        <v>144</v>
      </c>
    </row>
    <row r="158" spans="2:65" s="9" customFormat="1" ht="29.85" customHeight="1">
      <c r="B158" s="148"/>
      <c r="C158" s="149"/>
      <c r="D158" s="158" t="s">
        <v>110</v>
      </c>
      <c r="E158" s="158"/>
      <c r="F158" s="158"/>
      <c r="G158" s="158"/>
      <c r="H158" s="158"/>
      <c r="I158" s="158"/>
      <c r="J158" s="158"/>
      <c r="K158" s="158"/>
      <c r="L158" s="158"/>
      <c r="M158" s="158"/>
      <c r="N158" s="252">
        <f>BK158</f>
        <v>0</v>
      </c>
      <c r="O158" s="253"/>
      <c r="P158" s="253"/>
      <c r="Q158" s="253"/>
      <c r="R158" s="151"/>
      <c r="T158" s="152"/>
      <c r="U158" s="149"/>
      <c r="V158" s="149"/>
      <c r="W158" s="153">
        <f>SUM(W159:W170)</f>
        <v>0</v>
      </c>
      <c r="X158" s="149"/>
      <c r="Y158" s="153">
        <f>SUM(Y159:Y170)</f>
        <v>16.403323959999998</v>
      </c>
      <c r="Z158" s="149"/>
      <c r="AA158" s="154">
        <f>SUM(AA159:AA170)</f>
        <v>0</v>
      </c>
      <c r="AR158" s="155" t="s">
        <v>81</v>
      </c>
      <c r="AT158" s="156" t="s">
        <v>74</v>
      </c>
      <c r="AU158" s="156" t="s">
        <v>81</v>
      </c>
      <c r="AY158" s="155" t="s">
        <v>144</v>
      </c>
      <c r="BK158" s="157">
        <f>SUM(BK159:BK170)</f>
        <v>0</v>
      </c>
    </row>
    <row r="159" spans="2:65" s="1" customFormat="1" ht="34.15" customHeight="1">
      <c r="B159" s="130"/>
      <c r="C159" s="159" t="s">
        <v>210</v>
      </c>
      <c r="D159" s="159" t="s">
        <v>145</v>
      </c>
      <c r="E159" s="160" t="s">
        <v>211</v>
      </c>
      <c r="F159" s="264" t="s">
        <v>212</v>
      </c>
      <c r="G159" s="264"/>
      <c r="H159" s="264"/>
      <c r="I159" s="264"/>
      <c r="J159" s="161" t="s">
        <v>207</v>
      </c>
      <c r="K159" s="162">
        <v>10</v>
      </c>
      <c r="L159" s="246">
        <v>0</v>
      </c>
      <c r="M159" s="246"/>
      <c r="N159" s="265">
        <f>ROUND(L159*K159,2)</f>
        <v>0</v>
      </c>
      <c r="O159" s="265"/>
      <c r="P159" s="265"/>
      <c r="Q159" s="265"/>
      <c r="R159" s="133"/>
      <c r="T159" s="163" t="s">
        <v>5</v>
      </c>
      <c r="U159" s="46" t="s">
        <v>40</v>
      </c>
      <c r="V159" s="38"/>
      <c r="W159" s="164">
        <f>V159*K159</f>
        <v>0</v>
      </c>
      <c r="X159" s="164">
        <v>1E-4</v>
      </c>
      <c r="Y159" s="164">
        <f>X159*K159</f>
        <v>1E-3</v>
      </c>
      <c r="Z159" s="164">
        <v>0</v>
      </c>
      <c r="AA159" s="165">
        <f>Z159*K159</f>
        <v>0</v>
      </c>
      <c r="AR159" s="21" t="s">
        <v>149</v>
      </c>
      <c r="AT159" s="21" t="s">
        <v>145</v>
      </c>
      <c r="AU159" s="21" t="s">
        <v>98</v>
      </c>
      <c r="AY159" s="21" t="s">
        <v>144</v>
      </c>
      <c r="BE159" s="104">
        <f>IF(U159="základní",N159,0)</f>
        <v>0</v>
      </c>
      <c r="BF159" s="104">
        <f>IF(U159="snížená",N159,0)</f>
        <v>0</v>
      </c>
      <c r="BG159" s="104">
        <f>IF(U159="zákl. přenesená",N159,0)</f>
        <v>0</v>
      </c>
      <c r="BH159" s="104">
        <f>IF(U159="sníž. přenesená",N159,0)</f>
        <v>0</v>
      </c>
      <c r="BI159" s="104">
        <f>IF(U159="nulová",N159,0)</f>
        <v>0</v>
      </c>
      <c r="BJ159" s="21" t="s">
        <v>81</v>
      </c>
      <c r="BK159" s="104">
        <f>ROUND(L159*K159,2)</f>
        <v>0</v>
      </c>
      <c r="BL159" s="21" t="s">
        <v>149</v>
      </c>
      <c r="BM159" s="21" t="s">
        <v>213</v>
      </c>
    </row>
    <row r="160" spans="2:65" s="10" customFormat="1" ht="14.45" customHeight="1">
      <c r="B160" s="166"/>
      <c r="C160" s="167"/>
      <c r="D160" s="167"/>
      <c r="E160" s="168" t="s">
        <v>5</v>
      </c>
      <c r="F160" s="266" t="s">
        <v>214</v>
      </c>
      <c r="G160" s="267"/>
      <c r="H160" s="267"/>
      <c r="I160" s="267"/>
      <c r="J160" s="167"/>
      <c r="K160" s="168" t="s">
        <v>5</v>
      </c>
      <c r="L160" s="167"/>
      <c r="M160" s="167"/>
      <c r="N160" s="167"/>
      <c r="O160" s="167"/>
      <c r="P160" s="167"/>
      <c r="Q160" s="167"/>
      <c r="R160" s="169"/>
      <c r="T160" s="170"/>
      <c r="U160" s="167"/>
      <c r="V160" s="167"/>
      <c r="W160" s="167"/>
      <c r="X160" s="167"/>
      <c r="Y160" s="167"/>
      <c r="Z160" s="167"/>
      <c r="AA160" s="171"/>
      <c r="AT160" s="172" t="s">
        <v>152</v>
      </c>
      <c r="AU160" s="172" t="s">
        <v>98</v>
      </c>
      <c r="AV160" s="10" t="s">
        <v>81</v>
      </c>
      <c r="AW160" s="10" t="s">
        <v>33</v>
      </c>
      <c r="AX160" s="10" t="s">
        <v>75</v>
      </c>
      <c r="AY160" s="172" t="s">
        <v>144</v>
      </c>
    </row>
    <row r="161" spans="2:65" s="11" customFormat="1" ht="14.45" customHeight="1">
      <c r="B161" s="173"/>
      <c r="C161" s="174"/>
      <c r="D161" s="174"/>
      <c r="E161" s="175" t="s">
        <v>5</v>
      </c>
      <c r="F161" s="260" t="s">
        <v>215</v>
      </c>
      <c r="G161" s="261"/>
      <c r="H161" s="261"/>
      <c r="I161" s="261"/>
      <c r="J161" s="174"/>
      <c r="K161" s="176">
        <v>10</v>
      </c>
      <c r="L161" s="174"/>
      <c r="M161" s="174"/>
      <c r="N161" s="174"/>
      <c r="O161" s="174"/>
      <c r="P161" s="174"/>
      <c r="Q161" s="174"/>
      <c r="R161" s="177"/>
      <c r="T161" s="178"/>
      <c r="U161" s="174"/>
      <c r="V161" s="174"/>
      <c r="W161" s="174"/>
      <c r="X161" s="174"/>
      <c r="Y161" s="174"/>
      <c r="Z161" s="174"/>
      <c r="AA161" s="179"/>
      <c r="AT161" s="180" t="s">
        <v>152</v>
      </c>
      <c r="AU161" s="180" t="s">
        <v>98</v>
      </c>
      <c r="AV161" s="11" t="s">
        <v>98</v>
      </c>
      <c r="AW161" s="11" t="s">
        <v>33</v>
      </c>
      <c r="AX161" s="11" t="s">
        <v>81</v>
      </c>
      <c r="AY161" s="180" t="s">
        <v>144</v>
      </c>
    </row>
    <row r="162" spans="2:65" s="1" customFormat="1" ht="14.45" customHeight="1">
      <c r="B162" s="130"/>
      <c r="C162" s="189" t="s">
        <v>216</v>
      </c>
      <c r="D162" s="189" t="s">
        <v>190</v>
      </c>
      <c r="E162" s="190" t="s">
        <v>217</v>
      </c>
      <c r="F162" s="268" t="s">
        <v>218</v>
      </c>
      <c r="G162" s="268"/>
      <c r="H162" s="268"/>
      <c r="I162" s="268"/>
      <c r="J162" s="191" t="s">
        <v>207</v>
      </c>
      <c r="K162" s="192">
        <v>13.8</v>
      </c>
      <c r="L162" s="269">
        <v>0</v>
      </c>
      <c r="M162" s="269"/>
      <c r="N162" s="270">
        <f>ROUND(L162*K162,2)</f>
        <v>0</v>
      </c>
      <c r="O162" s="265"/>
      <c r="P162" s="265"/>
      <c r="Q162" s="265"/>
      <c r="R162" s="133"/>
      <c r="T162" s="163" t="s">
        <v>5</v>
      </c>
      <c r="U162" s="46" t="s">
        <v>40</v>
      </c>
      <c r="V162" s="38"/>
      <c r="W162" s="164">
        <f>V162*K162</f>
        <v>0</v>
      </c>
      <c r="X162" s="164">
        <v>3.1E-4</v>
      </c>
      <c r="Y162" s="164">
        <f>X162*K162</f>
        <v>4.2780000000000006E-3</v>
      </c>
      <c r="Z162" s="164">
        <v>0</v>
      </c>
      <c r="AA162" s="165">
        <f>Z162*K162</f>
        <v>0</v>
      </c>
      <c r="AR162" s="21" t="s">
        <v>189</v>
      </c>
      <c r="AT162" s="21" t="s">
        <v>190</v>
      </c>
      <c r="AU162" s="21" t="s">
        <v>98</v>
      </c>
      <c r="AY162" s="21" t="s">
        <v>144</v>
      </c>
      <c r="BE162" s="104">
        <f>IF(U162="základní",N162,0)</f>
        <v>0</v>
      </c>
      <c r="BF162" s="104">
        <f>IF(U162="snížená",N162,0)</f>
        <v>0</v>
      </c>
      <c r="BG162" s="104">
        <f>IF(U162="zákl. přenesená",N162,0)</f>
        <v>0</v>
      </c>
      <c r="BH162" s="104">
        <f>IF(U162="sníž. přenesená",N162,0)</f>
        <v>0</v>
      </c>
      <c r="BI162" s="104">
        <f>IF(U162="nulová",N162,0)</f>
        <v>0</v>
      </c>
      <c r="BJ162" s="21" t="s">
        <v>81</v>
      </c>
      <c r="BK162" s="104">
        <f>ROUND(L162*K162,2)</f>
        <v>0</v>
      </c>
      <c r="BL162" s="21" t="s">
        <v>149</v>
      </c>
      <c r="BM162" s="21" t="s">
        <v>219</v>
      </c>
    </row>
    <row r="163" spans="2:65" s="11" customFormat="1" ht="14.45" customHeight="1">
      <c r="B163" s="173"/>
      <c r="C163" s="174"/>
      <c r="D163" s="174"/>
      <c r="E163" s="175" t="s">
        <v>5</v>
      </c>
      <c r="F163" s="262" t="s">
        <v>220</v>
      </c>
      <c r="G163" s="263"/>
      <c r="H163" s="263"/>
      <c r="I163" s="263"/>
      <c r="J163" s="174"/>
      <c r="K163" s="176">
        <v>12</v>
      </c>
      <c r="L163" s="174"/>
      <c r="M163" s="174"/>
      <c r="N163" s="174"/>
      <c r="O163" s="174"/>
      <c r="P163" s="174"/>
      <c r="Q163" s="174"/>
      <c r="R163" s="177"/>
      <c r="T163" s="178"/>
      <c r="U163" s="174"/>
      <c r="V163" s="174"/>
      <c r="W163" s="174"/>
      <c r="X163" s="174"/>
      <c r="Y163" s="174"/>
      <c r="Z163" s="174"/>
      <c r="AA163" s="179"/>
      <c r="AT163" s="180" t="s">
        <v>152</v>
      </c>
      <c r="AU163" s="180" t="s">
        <v>98</v>
      </c>
      <c r="AV163" s="11" t="s">
        <v>98</v>
      </c>
      <c r="AW163" s="11" t="s">
        <v>33</v>
      </c>
      <c r="AX163" s="11" t="s">
        <v>81</v>
      </c>
      <c r="AY163" s="180" t="s">
        <v>144</v>
      </c>
    </row>
    <row r="164" spans="2:65" s="1" customFormat="1" ht="22.9" customHeight="1">
      <c r="B164" s="130"/>
      <c r="C164" s="159" t="s">
        <v>221</v>
      </c>
      <c r="D164" s="159" t="s">
        <v>145</v>
      </c>
      <c r="E164" s="160" t="s">
        <v>222</v>
      </c>
      <c r="F164" s="264" t="s">
        <v>223</v>
      </c>
      <c r="G164" s="264"/>
      <c r="H164" s="264"/>
      <c r="I164" s="264"/>
      <c r="J164" s="161" t="s">
        <v>148</v>
      </c>
      <c r="K164" s="162">
        <v>2.5760000000000001</v>
      </c>
      <c r="L164" s="246">
        <v>0</v>
      </c>
      <c r="M164" s="246"/>
      <c r="N164" s="265">
        <f>ROUND(L164*K164,2)</f>
        <v>0</v>
      </c>
      <c r="O164" s="265"/>
      <c r="P164" s="265"/>
      <c r="Q164" s="265"/>
      <c r="R164" s="133"/>
      <c r="T164" s="163" t="s">
        <v>5</v>
      </c>
      <c r="U164" s="46" t="s">
        <v>40</v>
      </c>
      <c r="V164" s="38"/>
      <c r="W164" s="164">
        <f>V164*K164</f>
        <v>0</v>
      </c>
      <c r="X164" s="164">
        <v>1.98</v>
      </c>
      <c r="Y164" s="164">
        <f>X164*K164</f>
        <v>5.1004800000000001</v>
      </c>
      <c r="Z164" s="164">
        <v>0</v>
      </c>
      <c r="AA164" s="165">
        <f>Z164*K164</f>
        <v>0</v>
      </c>
      <c r="AR164" s="21" t="s">
        <v>149</v>
      </c>
      <c r="AT164" s="21" t="s">
        <v>145</v>
      </c>
      <c r="AU164" s="21" t="s">
        <v>98</v>
      </c>
      <c r="AY164" s="21" t="s">
        <v>144</v>
      </c>
      <c r="BE164" s="104">
        <f>IF(U164="základní",N164,0)</f>
        <v>0</v>
      </c>
      <c r="BF164" s="104">
        <f>IF(U164="snížená",N164,0)</f>
        <v>0</v>
      </c>
      <c r="BG164" s="104">
        <f>IF(U164="zákl. přenesená",N164,0)</f>
        <v>0</v>
      </c>
      <c r="BH164" s="104">
        <f>IF(U164="sníž. přenesená",N164,0)</f>
        <v>0</v>
      </c>
      <c r="BI164" s="104">
        <f>IF(U164="nulová",N164,0)</f>
        <v>0</v>
      </c>
      <c r="BJ164" s="21" t="s">
        <v>81</v>
      </c>
      <c r="BK164" s="104">
        <f>ROUND(L164*K164,2)</f>
        <v>0</v>
      </c>
      <c r="BL164" s="21" t="s">
        <v>149</v>
      </c>
      <c r="BM164" s="21" t="s">
        <v>224</v>
      </c>
    </row>
    <row r="165" spans="2:65" s="11" customFormat="1" ht="14.45" customHeight="1">
      <c r="B165" s="173"/>
      <c r="C165" s="174"/>
      <c r="D165" s="174"/>
      <c r="E165" s="175" t="s">
        <v>5</v>
      </c>
      <c r="F165" s="262" t="s">
        <v>225</v>
      </c>
      <c r="G165" s="263"/>
      <c r="H165" s="263"/>
      <c r="I165" s="263"/>
      <c r="J165" s="174"/>
      <c r="K165" s="176">
        <v>2.5760000000000001</v>
      </c>
      <c r="L165" s="174"/>
      <c r="M165" s="174"/>
      <c r="N165" s="174"/>
      <c r="O165" s="174"/>
      <c r="P165" s="174"/>
      <c r="Q165" s="174"/>
      <c r="R165" s="177"/>
      <c r="T165" s="178"/>
      <c r="U165" s="174"/>
      <c r="V165" s="174"/>
      <c r="W165" s="174"/>
      <c r="X165" s="174"/>
      <c r="Y165" s="174"/>
      <c r="Z165" s="174"/>
      <c r="AA165" s="179"/>
      <c r="AT165" s="180" t="s">
        <v>152</v>
      </c>
      <c r="AU165" s="180" t="s">
        <v>98</v>
      </c>
      <c r="AV165" s="11" t="s">
        <v>98</v>
      </c>
      <c r="AW165" s="11" t="s">
        <v>33</v>
      </c>
      <c r="AX165" s="11" t="s">
        <v>81</v>
      </c>
      <c r="AY165" s="180" t="s">
        <v>144</v>
      </c>
    </row>
    <row r="166" spans="2:65" s="1" customFormat="1" ht="45.6" customHeight="1">
      <c r="B166" s="130"/>
      <c r="C166" s="159" t="s">
        <v>11</v>
      </c>
      <c r="D166" s="159" t="s">
        <v>145</v>
      </c>
      <c r="E166" s="160" t="s">
        <v>226</v>
      </c>
      <c r="F166" s="264" t="s">
        <v>227</v>
      </c>
      <c r="G166" s="264"/>
      <c r="H166" s="264"/>
      <c r="I166" s="264"/>
      <c r="J166" s="161" t="s">
        <v>148</v>
      </c>
      <c r="K166" s="162">
        <v>4.0019999999999998</v>
      </c>
      <c r="L166" s="246">
        <v>0</v>
      </c>
      <c r="M166" s="246"/>
      <c r="N166" s="265">
        <f>ROUND(L166*K166,2)</f>
        <v>0</v>
      </c>
      <c r="O166" s="265"/>
      <c r="P166" s="265"/>
      <c r="Q166" s="265"/>
      <c r="R166" s="133"/>
      <c r="T166" s="163" t="s">
        <v>5</v>
      </c>
      <c r="U166" s="46" t="s">
        <v>40</v>
      </c>
      <c r="V166" s="38"/>
      <c r="W166" s="164">
        <f>V166*K166</f>
        <v>0</v>
      </c>
      <c r="X166" s="164">
        <v>2.8229799999999998</v>
      </c>
      <c r="Y166" s="164">
        <f>X166*K166</f>
        <v>11.297565959999998</v>
      </c>
      <c r="Z166" s="164">
        <v>0</v>
      </c>
      <c r="AA166" s="165">
        <f>Z166*K166</f>
        <v>0</v>
      </c>
      <c r="AR166" s="21" t="s">
        <v>149</v>
      </c>
      <c r="AT166" s="21" t="s">
        <v>145</v>
      </c>
      <c r="AU166" s="21" t="s">
        <v>98</v>
      </c>
      <c r="AY166" s="21" t="s">
        <v>144</v>
      </c>
      <c r="BE166" s="104">
        <f>IF(U166="základní",N166,0)</f>
        <v>0</v>
      </c>
      <c r="BF166" s="104">
        <f>IF(U166="snížená",N166,0)</f>
        <v>0</v>
      </c>
      <c r="BG166" s="104">
        <f>IF(U166="zákl. přenesená",N166,0)</f>
        <v>0</v>
      </c>
      <c r="BH166" s="104">
        <f>IF(U166="sníž. přenesená",N166,0)</f>
        <v>0</v>
      </c>
      <c r="BI166" s="104">
        <f>IF(U166="nulová",N166,0)</f>
        <v>0</v>
      </c>
      <c r="BJ166" s="21" t="s">
        <v>81</v>
      </c>
      <c r="BK166" s="104">
        <f>ROUND(L166*K166,2)</f>
        <v>0</v>
      </c>
      <c r="BL166" s="21" t="s">
        <v>149</v>
      </c>
      <c r="BM166" s="21" t="s">
        <v>228</v>
      </c>
    </row>
    <row r="167" spans="2:65" s="11" customFormat="1" ht="14.45" customHeight="1">
      <c r="B167" s="173"/>
      <c r="C167" s="174"/>
      <c r="D167" s="174"/>
      <c r="E167" s="175" t="s">
        <v>5</v>
      </c>
      <c r="F167" s="262" t="s">
        <v>229</v>
      </c>
      <c r="G167" s="263"/>
      <c r="H167" s="263"/>
      <c r="I167" s="263"/>
      <c r="J167" s="174"/>
      <c r="K167" s="176">
        <v>1.96</v>
      </c>
      <c r="L167" s="174"/>
      <c r="M167" s="174"/>
      <c r="N167" s="174"/>
      <c r="O167" s="174"/>
      <c r="P167" s="174"/>
      <c r="Q167" s="174"/>
      <c r="R167" s="177"/>
      <c r="T167" s="178"/>
      <c r="U167" s="174"/>
      <c r="V167" s="174"/>
      <c r="W167" s="174"/>
      <c r="X167" s="174"/>
      <c r="Y167" s="174"/>
      <c r="Z167" s="174"/>
      <c r="AA167" s="179"/>
      <c r="AT167" s="180" t="s">
        <v>152</v>
      </c>
      <c r="AU167" s="180" t="s">
        <v>98</v>
      </c>
      <c r="AV167" s="11" t="s">
        <v>98</v>
      </c>
      <c r="AW167" s="11" t="s">
        <v>33</v>
      </c>
      <c r="AX167" s="11" t="s">
        <v>75</v>
      </c>
      <c r="AY167" s="180" t="s">
        <v>144</v>
      </c>
    </row>
    <row r="168" spans="2:65" s="11" customFormat="1" ht="14.45" customHeight="1">
      <c r="B168" s="173"/>
      <c r="C168" s="174"/>
      <c r="D168" s="174"/>
      <c r="E168" s="175" t="s">
        <v>5</v>
      </c>
      <c r="F168" s="260" t="s">
        <v>230</v>
      </c>
      <c r="G168" s="261"/>
      <c r="H168" s="261"/>
      <c r="I168" s="261"/>
      <c r="J168" s="174"/>
      <c r="K168" s="176">
        <v>1.8819999999999999</v>
      </c>
      <c r="L168" s="174"/>
      <c r="M168" s="174"/>
      <c r="N168" s="174"/>
      <c r="O168" s="174"/>
      <c r="P168" s="174"/>
      <c r="Q168" s="174"/>
      <c r="R168" s="177"/>
      <c r="T168" s="178"/>
      <c r="U168" s="174"/>
      <c r="V168" s="174"/>
      <c r="W168" s="174"/>
      <c r="X168" s="174"/>
      <c r="Y168" s="174"/>
      <c r="Z168" s="174"/>
      <c r="AA168" s="179"/>
      <c r="AT168" s="180" t="s">
        <v>152</v>
      </c>
      <c r="AU168" s="180" t="s">
        <v>98</v>
      </c>
      <c r="AV168" s="11" t="s">
        <v>98</v>
      </c>
      <c r="AW168" s="11" t="s">
        <v>33</v>
      </c>
      <c r="AX168" s="11" t="s">
        <v>75</v>
      </c>
      <c r="AY168" s="180" t="s">
        <v>144</v>
      </c>
    </row>
    <row r="169" spans="2:65" s="11" customFormat="1" ht="14.45" customHeight="1">
      <c r="B169" s="173"/>
      <c r="C169" s="174"/>
      <c r="D169" s="174"/>
      <c r="E169" s="175" t="s">
        <v>5</v>
      </c>
      <c r="F169" s="260" t="s">
        <v>158</v>
      </c>
      <c r="G169" s="261"/>
      <c r="H169" s="261"/>
      <c r="I169" s="261"/>
      <c r="J169" s="174"/>
      <c r="K169" s="176">
        <v>0.16</v>
      </c>
      <c r="L169" s="174"/>
      <c r="M169" s="174"/>
      <c r="N169" s="174"/>
      <c r="O169" s="174"/>
      <c r="P169" s="174"/>
      <c r="Q169" s="174"/>
      <c r="R169" s="177"/>
      <c r="T169" s="178"/>
      <c r="U169" s="174"/>
      <c r="V169" s="174"/>
      <c r="W169" s="174"/>
      <c r="X169" s="174"/>
      <c r="Y169" s="174"/>
      <c r="Z169" s="174"/>
      <c r="AA169" s="179"/>
      <c r="AT169" s="180" t="s">
        <v>152</v>
      </c>
      <c r="AU169" s="180" t="s">
        <v>98</v>
      </c>
      <c r="AV169" s="11" t="s">
        <v>98</v>
      </c>
      <c r="AW169" s="11" t="s">
        <v>33</v>
      </c>
      <c r="AX169" s="11" t="s">
        <v>75</v>
      </c>
      <c r="AY169" s="180" t="s">
        <v>144</v>
      </c>
    </row>
    <row r="170" spans="2:65" s="12" customFormat="1" ht="14.45" customHeight="1">
      <c r="B170" s="181"/>
      <c r="C170" s="182"/>
      <c r="D170" s="182"/>
      <c r="E170" s="183" t="s">
        <v>5</v>
      </c>
      <c r="F170" s="273" t="s">
        <v>161</v>
      </c>
      <c r="G170" s="274"/>
      <c r="H170" s="274"/>
      <c r="I170" s="274"/>
      <c r="J170" s="182"/>
      <c r="K170" s="184">
        <v>4.0019999999999998</v>
      </c>
      <c r="L170" s="182"/>
      <c r="M170" s="182"/>
      <c r="N170" s="182"/>
      <c r="O170" s="182"/>
      <c r="P170" s="182"/>
      <c r="Q170" s="182"/>
      <c r="R170" s="185"/>
      <c r="T170" s="186"/>
      <c r="U170" s="182"/>
      <c r="V170" s="182"/>
      <c r="W170" s="182"/>
      <c r="X170" s="182"/>
      <c r="Y170" s="182"/>
      <c r="Z170" s="182"/>
      <c r="AA170" s="187"/>
      <c r="AT170" s="188" t="s">
        <v>152</v>
      </c>
      <c r="AU170" s="188" t="s">
        <v>98</v>
      </c>
      <c r="AV170" s="12" t="s">
        <v>149</v>
      </c>
      <c r="AW170" s="12" t="s">
        <v>33</v>
      </c>
      <c r="AX170" s="12" t="s">
        <v>81</v>
      </c>
      <c r="AY170" s="188" t="s">
        <v>144</v>
      </c>
    </row>
    <row r="171" spans="2:65" s="9" customFormat="1" ht="29.85" customHeight="1">
      <c r="B171" s="148"/>
      <c r="C171" s="149"/>
      <c r="D171" s="158" t="s">
        <v>111</v>
      </c>
      <c r="E171" s="158"/>
      <c r="F171" s="158"/>
      <c r="G171" s="158"/>
      <c r="H171" s="158"/>
      <c r="I171" s="158"/>
      <c r="J171" s="158"/>
      <c r="K171" s="158"/>
      <c r="L171" s="158"/>
      <c r="M171" s="158"/>
      <c r="N171" s="252">
        <f>BK171</f>
        <v>0</v>
      </c>
      <c r="O171" s="253"/>
      <c r="P171" s="253"/>
      <c r="Q171" s="253"/>
      <c r="R171" s="151"/>
      <c r="T171" s="152"/>
      <c r="U171" s="149"/>
      <c r="V171" s="149"/>
      <c r="W171" s="153">
        <f>W172</f>
        <v>0</v>
      </c>
      <c r="X171" s="149"/>
      <c r="Y171" s="153">
        <f>Y172</f>
        <v>0</v>
      </c>
      <c r="Z171" s="149"/>
      <c r="AA171" s="154">
        <f>AA172</f>
        <v>0</v>
      </c>
      <c r="AR171" s="155" t="s">
        <v>81</v>
      </c>
      <c r="AT171" s="156" t="s">
        <v>74</v>
      </c>
      <c r="AU171" s="156" t="s">
        <v>81</v>
      </c>
      <c r="AY171" s="155" t="s">
        <v>144</v>
      </c>
      <c r="BK171" s="157">
        <f>BK172</f>
        <v>0</v>
      </c>
    </row>
    <row r="172" spans="2:65" s="1" customFormat="1" ht="57" customHeight="1">
      <c r="B172" s="130"/>
      <c r="C172" s="159" t="s">
        <v>231</v>
      </c>
      <c r="D172" s="159" t="s">
        <v>145</v>
      </c>
      <c r="E172" s="160" t="s">
        <v>232</v>
      </c>
      <c r="F172" s="264" t="s">
        <v>233</v>
      </c>
      <c r="G172" s="264"/>
      <c r="H172" s="264"/>
      <c r="I172" s="264"/>
      <c r="J172" s="161" t="s">
        <v>234</v>
      </c>
      <c r="K172" s="162">
        <v>22</v>
      </c>
      <c r="L172" s="246">
        <v>0</v>
      </c>
      <c r="M172" s="246"/>
      <c r="N172" s="265">
        <f>ROUND(L172*K172,2)</f>
        <v>0</v>
      </c>
      <c r="O172" s="265"/>
      <c r="P172" s="265"/>
      <c r="Q172" s="265"/>
      <c r="R172" s="133"/>
      <c r="T172" s="163" t="s">
        <v>5</v>
      </c>
      <c r="U172" s="46" t="s">
        <v>40</v>
      </c>
      <c r="V172" s="38"/>
      <c r="W172" s="164">
        <f>V172*K172</f>
        <v>0</v>
      </c>
      <c r="X172" s="164">
        <v>0</v>
      </c>
      <c r="Y172" s="164">
        <f>X172*K172</f>
        <v>0</v>
      </c>
      <c r="Z172" s="164">
        <v>0</v>
      </c>
      <c r="AA172" s="165">
        <f>Z172*K172</f>
        <v>0</v>
      </c>
      <c r="AR172" s="21" t="s">
        <v>149</v>
      </c>
      <c r="AT172" s="21" t="s">
        <v>145</v>
      </c>
      <c r="AU172" s="21" t="s">
        <v>98</v>
      </c>
      <c r="AY172" s="21" t="s">
        <v>144</v>
      </c>
      <c r="BE172" s="104">
        <f>IF(U172="základní",N172,0)</f>
        <v>0</v>
      </c>
      <c r="BF172" s="104">
        <f>IF(U172="snížená",N172,0)</f>
        <v>0</v>
      </c>
      <c r="BG172" s="104">
        <f>IF(U172="zákl. přenesená",N172,0)</f>
        <v>0</v>
      </c>
      <c r="BH172" s="104">
        <f>IF(U172="sníž. přenesená",N172,0)</f>
        <v>0</v>
      </c>
      <c r="BI172" s="104">
        <f>IF(U172="nulová",N172,0)</f>
        <v>0</v>
      </c>
      <c r="BJ172" s="21" t="s">
        <v>81</v>
      </c>
      <c r="BK172" s="104">
        <f>ROUND(L172*K172,2)</f>
        <v>0</v>
      </c>
      <c r="BL172" s="21" t="s">
        <v>149</v>
      </c>
      <c r="BM172" s="21" t="s">
        <v>235</v>
      </c>
    </row>
    <row r="173" spans="2:65" s="9" customFormat="1" ht="29.85" customHeight="1">
      <c r="B173" s="148"/>
      <c r="C173" s="149"/>
      <c r="D173" s="158" t="s">
        <v>112</v>
      </c>
      <c r="E173" s="158"/>
      <c r="F173" s="158"/>
      <c r="G173" s="158"/>
      <c r="H173" s="158"/>
      <c r="I173" s="158"/>
      <c r="J173" s="158"/>
      <c r="K173" s="158"/>
      <c r="L173" s="158"/>
      <c r="M173" s="158"/>
      <c r="N173" s="254">
        <f>BK173</f>
        <v>0</v>
      </c>
      <c r="O173" s="255"/>
      <c r="P173" s="255"/>
      <c r="Q173" s="255"/>
      <c r="R173" s="151"/>
      <c r="T173" s="152"/>
      <c r="U173" s="149"/>
      <c r="V173" s="149"/>
      <c r="W173" s="153">
        <f>SUM(W174:W175)</f>
        <v>0</v>
      </c>
      <c r="X173" s="149"/>
      <c r="Y173" s="153">
        <f>SUM(Y174:Y175)</f>
        <v>0</v>
      </c>
      <c r="Z173" s="149"/>
      <c r="AA173" s="154">
        <f>SUM(AA174:AA175)</f>
        <v>0</v>
      </c>
      <c r="AR173" s="155" t="s">
        <v>81</v>
      </c>
      <c r="AT173" s="156" t="s">
        <v>74</v>
      </c>
      <c r="AU173" s="156" t="s">
        <v>81</v>
      </c>
      <c r="AY173" s="155" t="s">
        <v>144</v>
      </c>
      <c r="BK173" s="157">
        <f>SUM(BK174:BK175)</f>
        <v>0</v>
      </c>
    </row>
    <row r="174" spans="2:65" s="1" customFormat="1" ht="34.15" customHeight="1">
      <c r="B174" s="130"/>
      <c r="C174" s="159" t="s">
        <v>236</v>
      </c>
      <c r="D174" s="159" t="s">
        <v>145</v>
      </c>
      <c r="E174" s="160" t="s">
        <v>237</v>
      </c>
      <c r="F174" s="264" t="s">
        <v>238</v>
      </c>
      <c r="G174" s="264"/>
      <c r="H174" s="264"/>
      <c r="I174" s="264"/>
      <c r="J174" s="161" t="s">
        <v>207</v>
      </c>
      <c r="K174" s="162">
        <v>2.254</v>
      </c>
      <c r="L174" s="246">
        <v>0</v>
      </c>
      <c r="M174" s="246"/>
      <c r="N174" s="265">
        <f>ROUND(L174*K174,2)</f>
        <v>0</v>
      </c>
      <c r="O174" s="265"/>
      <c r="P174" s="265"/>
      <c r="Q174" s="265"/>
      <c r="R174" s="133"/>
      <c r="T174" s="163" t="s">
        <v>5</v>
      </c>
      <c r="U174" s="46" t="s">
        <v>40</v>
      </c>
      <c r="V174" s="38"/>
      <c r="W174" s="164">
        <f>V174*K174</f>
        <v>0</v>
      </c>
      <c r="X174" s="164">
        <v>0</v>
      </c>
      <c r="Y174" s="164">
        <f>X174*K174</f>
        <v>0</v>
      </c>
      <c r="Z174" s="164">
        <v>0</v>
      </c>
      <c r="AA174" s="165">
        <f>Z174*K174</f>
        <v>0</v>
      </c>
      <c r="AR174" s="21" t="s">
        <v>149</v>
      </c>
      <c r="AT174" s="21" t="s">
        <v>145</v>
      </c>
      <c r="AU174" s="21" t="s">
        <v>98</v>
      </c>
      <c r="AY174" s="21" t="s">
        <v>144</v>
      </c>
      <c r="BE174" s="104">
        <f>IF(U174="základní",N174,0)</f>
        <v>0</v>
      </c>
      <c r="BF174" s="104">
        <f>IF(U174="snížená",N174,0)</f>
        <v>0</v>
      </c>
      <c r="BG174" s="104">
        <f>IF(U174="zákl. přenesená",N174,0)</f>
        <v>0</v>
      </c>
      <c r="BH174" s="104">
        <f>IF(U174="sníž. přenesená",N174,0)</f>
        <v>0</v>
      </c>
      <c r="BI174" s="104">
        <f>IF(U174="nulová",N174,0)</f>
        <v>0</v>
      </c>
      <c r="BJ174" s="21" t="s">
        <v>81</v>
      </c>
      <c r="BK174" s="104">
        <f>ROUND(L174*K174,2)</f>
        <v>0</v>
      </c>
      <c r="BL174" s="21" t="s">
        <v>149</v>
      </c>
      <c r="BM174" s="21" t="s">
        <v>239</v>
      </c>
    </row>
    <row r="175" spans="2:65" s="11" customFormat="1" ht="14.45" customHeight="1">
      <c r="B175" s="173"/>
      <c r="C175" s="174"/>
      <c r="D175" s="174"/>
      <c r="E175" s="175" t="s">
        <v>5</v>
      </c>
      <c r="F175" s="262" t="s">
        <v>240</v>
      </c>
      <c r="G175" s="263"/>
      <c r="H175" s="263"/>
      <c r="I175" s="263"/>
      <c r="J175" s="174"/>
      <c r="K175" s="176">
        <v>2.254</v>
      </c>
      <c r="L175" s="174"/>
      <c r="M175" s="174"/>
      <c r="N175" s="174"/>
      <c r="O175" s="174"/>
      <c r="P175" s="174"/>
      <c r="Q175" s="174"/>
      <c r="R175" s="177"/>
      <c r="T175" s="178"/>
      <c r="U175" s="174"/>
      <c r="V175" s="174"/>
      <c r="W175" s="174"/>
      <c r="X175" s="174"/>
      <c r="Y175" s="174"/>
      <c r="Z175" s="174"/>
      <c r="AA175" s="179"/>
      <c r="AT175" s="180" t="s">
        <v>152</v>
      </c>
      <c r="AU175" s="180" t="s">
        <v>98</v>
      </c>
      <c r="AV175" s="11" t="s">
        <v>98</v>
      </c>
      <c r="AW175" s="11" t="s">
        <v>33</v>
      </c>
      <c r="AX175" s="11" t="s">
        <v>81</v>
      </c>
      <c r="AY175" s="180" t="s">
        <v>144</v>
      </c>
    </row>
    <row r="176" spans="2:65" s="9" customFormat="1" ht="29.85" customHeight="1">
      <c r="B176" s="148"/>
      <c r="C176" s="149"/>
      <c r="D176" s="158" t="s">
        <v>113</v>
      </c>
      <c r="E176" s="158"/>
      <c r="F176" s="158"/>
      <c r="G176" s="158"/>
      <c r="H176" s="158"/>
      <c r="I176" s="158"/>
      <c r="J176" s="158"/>
      <c r="K176" s="158"/>
      <c r="L176" s="158"/>
      <c r="M176" s="158"/>
      <c r="N176" s="252">
        <f>BK176</f>
        <v>0</v>
      </c>
      <c r="O176" s="253"/>
      <c r="P176" s="253"/>
      <c r="Q176" s="253"/>
      <c r="R176" s="151"/>
      <c r="T176" s="152"/>
      <c r="U176" s="149"/>
      <c r="V176" s="149"/>
      <c r="W176" s="153">
        <f>SUM(W177:W185)</f>
        <v>0</v>
      </c>
      <c r="X176" s="149"/>
      <c r="Y176" s="153">
        <f>SUM(Y177:Y185)</f>
        <v>1.6310000000000002</v>
      </c>
      <c r="Z176" s="149"/>
      <c r="AA176" s="154">
        <f>SUM(AA177:AA185)</f>
        <v>0</v>
      </c>
      <c r="AR176" s="155" t="s">
        <v>81</v>
      </c>
      <c r="AT176" s="156" t="s">
        <v>74</v>
      </c>
      <c r="AU176" s="156" t="s">
        <v>81</v>
      </c>
      <c r="AY176" s="155" t="s">
        <v>144</v>
      </c>
      <c r="BK176" s="157">
        <f>SUM(BK177:BK185)</f>
        <v>0</v>
      </c>
    </row>
    <row r="177" spans="2:65" s="1" customFormat="1" ht="22.9" customHeight="1">
      <c r="B177" s="130"/>
      <c r="C177" s="159" t="s">
        <v>241</v>
      </c>
      <c r="D177" s="159" t="s">
        <v>145</v>
      </c>
      <c r="E177" s="160" t="s">
        <v>242</v>
      </c>
      <c r="F177" s="264" t="s">
        <v>243</v>
      </c>
      <c r="G177" s="264"/>
      <c r="H177" s="264"/>
      <c r="I177" s="264"/>
      <c r="J177" s="161" t="s">
        <v>207</v>
      </c>
      <c r="K177" s="162">
        <v>7</v>
      </c>
      <c r="L177" s="246">
        <v>0</v>
      </c>
      <c r="M177" s="246"/>
      <c r="N177" s="265">
        <f>ROUND(L177*K177,2)</f>
        <v>0</v>
      </c>
      <c r="O177" s="265"/>
      <c r="P177" s="265"/>
      <c r="Q177" s="265"/>
      <c r="R177" s="133"/>
      <c r="T177" s="163" t="s">
        <v>5</v>
      </c>
      <c r="U177" s="46" t="s">
        <v>40</v>
      </c>
      <c r="V177" s="38"/>
      <c r="W177" s="164">
        <f>V177*K177</f>
        <v>0</v>
      </c>
      <c r="X177" s="164">
        <v>0</v>
      </c>
      <c r="Y177" s="164">
        <f>X177*K177</f>
        <v>0</v>
      </c>
      <c r="Z177" s="164">
        <v>0</v>
      </c>
      <c r="AA177" s="165">
        <f>Z177*K177</f>
        <v>0</v>
      </c>
      <c r="AR177" s="21" t="s">
        <v>149</v>
      </c>
      <c r="AT177" s="21" t="s">
        <v>145</v>
      </c>
      <c r="AU177" s="21" t="s">
        <v>98</v>
      </c>
      <c r="AY177" s="21" t="s">
        <v>144</v>
      </c>
      <c r="BE177" s="104">
        <f>IF(U177="základní",N177,0)</f>
        <v>0</v>
      </c>
      <c r="BF177" s="104">
        <f>IF(U177="snížená",N177,0)</f>
        <v>0</v>
      </c>
      <c r="BG177" s="104">
        <f>IF(U177="zákl. přenesená",N177,0)</f>
        <v>0</v>
      </c>
      <c r="BH177" s="104">
        <f>IF(U177="sníž. přenesená",N177,0)</f>
        <v>0</v>
      </c>
      <c r="BI177" s="104">
        <f>IF(U177="nulová",N177,0)</f>
        <v>0</v>
      </c>
      <c r="BJ177" s="21" t="s">
        <v>81</v>
      </c>
      <c r="BK177" s="104">
        <f>ROUND(L177*K177,2)</f>
        <v>0</v>
      </c>
      <c r="BL177" s="21" t="s">
        <v>149</v>
      </c>
      <c r="BM177" s="21" t="s">
        <v>244</v>
      </c>
    </row>
    <row r="178" spans="2:65" s="10" customFormat="1" ht="14.45" customHeight="1">
      <c r="B178" s="166"/>
      <c r="C178" s="167"/>
      <c r="D178" s="167"/>
      <c r="E178" s="168" t="s">
        <v>5</v>
      </c>
      <c r="F178" s="266" t="s">
        <v>245</v>
      </c>
      <c r="G178" s="267"/>
      <c r="H178" s="267"/>
      <c r="I178" s="267"/>
      <c r="J178" s="167"/>
      <c r="K178" s="168" t="s">
        <v>5</v>
      </c>
      <c r="L178" s="167"/>
      <c r="M178" s="167"/>
      <c r="N178" s="167"/>
      <c r="O178" s="167"/>
      <c r="P178" s="167"/>
      <c r="Q178" s="167"/>
      <c r="R178" s="169"/>
      <c r="T178" s="170"/>
      <c r="U178" s="167"/>
      <c r="V178" s="167"/>
      <c r="W178" s="167"/>
      <c r="X178" s="167"/>
      <c r="Y178" s="167"/>
      <c r="Z178" s="167"/>
      <c r="AA178" s="171"/>
      <c r="AT178" s="172" t="s">
        <v>152</v>
      </c>
      <c r="AU178" s="172" t="s">
        <v>98</v>
      </c>
      <c r="AV178" s="10" t="s">
        <v>81</v>
      </c>
      <c r="AW178" s="10" t="s">
        <v>33</v>
      </c>
      <c r="AX178" s="10" t="s">
        <v>75</v>
      </c>
      <c r="AY178" s="172" t="s">
        <v>144</v>
      </c>
    </row>
    <row r="179" spans="2:65" s="11" customFormat="1" ht="14.45" customHeight="1">
      <c r="B179" s="173"/>
      <c r="C179" s="174"/>
      <c r="D179" s="174"/>
      <c r="E179" s="175" t="s">
        <v>5</v>
      </c>
      <c r="F179" s="260" t="s">
        <v>246</v>
      </c>
      <c r="G179" s="261"/>
      <c r="H179" s="261"/>
      <c r="I179" s="261"/>
      <c r="J179" s="174"/>
      <c r="K179" s="176">
        <v>5</v>
      </c>
      <c r="L179" s="174"/>
      <c r="M179" s="174"/>
      <c r="N179" s="174"/>
      <c r="O179" s="174"/>
      <c r="P179" s="174"/>
      <c r="Q179" s="174"/>
      <c r="R179" s="177"/>
      <c r="T179" s="178"/>
      <c r="U179" s="174"/>
      <c r="V179" s="174"/>
      <c r="W179" s="174"/>
      <c r="X179" s="174"/>
      <c r="Y179" s="174"/>
      <c r="Z179" s="174"/>
      <c r="AA179" s="179"/>
      <c r="AT179" s="180" t="s">
        <v>152</v>
      </c>
      <c r="AU179" s="180" t="s">
        <v>98</v>
      </c>
      <c r="AV179" s="11" t="s">
        <v>98</v>
      </c>
      <c r="AW179" s="11" t="s">
        <v>33</v>
      </c>
      <c r="AX179" s="11" t="s">
        <v>75</v>
      </c>
      <c r="AY179" s="180" t="s">
        <v>144</v>
      </c>
    </row>
    <row r="180" spans="2:65" s="10" customFormat="1" ht="14.45" customHeight="1">
      <c r="B180" s="166"/>
      <c r="C180" s="167"/>
      <c r="D180" s="167"/>
      <c r="E180" s="168" t="s">
        <v>5</v>
      </c>
      <c r="F180" s="271" t="s">
        <v>247</v>
      </c>
      <c r="G180" s="272"/>
      <c r="H180" s="272"/>
      <c r="I180" s="272"/>
      <c r="J180" s="167"/>
      <c r="K180" s="168" t="s">
        <v>5</v>
      </c>
      <c r="L180" s="167"/>
      <c r="M180" s="167"/>
      <c r="N180" s="167"/>
      <c r="O180" s="167"/>
      <c r="P180" s="167"/>
      <c r="Q180" s="167"/>
      <c r="R180" s="169"/>
      <c r="T180" s="170"/>
      <c r="U180" s="167"/>
      <c r="V180" s="167"/>
      <c r="W180" s="167"/>
      <c r="X180" s="167"/>
      <c r="Y180" s="167"/>
      <c r="Z180" s="167"/>
      <c r="AA180" s="171"/>
      <c r="AT180" s="172" t="s">
        <v>152</v>
      </c>
      <c r="AU180" s="172" t="s">
        <v>98</v>
      </c>
      <c r="AV180" s="10" t="s">
        <v>81</v>
      </c>
      <c r="AW180" s="10" t="s">
        <v>33</v>
      </c>
      <c r="AX180" s="10" t="s">
        <v>75</v>
      </c>
      <c r="AY180" s="172" t="s">
        <v>144</v>
      </c>
    </row>
    <row r="181" spans="2:65" s="11" customFormat="1" ht="14.45" customHeight="1">
      <c r="B181" s="173"/>
      <c r="C181" s="174"/>
      <c r="D181" s="174"/>
      <c r="E181" s="175" t="s">
        <v>5</v>
      </c>
      <c r="F181" s="260" t="s">
        <v>248</v>
      </c>
      <c r="G181" s="261"/>
      <c r="H181" s="261"/>
      <c r="I181" s="261"/>
      <c r="J181" s="174"/>
      <c r="K181" s="176">
        <v>2</v>
      </c>
      <c r="L181" s="174"/>
      <c r="M181" s="174"/>
      <c r="N181" s="174"/>
      <c r="O181" s="174"/>
      <c r="P181" s="174"/>
      <c r="Q181" s="174"/>
      <c r="R181" s="177"/>
      <c r="T181" s="178"/>
      <c r="U181" s="174"/>
      <c r="V181" s="174"/>
      <c r="W181" s="174"/>
      <c r="X181" s="174"/>
      <c r="Y181" s="174"/>
      <c r="Z181" s="174"/>
      <c r="AA181" s="179"/>
      <c r="AT181" s="180" t="s">
        <v>152</v>
      </c>
      <c r="AU181" s="180" t="s">
        <v>98</v>
      </c>
      <c r="AV181" s="11" t="s">
        <v>98</v>
      </c>
      <c r="AW181" s="11" t="s">
        <v>33</v>
      </c>
      <c r="AX181" s="11" t="s">
        <v>75</v>
      </c>
      <c r="AY181" s="180" t="s">
        <v>144</v>
      </c>
    </row>
    <row r="182" spans="2:65" s="12" customFormat="1" ht="14.45" customHeight="1">
      <c r="B182" s="181"/>
      <c r="C182" s="182"/>
      <c r="D182" s="182"/>
      <c r="E182" s="183" t="s">
        <v>5</v>
      </c>
      <c r="F182" s="273" t="s">
        <v>161</v>
      </c>
      <c r="G182" s="274"/>
      <c r="H182" s="274"/>
      <c r="I182" s="274"/>
      <c r="J182" s="182"/>
      <c r="K182" s="184">
        <v>7</v>
      </c>
      <c r="L182" s="182"/>
      <c r="M182" s="182"/>
      <c r="N182" s="182"/>
      <c r="O182" s="182"/>
      <c r="P182" s="182"/>
      <c r="Q182" s="182"/>
      <c r="R182" s="185"/>
      <c r="T182" s="186"/>
      <c r="U182" s="182"/>
      <c r="V182" s="182"/>
      <c r="W182" s="182"/>
      <c r="X182" s="182"/>
      <c r="Y182" s="182"/>
      <c r="Z182" s="182"/>
      <c r="AA182" s="187"/>
      <c r="AT182" s="188" t="s">
        <v>152</v>
      </c>
      <c r="AU182" s="188" t="s">
        <v>98</v>
      </c>
      <c r="AV182" s="12" t="s">
        <v>149</v>
      </c>
      <c r="AW182" s="12" t="s">
        <v>33</v>
      </c>
      <c r="AX182" s="12" t="s">
        <v>81</v>
      </c>
      <c r="AY182" s="188" t="s">
        <v>144</v>
      </c>
    </row>
    <row r="183" spans="2:65" s="1" customFormat="1" ht="22.9" customHeight="1">
      <c r="B183" s="130"/>
      <c r="C183" s="159" t="s">
        <v>249</v>
      </c>
      <c r="D183" s="159" t="s">
        <v>145</v>
      </c>
      <c r="E183" s="160" t="s">
        <v>250</v>
      </c>
      <c r="F183" s="264" t="s">
        <v>251</v>
      </c>
      <c r="G183" s="264"/>
      <c r="H183" s="264"/>
      <c r="I183" s="264"/>
      <c r="J183" s="161" t="s">
        <v>252</v>
      </c>
      <c r="K183" s="162">
        <v>14.625</v>
      </c>
      <c r="L183" s="246">
        <v>0</v>
      </c>
      <c r="M183" s="246"/>
      <c r="N183" s="265">
        <f>ROUND(L183*K183,2)</f>
        <v>0</v>
      </c>
      <c r="O183" s="265"/>
      <c r="P183" s="265"/>
      <c r="Q183" s="265"/>
      <c r="R183" s="133"/>
      <c r="T183" s="163" t="s">
        <v>5</v>
      </c>
      <c r="U183" s="46" t="s">
        <v>40</v>
      </c>
      <c r="V183" s="38"/>
      <c r="W183" s="164">
        <f>V183*K183</f>
        <v>0</v>
      </c>
      <c r="X183" s="164">
        <v>0</v>
      </c>
      <c r="Y183" s="164">
        <f>X183*K183</f>
        <v>0</v>
      </c>
      <c r="Z183" s="164">
        <v>0</v>
      </c>
      <c r="AA183" s="165">
        <f>Z183*K183</f>
        <v>0</v>
      </c>
      <c r="AR183" s="21" t="s">
        <v>149</v>
      </c>
      <c r="AT183" s="21" t="s">
        <v>145</v>
      </c>
      <c r="AU183" s="21" t="s">
        <v>98</v>
      </c>
      <c r="AY183" s="21" t="s">
        <v>144</v>
      </c>
      <c r="BE183" s="104">
        <f>IF(U183="základní",N183,0)</f>
        <v>0</v>
      </c>
      <c r="BF183" s="104">
        <f>IF(U183="snížená",N183,0)</f>
        <v>0</v>
      </c>
      <c r="BG183" s="104">
        <f>IF(U183="zákl. přenesená",N183,0)</f>
        <v>0</v>
      </c>
      <c r="BH183" s="104">
        <f>IF(U183="sníž. přenesená",N183,0)</f>
        <v>0</v>
      </c>
      <c r="BI183" s="104">
        <f>IF(U183="nulová",N183,0)</f>
        <v>0</v>
      </c>
      <c r="BJ183" s="21" t="s">
        <v>81</v>
      </c>
      <c r="BK183" s="104">
        <f>ROUND(L183*K183,2)</f>
        <v>0</v>
      </c>
      <c r="BL183" s="21" t="s">
        <v>149</v>
      </c>
      <c r="BM183" s="21" t="s">
        <v>253</v>
      </c>
    </row>
    <row r="184" spans="2:65" s="1" customFormat="1" ht="34.15" customHeight="1">
      <c r="B184" s="130"/>
      <c r="C184" s="159" t="s">
        <v>254</v>
      </c>
      <c r="D184" s="159" t="s">
        <v>145</v>
      </c>
      <c r="E184" s="160" t="s">
        <v>255</v>
      </c>
      <c r="F184" s="264" t="s">
        <v>256</v>
      </c>
      <c r="G184" s="264"/>
      <c r="H184" s="264"/>
      <c r="I184" s="264"/>
      <c r="J184" s="161" t="s">
        <v>207</v>
      </c>
      <c r="K184" s="162">
        <v>7</v>
      </c>
      <c r="L184" s="246">
        <v>0</v>
      </c>
      <c r="M184" s="246"/>
      <c r="N184" s="265">
        <f>ROUND(L184*K184,2)</f>
        <v>0</v>
      </c>
      <c r="O184" s="265"/>
      <c r="P184" s="265"/>
      <c r="Q184" s="265"/>
      <c r="R184" s="133"/>
      <c r="T184" s="163" t="s">
        <v>5</v>
      </c>
      <c r="U184" s="46" t="s">
        <v>40</v>
      </c>
      <c r="V184" s="38"/>
      <c r="W184" s="164">
        <f>V184*K184</f>
        <v>0</v>
      </c>
      <c r="X184" s="164">
        <v>0.10100000000000001</v>
      </c>
      <c r="Y184" s="164">
        <f>X184*K184</f>
        <v>0.70700000000000007</v>
      </c>
      <c r="Z184" s="164">
        <v>0</v>
      </c>
      <c r="AA184" s="165">
        <f>Z184*K184</f>
        <v>0</v>
      </c>
      <c r="AR184" s="21" t="s">
        <v>149</v>
      </c>
      <c r="AT184" s="21" t="s">
        <v>145</v>
      </c>
      <c r="AU184" s="21" t="s">
        <v>98</v>
      </c>
      <c r="AY184" s="21" t="s">
        <v>144</v>
      </c>
      <c r="BE184" s="104">
        <f>IF(U184="základní",N184,0)</f>
        <v>0</v>
      </c>
      <c r="BF184" s="104">
        <f>IF(U184="snížená",N184,0)</f>
        <v>0</v>
      </c>
      <c r="BG184" s="104">
        <f>IF(U184="zákl. přenesená",N184,0)</f>
        <v>0</v>
      </c>
      <c r="BH184" s="104">
        <f>IF(U184="sníž. přenesená",N184,0)</f>
        <v>0</v>
      </c>
      <c r="BI184" s="104">
        <f>IF(U184="nulová",N184,0)</f>
        <v>0</v>
      </c>
      <c r="BJ184" s="21" t="s">
        <v>81</v>
      </c>
      <c r="BK184" s="104">
        <f>ROUND(L184*K184,2)</f>
        <v>0</v>
      </c>
      <c r="BL184" s="21" t="s">
        <v>149</v>
      </c>
      <c r="BM184" s="21" t="s">
        <v>257</v>
      </c>
    </row>
    <row r="185" spans="2:65" s="1" customFormat="1" ht="22.9" customHeight="1">
      <c r="B185" s="130"/>
      <c r="C185" s="189" t="s">
        <v>10</v>
      </c>
      <c r="D185" s="189" t="s">
        <v>190</v>
      </c>
      <c r="E185" s="190" t="s">
        <v>258</v>
      </c>
      <c r="F185" s="268" t="s">
        <v>259</v>
      </c>
      <c r="G185" s="268"/>
      <c r="H185" s="268"/>
      <c r="I185" s="268"/>
      <c r="J185" s="191" t="s">
        <v>207</v>
      </c>
      <c r="K185" s="192">
        <v>7</v>
      </c>
      <c r="L185" s="269">
        <v>0</v>
      </c>
      <c r="M185" s="269"/>
      <c r="N185" s="270">
        <f>ROUND(L185*K185,2)</f>
        <v>0</v>
      </c>
      <c r="O185" s="265"/>
      <c r="P185" s="265"/>
      <c r="Q185" s="265"/>
      <c r="R185" s="133"/>
      <c r="T185" s="163" t="s">
        <v>5</v>
      </c>
      <c r="U185" s="46" t="s">
        <v>40</v>
      </c>
      <c r="V185" s="38"/>
      <c r="W185" s="164">
        <f>V185*K185</f>
        <v>0</v>
      </c>
      <c r="X185" s="164">
        <v>0.13200000000000001</v>
      </c>
      <c r="Y185" s="164">
        <f>X185*K185</f>
        <v>0.92400000000000004</v>
      </c>
      <c r="Z185" s="164">
        <v>0</v>
      </c>
      <c r="AA185" s="165">
        <f>Z185*K185</f>
        <v>0</v>
      </c>
      <c r="AR185" s="21" t="s">
        <v>189</v>
      </c>
      <c r="AT185" s="21" t="s">
        <v>190</v>
      </c>
      <c r="AU185" s="21" t="s">
        <v>98</v>
      </c>
      <c r="AY185" s="21" t="s">
        <v>144</v>
      </c>
      <c r="BE185" s="104">
        <f>IF(U185="základní",N185,0)</f>
        <v>0</v>
      </c>
      <c r="BF185" s="104">
        <f>IF(U185="snížená",N185,0)</f>
        <v>0</v>
      </c>
      <c r="BG185" s="104">
        <f>IF(U185="zákl. přenesená",N185,0)</f>
        <v>0</v>
      </c>
      <c r="BH185" s="104">
        <f>IF(U185="sníž. přenesená",N185,0)</f>
        <v>0</v>
      </c>
      <c r="BI185" s="104">
        <f>IF(U185="nulová",N185,0)</f>
        <v>0</v>
      </c>
      <c r="BJ185" s="21" t="s">
        <v>81</v>
      </c>
      <c r="BK185" s="104">
        <f>ROUND(L185*K185,2)</f>
        <v>0</v>
      </c>
      <c r="BL185" s="21" t="s">
        <v>149</v>
      </c>
      <c r="BM185" s="21" t="s">
        <v>260</v>
      </c>
    </row>
    <row r="186" spans="2:65" s="9" customFormat="1" ht="29.85" customHeight="1">
      <c r="B186" s="148"/>
      <c r="C186" s="149"/>
      <c r="D186" s="158" t="s">
        <v>114</v>
      </c>
      <c r="E186" s="158"/>
      <c r="F186" s="158"/>
      <c r="G186" s="158"/>
      <c r="H186" s="158"/>
      <c r="I186" s="158"/>
      <c r="J186" s="158"/>
      <c r="K186" s="158"/>
      <c r="L186" s="158"/>
      <c r="M186" s="158"/>
      <c r="N186" s="254">
        <f>BK186</f>
        <v>0</v>
      </c>
      <c r="O186" s="255"/>
      <c r="P186" s="255"/>
      <c r="Q186" s="255"/>
      <c r="R186" s="151"/>
      <c r="T186" s="152"/>
      <c r="U186" s="149"/>
      <c r="V186" s="149"/>
      <c r="W186" s="153">
        <f>SUM(W187:W191)</f>
        <v>0</v>
      </c>
      <c r="X186" s="149"/>
      <c r="Y186" s="153">
        <f>SUM(Y187:Y191)</f>
        <v>3.4909020000000006</v>
      </c>
      <c r="Z186" s="149"/>
      <c r="AA186" s="154">
        <f>SUM(AA187:AA191)</f>
        <v>0.97499999999999998</v>
      </c>
      <c r="AR186" s="155" t="s">
        <v>81</v>
      </c>
      <c r="AT186" s="156" t="s">
        <v>74</v>
      </c>
      <c r="AU186" s="156" t="s">
        <v>81</v>
      </c>
      <c r="AY186" s="155" t="s">
        <v>144</v>
      </c>
      <c r="BK186" s="157">
        <f>SUM(BK187:BK191)</f>
        <v>0</v>
      </c>
    </row>
    <row r="187" spans="2:65" s="1" customFormat="1" ht="34.15" customHeight="1">
      <c r="B187" s="130"/>
      <c r="C187" s="159" t="s">
        <v>261</v>
      </c>
      <c r="D187" s="159" t="s">
        <v>145</v>
      </c>
      <c r="E187" s="160" t="s">
        <v>262</v>
      </c>
      <c r="F187" s="264" t="s">
        <v>263</v>
      </c>
      <c r="G187" s="264"/>
      <c r="H187" s="264"/>
      <c r="I187" s="264"/>
      <c r="J187" s="161" t="s">
        <v>234</v>
      </c>
      <c r="K187" s="162">
        <v>10</v>
      </c>
      <c r="L187" s="246">
        <v>0</v>
      </c>
      <c r="M187" s="246"/>
      <c r="N187" s="265">
        <f>ROUND(L187*K187,2)</f>
        <v>0</v>
      </c>
      <c r="O187" s="265"/>
      <c r="P187" s="265"/>
      <c r="Q187" s="265"/>
      <c r="R187" s="133"/>
      <c r="T187" s="163" t="s">
        <v>5</v>
      </c>
      <c r="U187" s="46" t="s">
        <v>40</v>
      </c>
      <c r="V187" s="38"/>
      <c r="W187" s="164">
        <f>V187*K187</f>
        <v>0</v>
      </c>
      <c r="X187" s="164">
        <v>0.15540000000000001</v>
      </c>
      <c r="Y187" s="164">
        <f>X187*K187</f>
        <v>1.554</v>
      </c>
      <c r="Z187" s="164">
        <v>0</v>
      </c>
      <c r="AA187" s="165">
        <f>Z187*K187</f>
        <v>0</v>
      </c>
      <c r="AR187" s="21" t="s">
        <v>149</v>
      </c>
      <c r="AT187" s="21" t="s">
        <v>145</v>
      </c>
      <c r="AU187" s="21" t="s">
        <v>98</v>
      </c>
      <c r="AY187" s="21" t="s">
        <v>144</v>
      </c>
      <c r="BE187" s="104">
        <f>IF(U187="základní",N187,0)</f>
        <v>0</v>
      </c>
      <c r="BF187" s="104">
        <f>IF(U187="snížená",N187,0)</f>
        <v>0</v>
      </c>
      <c r="BG187" s="104">
        <f>IF(U187="zákl. přenesená",N187,0)</f>
        <v>0</v>
      </c>
      <c r="BH187" s="104">
        <f>IF(U187="sníž. přenesená",N187,0)</f>
        <v>0</v>
      </c>
      <c r="BI187" s="104">
        <f>IF(U187="nulová",N187,0)</f>
        <v>0</v>
      </c>
      <c r="BJ187" s="21" t="s">
        <v>81</v>
      </c>
      <c r="BK187" s="104">
        <f>ROUND(L187*K187,2)</f>
        <v>0</v>
      </c>
      <c r="BL187" s="21" t="s">
        <v>149</v>
      </c>
      <c r="BM187" s="21" t="s">
        <v>264</v>
      </c>
    </row>
    <row r="188" spans="2:65" s="1" customFormat="1" ht="22.9" customHeight="1">
      <c r="B188" s="130"/>
      <c r="C188" s="189" t="s">
        <v>265</v>
      </c>
      <c r="D188" s="189" t="s">
        <v>190</v>
      </c>
      <c r="E188" s="190" t="s">
        <v>266</v>
      </c>
      <c r="F188" s="268" t="s">
        <v>267</v>
      </c>
      <c r="G188" s="268"/>
      <c r="H188" s="268"/>
      <c r="I188" s="268"/>
      <c r="J188" s="191" t="s">
        <v>198</v>
      </c>
      <c r="K188" s="192">
        <v>10</v>
      </c>
      <c r="L188" s="269">
        <v>0</v>
      </c>
      <c r="M188" s="269"/>
      <c r="N188" s="270">
        <f>ROUND(L188*K188,2)</f>
        <v>0</v>
      </c>
      <c r="O188" s="265"/>
      <c r="P188" s="265"/>
      <c r="Q188" s="265"/>
      <c r="R188" s="133"/>
      <c r="T188" s="163" t="s">
        <v>5</v>
      </c>
      <c r="U188" s="46" t="s">
        <v>40</v>
      </c>
      <c r="V188" s="38"/>
      <c r="W188" s="164">
        <f>V188*K188</f>
        <v>0</v>
      </c>
      <c r="X188" s="164">
        <v>5.8000000000000003E-2</v>
      </c>
      <c r="Y188" s="164">
        <f>X188*K188</f>
        <v>0.58000000000000007</v>
      </c>
      <c r="Z188" s="164">
        <v>0</v>
      </c>
      <c r="AA188" s="165">
        <f>Z188*K188</f>
        <v>0</v>
      </c>
      <c r="AR188" s="21" t="s">
        <v>189</v>
      </c>
      <c r="AT188" s="21" t="s">
        <v>190</v>
      </c>
      <c r="AU188" s="21" t="s">
        <v>98</v>
      </c>
      <c r="AY188" s="21" t="s">
        <v>144</v>
      </c>
      <c r="BE188" s="104">
        <f>IF(U188="základní",N188,0)</f>
        <v>0</v>
      </c>
      <c r="BF188" s="104">
        <f>IF(U188="snížená",N188,0)</f>
        <v>0</v>
      </c>
      <c r="BG188" s="104">
        <f>IF(U188="zákl. přenesená",N188,0)</f>
        <v>0</v>
      </c>
      <c r="BH188" s="104">
        <f>IF(U188="sníž. přenesená",N188,0)</f>
        <v>0</v>
      </c>
      <c r="BI188" s="104">
        <f>IF(U188="nulová",N188,0)</f>
        <v>0</v>
      </c>
      <c r="BJ188" s="21" t="s">
        <v>81</v>
      </c>
      <c r="BK188" s="104">
        <f>ROUND(L188*K188,2)</f>
        <v>0</v>
      </c>
      <c r="BL188" s="21" t="s">
        <v>149</v>
      </c>
      <c r="BM188" s="21" t="s">
        <v>268</v>
      </c>
    </row>
    <row r="189" spans="2:65" s="1" customFormat="1" ht="34.15" customHeight="1">
      <c r="B189" s="130"/>
      <c r="C189" s="159" t="s">
        <v>269</v>
      </c>
      <c r="D189" s="159" t="s">
        <v>145</v>
      </c>
      <c r="E189" s="160" t="s">
        <v>270</v>
      </c>
      <c r="F189" s="264" t="s">
        <v>271</v>
      </c>
      <c r="G189" s="264"/>
      <c r="H189" s="264"/>
      <c r="I189" s="264"/>
      <c r="J189" s="161" t="s">
        <v>148</v>
      </c>
      <c r="K189" s="162">
        <v>0.3</v>
      </c>
      <c r="L189" s="246">
        <v>0</v>
      </c>
      <c r="M189" s="246"/>
      <c r="N189" s="265">
        <f>ROUND(L189*K189,2)</f>
        <v>0</v>
      </c>
      <c r="O189" s="265"/>
      <c r="P189" s="265"/>
      <c r="Q189" s="265"/>
      <c r="R189" s="133"/>
      <c r="T189" s="163" t="s">
        <v>5</v>
      </c>
      <c r="U189" s="46" t="s">
        <v>40</v>
      </c>
      <c r="V189" s="38"/>
      <c r="W189" s="164">
        <f>V189*K189</f>
        <v>0</v>
      </c>
      <c r="X189" s="164">
        <v>2.2563399999999998</v>
      </c>
      <c r="Y189" s="164">
        <f>X189*K189</f>
        <v>0.67690199999999989</v>
      </c>
      <c r="Z189" s="164">
        <v>0</v>
      </c>
      <c r="AA189" s="165">
        <f>Z189*K189</f>
        <v>0</v>
      </c>
      <c r="AR189" s="21" t="s">
        <v>149</v>
      </c>
      <c r="AT189" s="21" t="s">
        <v>145</v>
      </c>
      <c r="AU189" s="21" t="s">
        <v>98</v>
      </c>
      <c r="AY189" s="21" t="s">
        <v>144</v>
      </c>
      <c r="BE189" s="104">
        <f>IF(U189="základní",N189,0)</f>
        <v>0</v>
      </c>
      <c r="BF189" s="104">
        <f>IF(U189="snížená",N189,0)</f>
        <v>0</v>
      </c>
      <c r="BG189" s="104">
        <f>IF(U189="zákl. přenesená",N189,0)</f>
        <v>0</v>
      </c>
      <c r="BH189" s="104">
        <f>IF(U189="sníž. přenesená",N189,0)</f>
        <v>0</v>
      </c>
      <c r="BI189" s="104">
        <f>IF(U189="nulová",N189,0)</f>
        <v>0</v>
      </c>
      <c r="BJ189" s="21" t="s">
        <v>81</v>
      </c>
      <c r="BK189" s="104">
        <f>ROUND(L189*K189,2)</f>
        <v>0</v>
      </c>
      <c r="BL189" s="21" t="s">
        <v>149</v>
      </c>
      <c r="BM189" s="21" t="s">
        <v>272</v>
      </c>
    </row>
    <row r="190" spans="2:65" s="1" customFormat="1" ht="22.9" customHeight="1">
      <c r="B190" s="130"/>
      <c r="C190" s="189" t="s">
        <v>273</v>
      </c>
      <c r="D190" s="189" t="s">
        <v>190</v>
      </c>
      <c r="E190" s="190" t="s">
        <v>274</v>
      </c>
      <c r="F190" s="268" t="s">
        <v>275</v>
      </c>
      <c r="G190" s="268"/>
      <c r="H190" s="268"/>
      <c r="I190" s="268"/>
      <c r="J190" s="191" t="s">
        <v>198</v>
      </c>
      <c r="K190" s="192">
        <v>1</v>
      </c>
      <c r="L190" s="269">
        <v>0</v>
      </c>
      <c r="M190" s="269"/>
      <c r="N190" s="270">
        <f>ROUND(L190*K190,2)</f>
        <v>0</v>
      </c>
      <c r="O190" s="265"/>
      <c r="P190" s="265"/>
      <c r="Q190" s="265"/>
      <c r="R190" s="133"/>
      <c r="T190" s="163" t="s">
        <v>5</v>
      </c>
      <c r="U190" s="46" t="s">
        <v>40</v>
      </c>
      <c r="V190" s="38"/>
      <c r="W190" s="164">
        <f>V190*K190</f>
        <v>0</v>
      </c>
      <c r="X190" s="164">
        <v>0.68</v>
      </c>
      <c r="Y190" s="164">
        <f>X190*K190</f>
        <v>0.68</v>
      </c>
      <c r="Z190" s="164">
        <v>0</v>
      </c>
      <c r="AA190" s="165">
        <f>Z190*K190</f>
        <v>0</v>
      </c>
      <c r="AR190" s="21" t="s">
        <v>189</v>
      </c>
      <c r="AT190" s="21" t="s">
        <v>190</v>
      </c>
      <c r="AU190" s="21" t="s">
        <v>98</v>
      </c>
      <c r="AY190" s="21" t="s">
        <v>144</v>
      </c>
      <c r="BE190" s="104">
        <f>IF(U190="základní",N190,0)</f>
        <v>0</v>
      </c>
      <c r="BF190" s="104">
        <f>IF(U190="snížená",N190,0)</f>
        <v>0</v>
      </c>
      <c r="BG190" s="104">
        <f>IF(U190="zákl. přenesená",N190,0)</f>
        <v>0</v>
      </c>
      <c r="BH190" s="104">
        <f>IF(U190="sníž. přenesená",N190,0)</f>
        <v>0</v>
      </c>
      <c r="BI190" s="104">
        <f>IF(U190="nulová",N190,0)</f>
        <v>0</v>
      </c>
      <c r="BJ190" s="21" t="s">
        <v>81</v>
      </c>
      <c r="BK190" s="104">
        <f>ROUND(L190*K190,2)</f>
        <v>0</v>
      </c>
      <c r="BL190" s="21" t="s">
        <v>149</v>
      </c>
      <c r="BM190" s="21" t="s">
        <v>276</v>
      </c>
    </row>
    <row r="191" spans="2:65" s="1" customFormat="1" ht="34.15" customHeight="1">
      <c r="B191" s="130"/>
      <c r="C191" s="159" t="s">
        <v>277</v>
      </c>
      <c r="D191" s="159" t="s">
        <v>145</v>
      </c>
      <c r="E191" s="160" t="s">
        <v>278</v>
      </c>
      <c r="F191" s="264" t="s">
        <v>279</v>
      </c>
      <c r="G191" s="264"/>
      <c r="H191" s="264"/>
      <c r="I191" s="264"/>
      <c r="J191" s="161" t="s">
        <v>148</v>
      </c>
      <c r="K191" s="162">
        <v>0.5</v>
      </c>
      <c r="L191" s="246">
        <v>0</v>
      </c>
      <c r="M191" s="246"/>
      <c r="N191" s="265">
        <f>ROUND(L191*K191,2)</f>
        <v>0</v>
      </c>
      <c r="O191" s="265"/>
      <c r="P191" s="265"/>
      <c r="Q191" s="265"/>
      <c r="R191" s="133"/>
      <c r="T191" s="163" t="s">
        <v>5</v>
      </c>
      <c r="U191" s="46" t="s">
        <v>40</v>
      </c>
      <c r="V191" s="38"/>
      <c r="W191" s="164">
        <f>V191*K191</f>
        <v>0</v>
      </c>
      <c r="X191" s="164">
        <v>0</v>
      </c>
      <c r="Y191" s="164">
        <f>X191*K191</f>
        <v>0</v>
      </c>
      <c r="Z191" s="164">
        <v>1.95</v>
      </c>
      <c r="AA191" s="165">
        <f>Z191*K191</f>
        <v>0.97499999999999998</v>
      </c>
      <c r="AR191" s="21" t="s">
        <v>149</v>
      </c>
      <c r="AT191" s="21" t="s">
        <v>145</v>
      </c>
      <c r="AU191" s="21" t="s">
        <v>98</v>
      </c>
      <c r="AY191" s="21" t="s">
        <v>144</v>
      </c>
      <c r="BE191" s="104">
        <f>IF(U191="základní",N191,0)</f>
        <v>0</v>
      </c>
      <c r="BF191" s="104">
        <f>IF(U191="snížená",N191,0)</f>
        <v>0</v>
      </c>
      <c r="BG191" s="104">
        <f>IF(U191="zákl. přenesená",N191,0)</f>
        <v>0</v>
      </c>
      <c r="BH191" s="104">
        <f>IF(U191="sníž. přenesená",N191,0)</f>
        <v>0</v>
      </c>
      <c r="BI191" s="104">
        <f>IF(U191="nulová",N191,0)</f>
        <v>0</v>
      </c>
      <c r="BJ191" s="21" t="s">
        <v>81</v>
      </c>
      <c r="BK191" s="104">
        <f>ROUND(L191*K191,2)</f>
        <v>0</v>
      </c>
      <c r="BL191" s="21" t="s">
        <v>149</v>
      </c>
      <c r="BM191" s="21" t="s">
        <v>280</v>
      </c>
    </row>
    <row r="192" spans="2:65" s="9" customFormat="1" ht="29.85" customHeight="1">
      <c r="B192" s="148"/>
      <c r="C192" s="149"/>
      <c r="D192" s="158" t="s">
        <v>115</v>
      </c>
      <c r="E192" s="158"/>
      <c r="F192" s="158"/>
      <c r="G192" s="158"/>
      <c r="H192" s="158"/>
      <c r="I192" s="158"/>
      <c r="J192" s="158"/>
      <c r="K192" s="158"/>
      <c r="L192" s="158"/>
      <c r="M192" s="158"/>
      <c r="N192" s="254">
        <f>BK192</f>
        <v>0</v>
      </c>
      <c r="O192" s="255"/>
      <c r="P192" s="255"/>
      <c r="Q192" s="255"/>
      <c r="R192" s="151"/>
      <c r="T192" s="152"/>
      <c r="U192" s="149"/>
      <c r="V192" s="149"/>
      <c r="W192" s="153">
        <f>W193</f>
        <v>0</v>
      </c>
      <c r="X192" s="149"/>
      <c r="Y192" s="153">
        <f>Y193</f>
        <v>0</v>
      </c>
      <c r="Z192" s="149"/>
      <c r="AA192" s="154">
        <f>AA193</f>
        <v>0</v>
      </c>
      <c r="AR192" s="155" t="s">
        <v>81</v>
      </c>
      <c r="AT192" s="156" t="s">
        <v>74</v>
      </c>
      <c r="AU192" s="156" t="s">
        <v>81</v>
      </c>
      <c r="AY192" s="155" t="s">
        <v>144</v>
      </c>
      <c r="BK192" s="157">
        <f>BK193</f>
        <v>0</v>
      </c>
    </row>
    <row r="193" spans="2:65" s="1" customFormat="1" ht="34.15" customHeight="1">
      <c r="B193" s="130"/>
      <c r="C193" s="159" t="s">
        <v>281</v>
      </c>
      <c r="D193" s="159" t="s">
        <v>145</v>
      </c>
      <c r="E193" s="160" t="s">
        <v>282</v>
      </c>
      <c r="F193" s="264" t="s">
        <v>283</v>
      </c>
      <c r="G193" s="264"/>
      <c r="H193" s="264"/>
      <c r="I193" s="264"/>
      <c r="J193" s="161" t="s">
        <v>284</v>
      </c>
      <c r="K193" s="193">
        <v>0</v>
      </c>
      <c r="L193" s="246">
        <v>0</v>
      </c>
      <c r="M193" s="246"/>
      <c r="N193" s="265">
        <f>ROUND(L193*K193,2)</f>
        <v>0</v>
      </c>
      <c r="O193" s="265"/>
      <c r="P193" s="265"/>
      <c r="Q193" s="265"/>
      <c r="R193" s="133"/>
      <c r="T193" s="163" t="s">
        <v>5</v>
      </c>
      <c r="U193" s="46" t="s">
        <v>40</v>
      </c>
      <c r="V193" s="38"/>
      <c r="W193" s="164">
        <f>V193*K193</f>
        <v>0</v>
      </c>
      <c r="X193" s="164">
        <v>0</v>
      </c>
      <c r="Y193" s="164">
        <f>X193*K193</f>
        <v>0</v>
      </c>
      <c r="Z193" s="164">
        <v>0</v>
      </c>
      <c r="AA193" s="165">
        <f>Z193*K193</f>
        <v>0</v>
      </c>
      <c r="AR193" s="21" t="s">
        <v>231</v>
      </c>
      <c r="AT193" s="21" t="s">
        <v>145</v>
      </c>
      <c r="AU193" s="21" t="s">
        <v>98</v>
      </c>
      <c r="AY193" s="21" t="s">
        <v>144</v>
      </c>
      <c r="BE193" s="104">
        <f>IF(U193="základní",N193,0)</f>
        <v>0</v>
      </c>
      <c r="BF193" s="104">
        <f>IF(U193="snížená",N193,0)</f>
        <v>0</v>
      </c>
      <c r="BG193" s="104">
        <f>IF(U193="zákl. přenesená",N193,0)</f>
        <v>0</v>
      </c>
      <c r="BH193" s="104">
        <f>IF(U193="sníž. přenesená",N193,0)</f>
        <v>0</v>
      </c>
      <c r="BI193" s="104">
        <f>IF(U193="nulová",N193,0)</f>
        <v>0</v>
      </c>
      <c r="BJ193" s="21" t="s">
        <v>81</v>
      </c>
      <c r="BK193" s="104">
        <f>ROUND(L193*K193,2)</f>
        <v>0</v>
      </c>
      <c r="BL193" s="21" t="s">
        <v>231</v>
      </c>
      <c r="BM193" s="21" t="s">
        <v>285</v>
      </c>
    </row>
    <row r="194" spans="2:65" s="9" customFormat="1" ht="37.35" customHeight="1">
      <c r="B194" s="148"/>
      <c r="C194" s="149"/>
      <c r="D194" s="150" t="s">
        <v>116</v>
      </c>
      <c r="E194" s="150"/>
      <c r="F194" s="150"/>
      <c r="G194" s="150"/>
      <c r="H194" s="150"/>
      <c r="I194" s="150"/>
      <c r="J194" s="150"/>
      <c r="K194" s="150"/>
      <c r="L194" s="150"/>
      <c r="M194" s="150"/>
      <c r="N194" s="256">
        <f>BK194</f>
        <v>0</v>
      </c>
      <c r="O194" s="257"/>
      <c r="P194" s="257"/>
      <c r="Q194" s="257"/>
      <c r="R194" s="151"/>
      <c r="T194" s="152"/>
      <c r="U194" s="149"/>
      <c r="V194" s="149"/>
      <c r="W194" s="153">
        <f>W195</f>
        <v>0</v>
      </c>
      <c r="X194" s="149"/>
      <c r="Y194" s="153">
        <f>Y195</f>
        <v>0.26</v>
      </c>
      <c r="Z194" s="149"/>
      <c r="AA194" s="154">
        <f>AA195</f>
        <v>0</v>
      </c>
      <c r="AR194" s="155" t="s">
        <v>98</v>
      </c>
      <c r="AT194" s="156" t="s">
        <v>74</v>
      </c>
      <c r="AU194" s="156" t="s">
        <v>75</v>
      </c>
      <c r="AY194" s="155" t="s">
        <v>144</v>
      </c>
      <c r="BK194" s="157">
        <f>BK195</f>
        <v>0</v>
      </c>
    </row>
    <row r="195" spans="2:65" s="9" customFormat="1" ht="19.899999999999999" customHeight="1">
      <c r="B195" s="148"/>
      <c r="C195" s="149"/>
      <c r="D195" s="158" t="s">
        <v>117</v>
      </c>
      <c r="E195" s="158"/>
      <c r="F195" s="158"/>
      <c r="G195" s="158"/>
      <c r="H195" s="158"/>
      <c r="I195" s="158"/>
      <c r="J195" s="158"/>
      <c r="K195" s="158"/>
      <c r="L195" s="158"/>
      <c r="M195" s="158"/>
      <c r="N195" s="252">
        <f>BK195</f>
        <v>0</v>
      </c>
      <c r="O195" s="253"/>
      <c r="P195" s="253"/>
      <c r="Q195" s="253"/>
      <c r="R195" s="151"/>
      <c r="T195" s="152"/>
      <c r="U195" s="149"/>
      <c r="V195" s="149"/>
      <c r="W195" s="153">
        <f>SUM(W196:W197)</f>
        <v>0</v>
      </c>
      <c r="X195" s="149"/>
      <c r="Y195" s="153">
        <f>SUM(Y196:Y197)</f>
        <v>0.26</v>
      </c>
      <c r="Z195" s="149"/>
      <c r="AA195" s="154">
        <f>SUM(AA196:AA197)</f>
        <v>0</v>
      </c>
      <c r="AR195" s="155" t="s">
        <v>98</v>
      </c>
      <c r="AT195" s="156" t="s">
        <v>74</v>
      </c>
      <c r="AU195" s="156" t="s">
        <v>81</v>
      </c>
      <c r="AY195" s="155" t="s">
        <v>144</v>
      </c>
      <c r="BK195" s="157">
        <f>SUM(BK196:BK197)</f>
        <v>0</v>
      </c>
    </row>
    <row r="196" spans="2:65" s="1" customFormat="1" ht="22.9" customHeight="1">
      <c r="B196" s="130"/>
      <c r="C196" s="159" t="s">
        <v>286</v>
      </c>
      <c r="D196" s="159" t="s">
        <v>145</v>
      </c>
      <c r="E196" s="160" t="s">
        <v>287</v>
      </c>
      <c r="F196" s="264" t="s">
        <v>288</v>
      </c>
      <c r="G196" s="264"/>
      <c r="H196" s="264"/>
      <c r="I196" s="264"/>
      <c r="J196" s="161" t="s">
        <v>289</v>
      </c>
      <c r="K196" s="162">
        <v>2600</v>
      </c>
      <c r="L196" s="246">
        <v>0</v>
      </c>
      <c r="M196" s="246"/>
      <c r="N196" s="265">
        <f>ROUND(L196*K196,2)</f>
        <v>0</v>
      </c>
      <c r="O196" s="265"/>
      <c r="P196" s="265"/>
      <c r="Q196" s="265"/>
      <c r="R196" s="133"/>
      <c r="T196" s="163" t="s">
        <v>5</v>
      </c>
      <c r="U196" s="46" t="s">
        <v>40</v>
      </c>
      <c r="V196" s="38"/>
      <c r="W196" s="164">
        <f>V196*K196</f>
        <v>0</v>
      </c>
      <c r="X196" s="164">
        <v>5.0000000000000002E-5</v>
      </c>
      <c r="Y196" s="164">
        <f>X196*K196</f>
        <v>0.13</v>
      </c>
      <c r="Z196" s="164">
        <v>0</v>
      </c>
      <c r="AA196" s="165">
        <f>Z196*K196</f>
        <v>0</v>
      </c>
      <c r="AR196" s="21" t="s">
        <v>231</v>
      </c>
      <c r="AT196" s="21" t="s">
        <v>145</v>
      </c>
      <c r="AU196" s="21" t="s">
        <v>98</v>
      </c>
      <c r="AY196" s="21" t="s">
        <v>144</v>
      </c>
      <c r="BE196" s="104">
        <f>IF(U196="základní",N196,0)</f>
        <v>0</v>
      </c>
      <c r="BF196" s="104">
        <f>IF(U196="snížená",N196,0)</f>
        <v>0</v>
      </c>
      <c r="BG196" s="104">
        <f>IF(U196="zákl. přenesená",N196,0)</f>
        <v>0</v>
      </c>
      <c r="BH196" s="104">
        <f>IF(U196="sníž. přenesená",N196,0)</f>
        <v>0</v>
      </c>
      <c r="BI196" s="104">
        <f>IF(U196="nulová",N196,0)</f>
        <v>0</v>
      </c>
      <c r="BJ196" s="21" t="s">
        <v>81</v>
      </c>
      <c r="BK196" s="104">
        <f>ROUND(L196*K196,2)</f>
        <v>0</v>
      </c>
      <c r="BL196" s="21" t="s">
        <v>231</v>
      </c>
      <c r="BM196" s="21" t="s">
        <v>290</v>
      </c>
    </row>
    <row r="197" spans="2:65" s="1" customFormat="1" ht="45.6" customHeight="1">
      <c r="B197" s="130"/>
      <c r="C197" s="159" t="s">
        <v>291</v>
      </c>
      <c r="D197" s="159" t="s">
        <v>145</v>
      </c>
      <c r="E197" s="160" t="s">
        <v>292</v>
      </c>
      <c r="F197" s="264" t="s">
        <v>293</v>
      </c>
      <c r="G197" s="264"/>
      <c r="H197" s="264"/>
      <c r="I197" s="264"/>
      <c r="J197" s="161" t="s">
        <v>289</v>
      </c>
      <c r="K197" s="162">
        <v>2600</v>
      </c>
      <c r="L197" s="246">
        <v>0</v>
      </c>
      <c r="M197" s="246"/>
      <c r="N197" s="265">
        <f>ROUND(L197*K197,2)</f>
        <v>0</v>
      </c>
      <c r="O197" s="265"/>
      <c r="P197" s="265"/>
      <c r="Q197" s="265"/>
      <c r="R197" s="133"/>
      <c r="T197" s="163" t="s">
        <v>5</v>
      </c>
      <c r="U197" s="46" t="s">
        <v>40</v>
      </c>
      <c r="V197" s="38"/>
      <c r="W197" s="164">
        <f>V197*K197</f>
        <v>0</v>
      </c>
      <c r="X197" s="164">
        <v>5.0000000000000002E-5</v>
      </c>
      <c r="Y197" s="164">
        <f>X197*K197</f>
        <v>0.13</v>
      </c>
      <c r="Z197" s="164">
        <v>0</v>
      </c>
      <c r="AA197" s="165">
        <f>Z197*K197</f>
        <v>0</v>
      </c>
      <c r="AR197" s="21" t="s">
        <v>231</v>
      </c>
      <c r="AT197" s="21" t="s">
        <v>145</v>
      </c>
      <c r="AU197" s="21" t="s">
        <v>98</v>
      </c>
      <c r="AY197" s="21" t="s">
        <v>144</v>
      </c>
      <c r="BE197" s="104">
        <f>IF(U197="základní",N197,0)</f>
        <v>0</v>
      </c>
      <c r="BF197" s="104">
        <f>IF(U197="snížená",N197,0)</f>
        <v>0</v>
      </c>
      <c r="BG197" s="104">
        <f>IF(U197="zákl. přenesená",N197,0)</f>
        <v>0</v>
      </c>
      <c r="BH197" s="104">
        <f>IF(U197="sníž. přenesená",N197,0)</f>
        <v>0</v>
      </c>
      <c r="BI197" s="104">
        <f>IF(U197="nulová",N197,0)</f>
        <v>0</v>
      </c>
      <c r="BJ197" s="21" t="s">
        <v>81</v>
      </c>
      <c r="BK197" s="104">
        <f>ROUND(L197*K197,2)</f>
        <v>0</v>
      </c>
      <c r="BL197" s="21" t="s">
        <v>231</v>
      </c>
      <c r="BM197" s="21" t="s">
        <v>294</v>
      </c>
    </row>
    <row r="198" spans="2:65" s="9" customFormat="1" ht="37.35" customHeight="1">
      <c r="B198" s="148"/>
      <c r="C198" s="149"/>
      <c r="D198" s="150" t="s">
        <v>118</v>
      </c>
      <c r="E198" s="150"/>
      <c r="F198" s="150"/>
      <c r="G198" s="150"/>
      <c r="H198" s="150"/>
      <c r="I198" s="150"/>
      <c r="J198" s="150"/>
      <c r="K198" s="150"/>
      <c r="L198" s="150"/>
      <c r="M198" s="150"/>
      <c r="N198" s="256">
        <f>BK198</f>
        <v>0</v>
      </c>
      <c r="O198" s="257"/>
      <c r="P198" s="257"/>
      <c r="Q198" s="257"/>
      <c r="R198" s="151"/>
      <c r="T198" s="152"/>
      <c r="U198" s="149"/>
      <c r="V198" s="149"/>
      <c r="W198" s="153">
        <f>W199</f>
        <v>0</v>
      </c>
      <c r="X198" s="149"/>
      <c r="Y198" s="153">
        <f>Y199</f>
        <v>69.456907450000003</v>
      </c>
      <c r="Z198" s="149"/>
      <c r="AA198" s="154">
        <f>AA199</f>
        <v>0</v>
      </c>
      <c r="AR198" s="155" t="s">
        <v>165</v>
      </c>
      <c r="AT198" s="156" t="s">
        <v>74</v>
      </c>
      <c r="AU198" s="156" t="s">
        <v>75</v>
      </c>
      <c r="AY198" s="155" t="s">
        <v>144</v>
      </c>
      <c r="BK198" s="157">
        <f>BK199</f>
        <v>0</v>
      </c>
    </row>
    <row r="199" spans="2:65" s="9" customFormat="1" ht="19.899999999999999" customHeight="1">
      <c r="B199" s="148"/>
      <c r="C199" s="149"/>
      <c r="D199" s="158" t="s">
        <v>119</v>
      </c>
      <c r="E199" s="158"/>
      <c r="F199" s="158"/>
      <c r="G199" s="158"/>
      <c r="H199" s="158"/>
      <c r="I199" s="158"/>
      <c r="J199" s="158"/>
      <c r="K199" s="158"/>
      <c r="L199" s="158"/>
      <c r="M199" s="158"/>
      <c r="N199" s="252">
        <f>BK199</f>
        <v>0</v>
      </c>
      <c r="O199" s="253"/>
      <c r="P199" s="253"/>
      <c r="Q199" s="253"/>
      <c r="R199" s="151"/>
      <c r="T199" s="152"/>
      <c r="U199" s="149"/>
      <c r="V199" s="149"/>
      <c r="W199" s="153">
        <f>SUM(W200:W210)</f>
        <v>0</v>
      </c>
      <c r="X199" s="149"/>
      <c r="Y199" s="153">
        <f>SUM(Y200:Y210)</f>
        <v>69.456907450000003</v>
      </c>
      <c r="Z199" s="149"/>
      <c r="AA199" s="154">
        <f>SUM(AA200:AA210)</f>
        <v>0</v>
      </c>
      <c r="AR199" s="155" t="s">
        <v>165</v>
      </c>
      <c r="AT199" s="156" t="s">
        <v>74</v>
      </c>
      <c r="AU199" s="156" t="s">
        <v>81</v>
      </c>
      <c r="AY199" s="155" t="s">
        <v>144</v>
      </c>
      <c r="BK199" s="157">
        <f>SUM(BK200:BK210)</f>
        <v>0</v>
      </c>
    </row>
    <row r="200" spans="2:65" s="1" customFormat="1" ht="34.15" customHeight="1">
      <c r="B200" s="130"/>
      <c r="C200" s="159" t="s">
        <v>295</v>
      </c>
      <c r="D200" s="159" t="s">
        <v>145</v>
      </c>
      <c r="E200" s="160" t="s">
        <v>296</v>
      </c>
      <c r="F200" s="264" t="s">
        <v>297</v>
      </c>
      <c r="G200" s="264"/>
      <c r="H200" s="264"/>
      <c r="I200" s="264"/>
      <c r="J200" s="161" t="s">
        <v>234</v>
      </c>
      <c r="K200" s="162">
        <v>96.6</v>
      </c>
      <c r="L200" s="246">
        <v>0</v>
      </c>
      <c r="M200" s="246"/>
      <c r="N200" s="265">
        <f>ROUND(L200*K200,2)</f>
        <v>0</v>
      </c>
      <c r="O200" s="265"/>
      <c r="P200" s="265"/>
      <c r="Q200" s="265"/>
      <c r="R200" s="133"/>
      <c r="T200" s="163" t="s">
        <v>5</v>
      </c>
      <c r="U200" s="46" t="s">
        <v>40</v>
      </c>
      <c r="V200" s="38"/>
      <c r="W200" s="164">
        <f>V200*K200</f>
        <v>0</v>
      </c>
      <c r="X200" s="164">
        <v>0.27030999999999999</v>
      </c>
      <c r="Y200" s="164">
        <f>X200*K200</f>
        <v>26.111946</v>
      </c>
      <c r="Z200" s="164">
        <v>0</v>
      </c>
      <c r="AA200" s="165">
        <f>Z200*K200</f>
        <v>0</v>
      </c>
      <c r="AR200" s="21" t="s">
        <v>298</v>
      </c>
      <c r="AT200" s="21" t="s">
        <v>145</v>
      </c>
      <c r="AU200" s="21" t="s">
        <v>98</v>
      </c>
      <c r="AY200" s="21" t="s">
        <v>144</v>
      </c>
      <c r="BE200" s="104">
        <f>IF(U200="základní",N200,0)</f>
        <v>0</v>
      </c>
      <c r="BF200" s="104">
        <f>IF(U200="snížená",N200,0)</f>
        <v>0</v>
      </c>
      <c r="BG200" s="104">
        <f>IF(U200="zákl. přenesená",N200,0)</f>
        <v>0</v>
      </c>
      <c r="BH200" s="104">
        <f>IF(U200="sníž. přenesená",N200,0)</f>
        <v>0</v>
      </c>
      <c r="BI200" s="104">
        <f>IF(U200="nulová",N200,0)</f>
        <v>0</v>
      </c>
      <c r="BJ200" s="21" t="s">
        <v>81</v>
      </c>
      <c r="BK200" s="104">
        <f>ROUND(L200*K200,2)</f>
        <v>0</v>
      </c>
      <c r="BL200" s="21" t="s">
        <v>298</v>
      </c>
      <c r="BM200" s="21" t="s">
        <v>299</v>
      </c>
    </row>
    <row r="201" spans="2:65" s="11" customFormat="1" ht="14.45" customHeight="1">
      <c r="B201" s="173"/>
      <c r="C201" s="174"/>
      <c r="D201" s="174"/>
      <c r="E201" s="175" t="s">
        <v>5</v>
      </c>
      <c r="F201" s="262" t="s">
        <v>300</v>
      </c>
      <c r="G201" s="263"/>
      <c r="H201" s="263"/>
      <c r="I201" s="263"/>
      <c r="J201" s="174"/>
      <c r="K201" s="176">
        <v>96.6</v>
      </c>
      <c r="L201" s="174"/>
      <c r="M201" s="174"/>
      <c r="N201" s="174"/>
      <c r="O201" s="174"/>
      <c r="P201" s="174"/>
      <c r="Q201" s="174"/>
      <c r="R201" s="177"/>
      <c r="T201" s="178"/>
      <c r="U201" s="174"/>
      <c r="V201" s="174"/>
      <c r="W201" s="174"/>
      <c r="X201" s="174"/>
      <c r="Y201" s="174"/>
      <c r="Z201" s="174"/>
      <c r="AA201" s="179"/>
      <c r="AT201" s="180" t="s">
        <v>152</v>
      </c>
      <c r="AU201" s="180" t="s">
        <v>98</v>
      </c>
      <c r="AV201" s="11" t="s">
        <v>98</v>
      </c>
      <c r="AW201" s="11" t="s">
        <v>33</v>
      </c>
      <c r="AX201" s="11" t="s">
        <v>81</v>
      </c>
      <c r="AY201" s="180" t="s">
        <v>144</v>
      </c>
    </row>
    <row r="202" spans="2:65" s="1" customFormat="1" ht="14.45" customHeight="1">
      <c r="B202" s="130"/>
      <c r="C202" s="189" t="s">
        <v>301</v>
      </c>
      <c r="D202" s="189" t="s">
        <v>190</v>
      </c>
      <c r="E202" s="190" t="s">
        <v>302</v>
      </c>
      <c r="F202" s="268" t="s">
        <v>303</v>
      </c>
      <c r="G202" s="268"/>
      <c r="H202" s="268"/>
      <c r="I202" s="268"/>
      <c r="J202" s="191" t="s">
        <v>234</v>
      </c>
      <c r="K202" s="192">
        <v>99.498000000000005</v>
      </c>
      <c r="L202" s="269">
        <v>0</v>
      </c>
      <c r="M202" s="269"/>
      <c r="N202" s="270">
        <f>ROUND(L202*K202,2)</f>
        <v>0</v>
      </c>
      <c r="O202" s="265"/>
      <c r="P202" s="265"/>
      <c r="Q202" s="265"/>
      <c r="R202" s="133"/>
      <c r="T202" s="163" t="s">
        <v>5</v>
      </c>
      <c r="U202" s="46" t="s">
        <v>40</v>
      </c>
      <c r="V202" s="38"/>
      <c r="W202" s="164">
        <f>V202*K202</f>
        <v>0</v>
      </c>
      <c r="X202" s="164">
        <v>1.7899999999999999E-2</v>
      </c>
      <c r="Y202" s="164">
        <f>X202*K202</f>
        <v>1.7810142</v>
      </c>
      <c r="Z202" s="164">
        <v>0</v>
      </c>
      <c r="AA202" s="165">
        <f>Z202*K202</f>
        <v>0</v>
      </c>
      <c r="AR202" s="21" t="s">
        <v>304</v>
      </c>
      <c r="AT202" s="21" t="s">
        <v>190</v>
      </c>
      <c r="AU202" s="21" t="s">
        <v>98</v>
      </c>
      <c r="AY202" s="21" t="s">
        <v>144</v>
      </c>
      <c r="BE202" s="104">
        <f>IF(U202="základní",N202,0)</f>
        <v>0</v>
      </c>
      <c r="BF202" s="104">
        <f>IF(U202="snížená",N202,0)</f>
        <v>0</v>
      </c>
      <c r="BG202" s="104">
        <f>IF(U202="zákl. přenesená",N202,0)</f>
        <v>0</v>
      </c>
      <c r="BH202" s="104">
        <f>IF(U202="sníž. přenesená",N202,0)</f>
        <v>0</v>
      </c>
      <c r="BI202" s="104">
        <f>IF(U202="nulová",N202,0)</f>
        <v>0</v>
      </c>
      <c r="BJ202" s="21" t="s">
        <v>81</v>
      </c>
      <c r="BK202" s="104">
        <f>ROUND(L202*K202,2)</f>
        <v>0</v>
      </c>
      <c r="BL202" s="21" t="s">
        <v>304</v>
      </c>
      <c r="BM202" s="21" t="s">
        <v>305</v>
      </c>
    </row>
    <row r="203" spans="2:65" s="11" customFormat="1" ht="14.45" customHeight="1">
      <c r="B203" s="173"/>
      <c r="C203" s="174"/>
      <c r="D203" s="174"/>
      <c r="E203" s="175" t="s">
        <v>5</v>
      </c>
      <c r="F203" s="262" t="s">
        <v>306</v>
      </c>
      <c r="G203" s="263"/>
      <c r="H203" s="263"/>
      <c r="I203" s="263"/>
      <c r="J203" s="174"/>
      <c r="K203" s="176">
        <v>99.498000000000005</v>
      </c>
      <c r="L203" s="174"/>
      <c r="M203" s="174"/>
      <c r="N203" s="174"/>
      <c r="O203" s="174"/>
      <c r="P203" s="174"/>
      <c r="Q203" s="174"/>
      <c r="R203" s="177"/>
      <c r="T203" s="178"/>
      <c r="U203" s="174"/>
      <c r="V203" s="174"/>
      <c r="W203" s="174"/>
      <c r="X203" s="174"/>
      <c r="Y203" s="174"/>
      <c r="Z203" s="174"/>
      <c r="AA203" s="179"/>
      <c r="AT203" s="180" t="s">
        <v>152</v>
      </c>
      <c r="AU203" s="180" t="s">
        <v>98</v>
      </c>
      <c r="AV203" s="11" t="s">
        <v>98</v>
      </c>
      <c r="AW203" s="11" t="s">
        <v>33</v>
      </c>
      <c r="AX203" s="11" t="s">
        <v>81</v>
      </c>
      <c r="AY203" s="180" t="s">
        <v>144</v>
      </c>
    </row>
    <row r="204" spans="2:65" s="1" customFormat="1" ht="34.15" customHeight="1">
      <c r="B204" s="130"/>
      <c r="C204" s="159" t="s">
        <v>307</v>
      </c>
      <c r="D204" s="159" t="s">
        <v>145</v>
      </c>
      <c r="E204" s="160" t="s">
        <v>308</v>
      </c>
      <c r="F204" s="264" t="s">
        <v>309</v>
      </c>
      <c r="G204" s="264"/>
      <c r="H204" s="264"/>
      <c r="I204" s="264"/>
      <c r="J204" s="161" t="s">
        <v>148</v>
      </c>
      <c r="K204" s="162">
        <v>17.388000000000002</v>
      </c>
      <c r="L204" s="246">
        <v>0</v>
      </c>
      <c r="M204" s="246"/>
      <c r="N204" s="265">
        <f>ROUND(L204*K204,2)</f>
        <v>0</v>
      </c>
      <c r="O204" s="265"/>
      <c r="P204" s="265"/>
      <c r="Q204" s="265"/>
      <c r="R204" s="133"/>
      <c r="T204" s="163" t="s">
        <v>5</v>
      </c>
      <c r="U204" s="46" t="s">
        <v>40</v>
      </c>
      <c r="V204" s="38"/>
      <c r="W204" s="164">
        <f>V204*K204</f>
        <v>0</v>
      </c>
      <c r="X204" s="164">
        <v>2.2563399999999998</v>
      </c>
      <c r="Y204" s="164">
        <f>X204*K204</f>
        <v>39.233239920000003</v>
      </c>
      <c r="Z204" s="164">
        <v>0</v>
      </c>
      <c r="AA204" s="165">
        <f>Z204*K204</f>
        <v>0</v>
      </c>
      <c r="AR204" s="21" t="s">
        <v>298</v>
      </c>
      <c r="AT204" s="21" t="s">
        <v>145</v>
      </c>
      <c r="AU204" s="21" t="s">
        <v>98</v>
      </c>
      <c r="AY204" s="21" t="s">
        <v>144</v>
      </c>
      <c r="BE204" s="104">
        <f>IF(U204="základní",N204,0)</f>
        <v>0</v>
      </c>
      <c r="BF204" s="104">
        <f>IF(U204="snížená",N204,0)</f>
        <v>0</v>
      </c>
      <c r="BG204" s="104">
        <f>IF(U204="zákl. přenesená",N204,0)</f>
        <v>0</v>
      </c>
      <c r="BH204" s="104">
        <f>IF(U204="sníž. přenesená",N204,0)</f>
        <v>0</v>
      </c>
      <c r="BI204" s="104">
        <f>IF(U204="nulová",N204,0)</f>
        <v>0</v>
      </c>
      <c r="BJ204" s="21" t="s">
        <v>81</v>
      </c>
      <c r="BK204" s="104">
        <f>ROUND(L204*K204,2)</f>
        <v>0</v>
      </c>
      <c r="BL204" s="21" t="s">
        <v>298</v>
      </c>
      <c r="BM204" s="21" t="s">
        <v>310</v>
      </c>
    </row>
    <row r="205" spans="2:65" s="11" customFormat="1" ht="14.45" customHeight="1">
      <c r="B205" s="173"/>
      <c r="C205" s="174"/>
      <c r="D205" s="174"/>
      <c r="E205" s="175" t="s">
        <v>5</v>
      </c>
      <c r="F205" s="262" t="s">
        <v>311</v>
      </c>
      <c r="G205" s="263"/>
      <c r="H205" s="263"/>
      <c r="I205" s="263"/>
      <c r="J205" s="174"/>
      <c r="K205" s="176">
        <v>17.388000000000002</v>
      </c>
      <c r="L205" s="174"/>
      <c r="M205" s="174"/>
      <c r="N205" s="174"/>
      <c r="O205" s="174"/>
      <c r="P205" s="174"/>
      <c r="Q205" s="174"/>
      <c r="R205" s="177"/>
      <c r="T205" s="178"/>
      <c r="U205" s="174"/>
      <c r="V205" s="174"/>
      <c r="W205" s="174"/>
      <c r="X205" s="174"/>
      <c r="Y205" s="174"/>
      <c r="Z205" s="174"/>
      <c r="AA205" s="179"/>
      <c r="AT205" s="180" t="s">
        <v>152</v>
      </c>
      <c r="AU205" s="180" t="s">
        <v>98</v>
      </c>
      <c r="AV205" s="11" t="s">
        <v>98</v>
      </c>
      <c r="AW205" s="11" t="s">
        <v>33</v>
      </c>
      <c r="AX205" s="11" t="s">
        <v>81</v>
      </c>
      <c r="AY205" s="180" t="s">
        <v>144</v>
      </c>
    </row>
    <row r="206" spans="2:65" s="1" customFormat="1" ht="22.9" customHeight="1">
      <c r="B206" s="130"/>
      <c r="C206" s="159" t="s">
        <v>312</v>
      </c>
      <c r="D206" s="159" t="s">
        <v>145</v>
      </c>
      <c r="E206" s="160" t="s">
        <v>313</v>
      </c>
      <c r="F206" s="264" t="s">
        <v>314</v>
      </c>
      <c r="G206" s="264"/>
      <c r="H206" s="264"/>
      <c r="I206" s="264"/>
      <c r="J206" s="161" t="s">
        <v>207</v>
      </c>
      <c r="K206" s="162">
        <v>32.200000000000003</v>
      </c>
      <c r="L206" s="246">
        <v>0</v>
      </c>
      <c r="M206" s="246"/>
      <c r="N206" s="265">
        <f>ROUND(L206*K206,2)</f>
        <v>0</v>
      </c>
      <c r="O206" s="265"/>
      <c r="P206" s="265"/>
      <c r="Q206" s="265"/>
      <c r="R206" s="133"/>
      <c r="T206" s="163" t="s">
        <v>5</v>
      </c>
      <c r="U206" s="46" t="s">
        <v>40</v>
      </c>
      <c r="V206" s="38"/>
      <c r="W206" s="164">
        <f>V206*K206</f>
        <v>0</v>
      </c>
      <c r="X206" s="164">
        <v>4.1599999999999996E-3</v>
      </c>
      <c r="Y206" s="164">
        <f>X206*K206</f>
        <v>0.13395199999999999</v>
      </c>
      <c r="Z206" s="164">
        <v>0</v>
      </c>
      <c r="AA206" s="165">
        <f>Z206*K206</f>
        <v>0</v>
      </c>
      <c r="AR206" s="21" t="s">
        <v>298</v>
      </c>
      <c r="AT206" s="21" t="s">
        <v>145</v>
      </c>
      <c r="AU206" s="21" t="s">
        <v>98</v>
      </c>
      <c r="AY206" s="21" t="s">
        <v>144</v>
      </c>
      <c r="BE206" s="104">
        <f>IF(U206="základní",N206,0)</f>
        <v>0</v>
      </c>
      <c r="BF206" s="104">
        <f>IF(U206="snížená",N206,0)</f>
        <v>0</v>
      </c>
      <c r="BG206" s="104">
        <f>IF(U206="zákl. přenesená",N206,0)</f>
        <v>0</v>
      </c>
      <c r="BH206" s="104">
        <f>IF(U206="sníž. přenesená",N206,0)</f>
        <v>0</v>
      </c>
      <c r="BI206" s="104">
        <f>IF(U206="nulová",N206,0)</f>
        <v>0</v>
      </c>
      <c r="BJ206" s="21" t="s">
        <v>81</v>
      </c>
      <c r="BK206" s="104">
        <f>ROUND(L206*K206,2)</f>
        <v>0</v>
      </c>
      <c r="BL206" s="21" t="s">
        <v>298</v>
      </c>
      <c r="BM206" s="21" t="s">
        <v>315</v>
      </c>
    </row>
    <row r="207" spans="2:65" s="11" customFormat="1" ht="14.45" customHeight="1">
      <c r="B207" s="173"/>
      <c r="C207" s="174"/>
      <c r="D207" s="174"/>
      <c r="E207" s="175" t="s">
        <v>5</v>
      </c>
      <c r="F207" s="262" t="s">
        <v>316</v>
      </c>
      <c r="G207" s="263"/>
      <c r="H207" s="263"/>
      <c r="I207" s="263"/>
      <c r="J207" s="174"/>
      <c r="K207" s="176">
        <v>32.200000000000003</v>
      </c>
      <c r="L207" s="174"/>
      <c r="M207" s="174"/>
      <c r="N207" s="174"/>
      <c r="O207" s="174"/>
      <c r="P207" s="174"/>
      <c r="Q207" s="174"/>
      <c r="R207" s="177"/>
      <c r="T207" s="178"/>
      <c r="U207" s="174"/>
      <c r="V207" s="174"/>
      <c r="W207" s="174"/>
      <c r="X207" s="174"/>
      <c r="Y207" s="174"/>
      <c r="Z207" s="174"/>
      <c r="AA207" s="179"/>
      <c r="AT207" s="180" t="s">
        <v>152</v>
      </c>
      <c r="AU207" s="180" t="s">
        <v>98</v>
      </c>
      <c r="AV207" s="11" t="s">
        <v>98</v>
      </c>
      <c r="AW207" s="11" t="s">
        <v>33</v>
      </c>
      <c r="AX207" s="11" t="s">
        <v>81</v>
      </c>
      <c r="AY207" s="180" t="s">
        <v>144</v>
      </c>
    </row>
    <row r="208" spans="2:65" s="1" customFormat="1" ht="22.9" customHeight="1">
      <c r="B208" s="130"/>
      <c r="C208" s="159" t="s">
        <v>317</v>
      </c>
      <c r="D208" s="159" t="s">
        <v>145</v>
      </c>
      <c r="E208" s="160" t="s">
        <v>318</v>
      </c>
      <c r="F208" s="264" t="s">
        <v>319</v>
      </c>
      <c r="G208" s="264"/>
      <c r="H208" s="264"/>
      <c r="I208" s="264"/>
      <c r="J208" s="161" t="s">
        <v>180</v>
      </c>
      <c r="K208" s="162">
        <v>2.0870000000000002</v>
      </c>
      <c r="L208" s="246">
        <v>0</v>
      </c>
      <c r="M208" s="246"/>
      <c r="N208" s="265">
        <f>ROUND(L208*K208,2)</f>
        <v>0</v>
      </c>
      <c r="O208" s="265"/>
      <c r="P208" s="265"/>
      <c r="Q208" s="265"/>
      <c r="R208" s="133"/>
      <c r="T208" s="163" t="s">
        <v>5</v>
      </c>
      <c r="U208" s="46" t="s">
        <v>40</v>
      </c>
      <c r="V208" s="38"/>
      <c r="W208" s="164">
        <f>V208*K208</f>
        <v>0</v>
      </c>
      <c r="X208" s="164">
        <v>1.0525899999999999</v>
      </c>
      <c r="Y208" s="164">
        <f>X208*K208</f>
        <v>2.1967553300000002</v>
      </c>
      <c r="Z208" s="164">
        <v>0</v>
      </c>
      <c r="AA208" s="165">
        <f>Z208*K208</f>
        <v>0</v>
      </c>
      <c r="AR208" s="21" t="s">
        <v>149</v>
      </c>
      <c r="AT208" s="21" t="s">
        <v>145</v>
      </c>
      <c r="AU208" s="21" t="s">
        <v>98</v>
      </c>
      <c r="AY208" s="21" t="s">
        <v>144</v>
      </c>
      <c r="BE208" s="104">
        <f>IF(U208="základní",N208,0)</f>
        <v>0</v>
      </c>
      <c r="BF208" s="104">
        <f>IF(U208="snížená",N208,0)</f>
        <v>0</v>
      </c>
      <c r="BG208" s="104">
        <f>IF(U208="zákl. přenesená",N208,0)</f>
        <v>0</v>
      </c>
      <c r="BH208" s="104">
        <f>IF(U208="sníž. přenesená",N208,0)</f>
        <v>0</v>
      </c>
      <c r="BI208" s="104">
        <f>IF(U208="nulová",N208,0)</f>
        <v>0</v>
      </c>
      <c r="BJ208" s="21" t="s">
        <v>81</v>
      </c>
      <c r="BK208" s="104">
        <f>ROUND(L208*K208,2)</f>
        <v>0</v>
      </c>
      <c r="BL208" s="21" t="s">
        <v>149</v>
      </c>
      <c r="BM208" s="21" t="s">
        <v>320</v>
      </c>
    </row>
    <row r="209" spans="2:63" s="10" customFormat="1" ht="14.45" customHeight="1">
      <c r="B209" s="166"/>
      <c r="C209" s="167"/>
      <c r="D209" s="167"/>
      <c r="E209" s="168" t="s">
        <v>5</v>
      </c>
      <c r="F209" s="266" t="s">
        <v>321</v>
      </c>
      <c r="G209" s="267"/>
      <c r="H209" s="267"/>
      <c r="I209" s="267"/>
      <c r="J209" s="167"/>
      <c r="K209" s="168" t="s">
        <v>5</v>
      </c>
      <c r="L209" s="167"/>
      <c r="M209" s="167"/>
      <c r="N209" s="167"/>
      <c r="O209" s="167"/>
      <c r="P209" s="167"/>
      <c r="Q209" s="167"/>
      <c r="R209" s="169"/>
      <c r="T209" s="170"/>
      <c r="U209" s="167"/>
      <c r="V209" s="167"/>
      <c r="W209" s="167"/>
      <c r="X209" s="167"/>
      <c r="Y209" s="167"/>
      <c r="Z209" s="167"/>
      <c r="AA209" s="171"/>
      <c r="AT209" s="172" t="s">
        <v>152</v>
      </c>
      <c r="AU209" s="172" t="s">
        <v>98</v>
      </c>
      <c r="AV209" s="10" t="s">
        <v>81</v>
      </c>
      <c r="AW209" s="10" t="s">
        <v>33</v>
      </c>
      <c r="AX209" s="10" t="s">
        <v>75</v>
      </c>
      <c r="AY209" s="172" t="s">
        <v>144</v>
      </c>
    </row>
    <row r="210" spans="2:63" s="11" customFormat="1" ht="14.45" customHeight="1">
      <c r="B210" s="173"/>
      <c r="C210" s="174"/>
      <c r="D210" s="174"/>
      <c r="E210" s="175" t="s">
        <v>5</v>
      </c>
      <c r="F210" s="260" t="s">
        <v>322</v>
      </c>
      <c r="G210" s="261"/>
      <c r="H210" s="261"/>
      <c r="I210" s="261"/>
      <c r="J210" s="174"/>
      <c r="K210" s="176">
        <v>2.0870000000000002</v>
      </c>
      <c r="L210" s="174"/>
      <c r="M210" s="174"/>
      <c r="N210" s="174"/>
      <c r="O210" s="174"/>
      <c r="P210" s="174"/>
      <c r="Q210" s="174"/>
      <c r="R210" s="177"/>
      <c r="T210" s="178"/>
      <c r="U210" s="174"/>
      <c r="V210" s="174"/>
      <c r="W210" s="174"/>
      <c r="X210" s="174"/>
      <c r="Y210" s="174"/>
      <c r="Z210" s="174"/>
      <c r="AA210" s="179"/>
      <c r="AT210" s="180" t="s">
        <v>152</v>
      </c>
      <c r="AU210" s="180" t="s">
        <v>98</v>
      </c>
      <c r="AV210" s="11" t="s">
        <v>98</v>
      </c>
      <c r="AW210" s="11" t="s">
        <v>33</v>
      </c>
      <c r="AX210" s="11" t="s">
        <v>81</v>
      </c>
      <c r="AY210" s="180" t="s">
        <v>144</v>
      </c>
    </row>
    <row r="211" spans="2:63" s="1" customFormat="1" ht="49.9" customHeight="1">
      <c r="B211" s="37"/>
      <c r="C211" s="38"/>
      <c r="D211" s="150" t="s">
        <v>323</v>
      </c>
      <c r="E211" s="38"/>
      <c r="F211" s="38"/>
      <c r="G211" s="38"/>
      <c r="H211" s="38"/>
      <c r="I211" s="38"/>
      <c r="J211" s="38"/>
      <c r="K211" s="38"/>
      <c r="L211" s="38"/>
      <c r="M211" s="38"/>
      <c r="N211" s="258">
        <f t="shared" ref="N211:N216" si="5">BK211</f>
        <v>0</v>
      </c>
      <c r="O211" s="259"/>
      <c r="P211" s="259"/>
      <c r="Q211" s="259"/>
      <c r="R211" s="39"/>
      <c r="T211" s="194"/>
      <c r="U211" s="38"/>
      <c r="V211" s="38"/>
      <c r="W211" s="38"/>
      <c r="X211" s="38"/>
      <c r="Y211" s="38"/>
      <c r="Z211" s="38"/>
      <c r="AA211" s="76"/>
      <c r="AT211" s="21" t="s">
        <v>74</v>
      </c>
      <c r="AU211" s="21" t="s">
        <v>75</v>
      </c>
      <c r="AY211" s="21" t="s">
        <v>324</v>
      </c>
      <c r="BK211" s="104">
        <f>SUM(BK212:BK216)</f>
        <v>0</v>
      </c>
    </row>
    <row r="212" spans="2:63" s="1" customFormat="1" ht="22.35" customHeight="1">
      <c r="B212" s="37"/>
      <c r="C212" s="195" t="s">
        <v>5</v>
      </c>
      <c r="D212" s="195" t="s">
        <v>145</v>
      </c>
      <c r="E212" s="196" t="s">
        <v>5</v>
      </c>
      <c r="F212" s="245" t="s">
        <v>5</v>
      </c>
      <c r="G212" s="245"/>
      <c r="H212" s="245"/>
      <c r="I212" s="245"/>
      <c r="J212" s="197" t="s">
        <v>5</v>
      </c>
      <c r="K212" s="193"/>
      <c r="L212" s="246"/>
      <c r="M212" s="247"/>
      <c r="N212" s="247">
        <f t="shared" si="5"/>
        <v>0</v>
      </c>
      <c r="O212" s="247"/>
      <c r="P212" s="247"/>
      <c r="Q212" s="247"/>
      <c r="R212" s="39"/>
      <c r="T212" s="163" t="s">
        <v>5</v>
      </c>
      <c r="U212" s="198" t="s">
        <v>40</v>
      </c>
      <c r="V212" s="38"/>
      <c r="W212" s="38"/>
      <c r="X212" s="38"/>
      <c r="Y212" s="38"/>
      <c r="Z212" s="38"/>
      <c r="AA212" s="76"/>
      <c r="AT212" s="21" t="s">
        <v>324</v>
      </c>
      <c r="AU212" s="21" t="s">
        <v>81</v>
      </c>
      <c r="AY212" s="21" t="s">
        <v>324</v>
      </c>
      <c r="BE212" s="104">
        <f>IF(U212="základní",N212,0)</f>
        <v>0</v>
      </c>
      <c r="BF212" s="104">
        <f>IF(U212="snížená",N212,0)</f>
        <v>0</v>
      </c>
      <c r="BG212" s="104">
        <f>IF(U212="zákl. přenesená",N212,0)</f>
        <v>0</v>
      </c>
      <c r="BH212" s="104">
        <f>IF(U212="sníž. přenesená",N212,0)</f>
        <v>0</v>
      </c>
      <c r="BI212" s="104">
        <f>IF(U212="nulová",N212,0)</f>
        <v>0</v>
      </c>
      <c r="BJ212" s="21" t="s">
        <v>81</v>
      </c>
      <c r="BK212" s="104">
        <f>L212*K212</f>
        <v>0</v>
      </c>
    </row>
    <row r="213" spans="2:63" s="1" customFormat="1" ht="22.35" customHeight="1">
      <c r="B213" s="37"/>
      <c r="C213" s="195" t="s">
        <v>5</v>
      </c>
      <c r="D213" s="195" t="s">
        <v>145</v>
      </c>
      <c r="E213" s="196" t="s">
        <v>5</v>
      </c>
      <c r="F213" s="245" t="s">
        <v>5</v>
      </c>
      <c r="G213" s="245"/>
      <c r="H213" s="245"/>
      <c r="I213" s="245"/>
      <c r="J213" s="197" t="s">
        <v>5</v>
      </c>
      <c r="K213" s="193"/>
      <c r="L213" s="246"/>
      <c r="M213" s="247"/>
      <c r="N213" s="247">
        <f t="shared" si="5"/>
        <v>0</v>
      </c>
      <c r="O213" s="247"/>
      <c r="P213" s="247"/>
      <c r="Q213" s="247"/>
      <c r="R213" s="39"/>
      <c r="T213" s="163" t="s">
        <v>5</v>
      </c>
      <c r="U213" s="198" t="s">
        <v>40</v>
      </c>
      <c r="V213" s="38"/>
      <c r="W213" s="38"/>
      <c r="X213" s="38"/>
      <c r="Y213" s="38"/>
      <c r="Z213" s="38"/>
      <c r="AA213" s="76"/>
      <c r="AT213" s="21" t="s">
        <v>324</v>
      </c>
      <c r="AU213" s="21" t="s">
        <v>81</v>
      </c>
      <c r="AY213" s="21" t="s">
        <v>324</v>
      </c>
      <c r="BE213" s="104">
        <f>IF(U213="základní",N213,0)</f>
        <v>0</v>
      </c>
      <c r="BF213" s="104">
        <f>IF(U213="snížená",N213,0)</f>
        <v>0</v>
      </c>
      <c r="BG213" s="104">
        <f>IF(U213="zákl. přenesená",N213,0)</f>
        <v>0</v>
      </c>
      <c r="BH213" s="104">
        <f>IF(U213="sníž. přenesená",N213,0)</f>
        <v>0</v>
      </c>
      <c r="BI213" s="104">
        <f>IF(U213="nulová",N213,0)</f>
        <v>0</v>
      </c>
      <c r="BJ213" s="21" t="s">
        <v>81</v>
      </c>
      <c r="BK213" s="104">
        <f>L213*K213</f>
        <v>0</v>
      </c>
    </row>
    <row r="214" spans="2:63" s="1" customFormat="1" ht="22.35" customHeight="1">
      <c r="B214" s="37"/>
      <c r="C214" s="195" t="s">
        <v>5</v>
      </c>
      <c r="D214" s="195" t="s">
        <v>145</v>
      </c>
      <c r="E214" s="196" t="s">
        <v>5</v>
      </c>
      <c r="F214" s="245" t="s">
        <v>5</v>
      </c>
      <c r="G214" s="245"/>
      <c r="H214" s="245"/>
      <c r="I214" s="245"/>
      <c r="J214" s="197" t="s">
        <v>5</v>
      </c>
      <c r="K214" s="193"/>
      <c r="L214" s="246"/>
      <c r="M214" s="247"/>
      <c r="N214" s="247">
        <f t="shared" si="5"/>
        <v>0</v>
      </c>
      <c r="O214" s="247"/>
      <c r="P214" s="247"/>
      <c r="Q214" s="247"/>
      <c r="R214" s="39"/>
      <c r="T214" s="163" t="s">
        <v>5</v>
      </c>
      <c r="U214" s="198" t="s">
        <v>40</v>
      </c>
      <c r="V214" s="38"/>
      <c r="W214" s="38"/>
      <c r="X214" s="38"/>
      <c r="Y214" s="38"/>
      <c r="Z214" s="38"/>
      <c r="AA214" s="76"/>
      <c r="AT214" s="21" t="s">
        <v>324</v>
      </c>
      <c r="AU214" s="21" t="s">
        <v>81</v>
      </c>
      <c r="AY214" s="21" t="s">
        <v>324</v>
      </c>
      <c r="BE214" s="104">
        <f>IF(U214="základní",N214,0)</f>
        <v>0</v>
      </c>
      <c r="BF214" s="104">
        <f>IF(U214="snížená",N214,0)</f>
        <v>0</v>
      </c>
      <c r="BG214" s="104">
        <f>IF(U214="zákl. přenesená",N214,0)</f>
        <v>0</v>
      </c>
      <c r="BH214" s="104">
        <f>IF(U214="sníž. přenesená",N214,0)</f>
        <v>0</v>
      </c>
      <c r="BI214" s="104">
        <f>IF(U214="nulová",N214,0)</f>
        <v>0</v>
      </c>
      <c r="BJ214" s="21" t="s">
        <v>81</v>
      </c>
      <c r="BK214" s="104">
        <f>L214*K214</f>
        <v>0</v>
      </c>
    </row>
    <row r="215" spans="2:63" s="1" customFormat="1" ht="22.35" customHeight="1">
      <c r="B215" s="37"/>
      <c r="C215" s="195" t="s">
        <v>5</v>
      </c>
      <c r="D215" s="195" t="s">
        <v>145</v>
      </c>
      <c r="E215" s="196" t="s">
        <v>5</v>
      </c>
      <c r="F215" s="245" t="s">
        <v>5</v>
      </c>
      <c r="G215" s="245"/>
      <c r="H215" s="245"/>
      <c r="I215" s="245"/>
      <c r="J215" s="197" t="s">
        <v>5</v>
      </c>
      <c r="K215" s="193"/>
      <c r="L215" s="246"/>
      <c r="M215" s="247"/>
      <c r="N215" s="247">
        <f t="shared" si="5"/>
        <v>0</v>
      </c>
      <c r="O215" s="247"/>
      <c r="P215" s="247"/>
      <c r="Q215" s="247"/>
      <c r="R215" s="39"/>
      <c r="T215" s="163" t="s">
        <v>5</v>
      </c>
      <c r="U215" s="198" t="s">
        <v>40</v>
      </c>
      <c r="V215" s="38"/>
      <c r="W215" s="38"/>
      <c r="X215" s="38"/>
      <c r="Y215" s="38"/>
      <c r="Z215" s="38"/>
      <c r="AA215" s="76"/>
      <c r="AT215" s="21" t="s">
        <v>324</v>
      </c>
      <c r="AU215" s="21" t="s">
        <v>81</v>
      </c>
      <c r="AY215" s="21" t="s">
        <v>324</v>
      </c>
      <c r="BE215" s="104">
        <f>IF(U215="základní",N215,0)</f>
        <v>0</v>
      </c>
      <c r="BF215" s="104">
        <f>IF(U215="snížená",N215,0)</f>
        <v>0</v>
      </c>
      <c r="BG215" s="104">
        <f>IF(U215="zákl. přenesená",N215,0)</f>
        <v>0</v>
      </c>
      <c r="BH215" s="104">
        <f>IF(U215="sníž. přenesená",N215,0)</f>
        <v>0</v>
      </c>
      <c r="BI215" s="104">
        <f>IF(U215="nulová",N215,0)</f>
        <v>0</v>
      </c>
      <c r="BJ215" s="21" t="s">
        <v>81</v>
      </c>
      <c r="BK215" s="104">
        <f>L215*K215</f>
        <v>0</v>
      </c>
    </row>
    <row r="216" spans="2:63" s="1" customFormat="1" ht="22.35" customHeight="1">
      <c r="B216" s="37"/>
      <c r="C216" s="195" t="s">
        <v>5</v>
      </c>
      <c r="D216" s="195" t="s">
        <v>145</v>
      </c>
      <c r="E216" s="196" t="s">
        <v>5</v>
      </c>
      <c r="F216" s="245" t="s">
        <v>5</v>
      </c>
      <c r="G216" s="245"/>
      <c r="H216" s="245"/>
      <c r="I216" s="245"/>
      <c r="J216" s="197" t="s">
        <v>5</v>
      </c>
      <c r="K216" s="193"/>
      <c r="L216" s="246"/>
      <c r="M216" s="247"/>
      <c r="N216" s="247">
        <f t="shared" si="5"/>
        <v>0</v>
      </c>
      <c r="O216" s="247"/>
      <c r="P216" s="247"/>
      <c r="Q216" s="247"/>
      <c r="R216" s="39"/>
      <c r="T216" s="163" t="s">
        <v>5</v>
      </c>
      <c r="U216" s="198" t="s">
        <v>40</v>
      </c>
      <c r="V216" s="58"/>
      <c r="W216" s="58"/>
      <c r="X216" s="58"/>
      <c r="Y216" s="58"/>
      <c r="Z216" s="58"/>
      <c r="AA216" s="60"/>
      <c r="AT216" s="21" t="s">
        <v>324</v>
      </c>
      <c r="AU216" s="21" t="s">
        <v>81</v>
      </c>
      <c r="AY216" s="21" t="s">
        <v>324</v>
      </c>
      <c r="BE216" s="104">
        <f>IF(U216="základní",N216,0)</f>
        <v>0</v>
      </c>
      <c r="BF216" s="104">
        <f>IF(U216="snížená",N216,0)</f>
        <v>0</v>
      </c>
      <c r="BG216" s="104">
        <f>IF(U216="zákl. přenesená",N216,0)</f>
        <v>0</v>
      </c>
      <c r="BH216" s="104">
        <f>IF(U216="sníž. přenesená",N216,0)</f>
        <v>0</v>
      </c>
      <c r="BI216" s="104">
        <f>IF(U216="nulová",N216,0)</f>
        <v>0</v>
      </c>
      <c r="BJ216" s="21" t="s">
        <v>81</v>
      </c>
      <c r="BK216" s="104">
        <f>L216*K216</f>
        <v>0</v>
      </c>
    </row>
    <row r="217" spans="2:63" s="1" customFormat="1" ht="6.95" customHeight="1">
      <c r="B217" s="61"/>
      <c r="C217" s="62"/>
      <c r="D217" s="62"/>
      <c r="E217" s="62"/>
      <c r="F217" s="62"/>
      <c r="G217" s="62"/>
      <c r="H217" s="62"/>
      <c r="I217" s="62"/>
      <c r="J217" s="62"/>
      <c r="K217" s="62"/>
      <c r="L217" s="62"/>
      <c r="M217" s="62"/>
      <c r="N217" s="62"/>
      <c r="O217" s="62"/>
      <c r="P217" s="62"/>
      <c r="Q217" s="62"/>
      <c r="R217" s="63"/>
    </row>
  </sheetData>
  <mergeCells count="242"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N98:Q98"/>
    <mergeCell ref="N99:Q99"/>
    <mergeCell ref="N100:Q100"/>
    <mergeCell ref="N101:Q101"/>
    <mergeCell ref="N103:Q103"/>
    <mergeCell ref="D104:H104"/>
    <mergeCell ref="N104:Q104"/>
    <mergeCell ref="D105:H105"/>
    <mergeCell ref="N105:Q105"/>
    <mergeCell ref="D106:H106"/>
    <mergeCell ref="N106:Q106"/>
    <mergeCell ref="D107:H107"/>
    <mergeCell ref="N107:Q107"/>
    <mergeCell ref="D108:H108"/>
    <mergeCell ref="N108:Q108"/>
    <mergeCell ref="N109:Q109"/>
    <mergeCell ref="L111:Q111"/>
    <mergeCell ref="C117:Q117"/>
    <mergeCell ref="F119:P119"/>
    <mergeCell ref="F120:P120"/>
    <mergeCell ref="M122:P122"/>
    <mergeCell ref="M124:Q124"/>
    <mergeCell ref="M125:Q125"/>
    <mergeCell ref="F127:I127"/>
    <mergeCell ref="L127:M127"/>
    <mergeCell ref="N127:Q127"/>
    <mergeCell ref="F131:I131"/>
    <mergeCell ref="L131:M131"/>
    <mergeCell ref="N131:Q131"/>
    <mergeCell ref="F132:I132"/>
    <mergeCell ref="F133:I133"/>
    <mergeCell ref="F134:I134"/>
    <mergeCell ref="F135:I135"/>
    <mergeCell ref="F136:I136"/>
    <mergeCell ref="F137:I137"/>
    <mergeCell ref="F138:I138"/>
    <mergeCell ref="F139:I139"/>
    <mergeCell ref="F140:I140"/>
    <mergeCell ref="F141:I141"/>
    <mergeCell ref="F142:I142"/>
    <mergeCell ref="L142:M142"/>
    <mergeCell ref="N142:Q142"/>
    <mergeCell ref="F143:I143"/>
    <mergeCell ref="L143:M143"/>
    <mergeCell ref="N143:Q143"/>
    <mergeCell ref="F144:I144"/>
    <mergeCell ref="L144:M144"/>
    <mergeCell ref="N144:Q144"/>
    <mergeCell ref="F145:I145"/>
    <mergeCell ref="F146:I146"/>
    <mergeCell ref="L146:M146"/>
    <mergeCell ref="N146:Q146"/>
    <mergeCell ref="F147:I147"/>
    <mergeCell ref="L147:M147"/>
    <mergeCell ref="N147:Q147"/>
    <mergeCell ref="F148:I148"/>
    <mergeCell ref="F149:I149"/>
    <mergeCell ref="L149:M149"/>
    <mergeCell ref="N149:Q149"/>
    <mergeCell ref="F150:I150"/>
    <mergeCell ref="F151:I151"/>
    <mergeCell ref="F152:I152"/>
    <mergeCell ref="L152:M152"/>
    <mergeCell ref="N152:Q152"/>
    <mergeCell ref="F153:I153"/>
    <mergeCell ref="F154:I154"/>
    <mergeCell ref="L154:M154"/>
    <mergeCell ref="N154:Q154"/>
    <mergeCell ref="F155:I155"/>
    <mergeCell ref="L155:M155"/>
    <mergeCell ref="N155:Q155"/>
    <mergeCell ref="F156:I156"/>
    <mergeCell ref="L156:M156"/>
    <mergeCell ref="N156:Q156"/>
    <mergeCell ref="F157:I157"/>
    <mergeCell ref="F159:I159"/>
    <mergeCell ref="L159:M159"/>
    <mergeCell ref="N159:Q159"/>
    <mergeCell ref="F160:I160"/>
    <mergeCell ref="F161:I161"/>
    <mergeCell ref="F162:I162"/>
    <mergeCell ref="L162:M162"/>
    <mergeCell ref="N162:Q162"/>
    <mergeCell ref="F163:I163"/>
    <mergeCell ref="F164:I164"/>
    <mergeCell ref="L164:M164"/>
    <mergeCell ref="N164:Q164"/>
    <mergeCell ref="F165:I165"/>
    <mergeCell ref="F166:I166"/>
    <mergeCell ref="L166:M166"/>
    <mergeCell ref="N166:Q166"/>
    <mergeCell ref="F167:I167"/>
    <mergeCell ref="F168:I168"/>
    <mergeCell ref="F169:I169"/>
    <mergeCell ref="F170:I170"/>
    <mergeCell ref="F172:I172"/>
    <mergeCell ref="L172:M172"/>
    <mergeCell ref="N172:Q172"/>
    <mergeCell ref="F174:I174"/>
    <mergeCell ref="L174:M174"/>
    <mergeCell ref="N174:Q174"/>
    <mergeCell ref="F175:I175"/>
    <mergeCell ref="F177:I177"/>
    <mergeCell ref="L177:M177"/>
    <mergeCell ref="N177:Q177"/>
    <mergeCell ref="F178:I178"/>
    <mergeCell ref="F179:I179"/>
    <mergeCell ref="F180:I180"/>
    <mergeCell ref="F181:I181"/>
    <mergeCell ref="F182:I182"/>
    <mergeCell ref="F183:I183"/>
    <mergeCell ref="L183:M183"/>
    <mergeCell ref="N183:Q183"/>
    <mergeCell ref="F184:I184"/>
    <mergeCell ref="L184:M184"/>
    <mergeCell ref="N184:Q184"/>
    <mergeCell ref="F185:I185"/>
    <mergeCell ref="L185:M185"/>
    <mergeCell ref="N185:Q185"/>
    <mergeCell ref="F187:I187"/>
    <mergeCell ref="L187:M187"/>
    <mergeCell ref="N187:Q187"/>
    <mergeCell ref="F188:I188"/>
    <mergeCell ref="L188:M188"/>
    <mergeCell ref="N188:Q188"/>
    <mergeCell ref="F189:I189"/>
    <mergeCell ref="L189:M189"/>
    <mergeCell ref="N189:Q189"/>
    <mergeCell ref="F190:I190"/>
    <mergeCell ref="L190:M190"/>
    <mergeCell ref="N190:Q190"/>
    <mergeCell ref="F191:I191"/>
    <mergeCell ref="L191:M191"/>
    <mergeCell ref="N191:Q191"/>
    <mergeCell ref="F193:I193"/>
    <mergeCell ref="L193:M193"/>
    <mergeCell ref="N193:Q193"/>
    <mergeCell ref="F196:I196"/>
    <mergeCell ref="L196:M196"/>
    <mergeCell ref="N196:Q196"/>
    <mergeCell ref="F197:I197"/>
    <mergeCell ref="L197:M197"/>
    <mergeCell ref="N197:Q197"/>
    <mergeCell ref="F200:I200"/>
    <mergeCell ref="L200:M200"/>
    <mergeCell ref="N200:Q200"/>
    <mergeCell ref="F201:I201"/>
    <mergeCell ref="F202:I202"/>
    <mergeCell ref="L202:M202"/>
    <mergeCell ref="N202:Q202"/>
    <mergeCell ref="F203:I203"/>
    <mergeCell ref="F204:I204"/>
    <mergeCell ref="L204:M204"/>
    <mergeCell ref="N204:Q204"/>
    <mergeCell ref="L212:M212"/>
    <mergeCell ref="N212:Q212"/>
    <mergeCell ref="F213:I213"/>
    <mergeCell ref="L213:M213"/>
    <mergeCell ref="N213:Q213"/>
    <mergeCell ref="F214:I214"/>
    <mergeCell ref="L214:M214"/>
    <mergeCell ref="N214:Q214"/>
    <mergeCell ref="F205:I205"/>
    <mergeCell ref="F206:I206"/>
    <mergeCell ref="L206:M206"/>
    <mergeCell ref="N206:Q206"/>
    <mergeCell ref="F207:I207"/>
    <mergeCell ref="F208:I208"/>
    <mergeCell ref="L208:M208"/>
    <mergeCell ref="N208:Q208"/>
    <mergeCell ref="F209:I209"/>
    <mergeCell ref="H1:K1"/>
    <mergeCell ref="S2:AC2"/>
    <mergeCell ref="F215:I215"/>
    <mergeCell ref="L215:M215"/>
    <mergeCell ref="N215:Q215"/>
    <mergeCell ref="F216:I216"/>
    <mergeCell ref="L216:M216"/>
    <mergeCell ref="N216:Q216"/>
    <mergeCell ref="N128:Q128"/>
    <mergeCell ref="N129:Q129"/>
    <mergeCell ref="N130:Q130"/>
    <mergeCell ref="N158:Q158"/>
    <mergeCell ref="N171:Q171"/>
    <mergeCell ref="N173:Q173"/>
    <mergeCell ref="N176:Q176"/>
    <mergeCell ref="N186:Q186"/>
    <mergeCell ref="N192:Q192"/>
    <mergeCell ref="N194:Q194"/>
    <mergeCell ref="N195:Q195"/>
    <mergeCell ref="N198:Q198"/>
    <mergeCell ref="N199:Q199"/>
    <mergeCell ref="N211:Q211"/>
    <mergeCell ref="F210:I210"/>
    <mergeCell ref="F212:I212"/>
  </mergeCells>
  <dataValidations count="2">
    <dataValidation type="list" allowBlank="1" showInputMessage="1" showErrorMessage="1" error="Povoleny jsou hodnoty K, M." sqref="D212:D217">
      <formula1>"K, M"</formula1>
    </dataValidation>
    <dataValidation type="list" allowBlank="1" showInputMessage="1" showErrorMessage="1" error="Povoleny jsou hodnoty základní, snížená, zákl. přenesená, sníž. přenesená, nulová." sqref="U212:U217">
      <formula1>"základní, snížená, zákl. přenesená, sníž. přenesená, nulová"</formula1>
    </dataValidation>
  </dataValidations>
  <hyperlinks>
    <hyperlink ref="F1:G1" location="C2" display="1) Krycí list rozpočtu"/>
    <hyperlink ref="H1:K1" location="C86" display="2) Rekapitulace rozpočtu"/>
    <hyperlink ref="L1" location="C127" display="3) Rozpočet"/>
    <hyperlink ref="S1:T1" location="'Rekapitulace stavby'!C2" display="Rekapitulace stavby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1 - SO 01 - Plošina pro c...</vt:lpstr>
      <vt:lpstr>'1 - SO 01 - Plošina pro c...'!Názvy_tisku</vt:lpstr>
      <vt:lpstr>'Rekapitulace stavby'!Názvy_tisku</vt:lpstr>
      <vt:lpstr>'1 - SO 01 - Plošina pro c...'!Oblast_tisku</vt:lpstr>
      <vt:lpstr>'Rekapitulace stavby'!Oblast_tisku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Dosedělová Iveta</dc:creator>
  <cp:lastModifiedBy>Administrator</cp:lastModifiedBy>
  <dcterms:created xsi:type="dcterms:W3CDTF">2017-12-12T08:56:47Z</dcterms:created>
  <dcterms:modified xsi:type="dcterms:W3CDTF">2017-12-12T09:51:51Z</dcterms:modified>
</cp:coreProperties>
</file>