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2_06 - Areálové rozvody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'2022_06 - Areálové rozvody'!$C$87:$K$154</definedName>
    <definedName name="_xlnm.Print_Area" localSheetId="1">'2022_06 - Areálové rozvody'!$C$4:$J$39,'2022_06 - Areálové rozvody'!$C$45:$J$69,'2022_06 - Areálové rozvody'!$C$75:$K$154</definedName>
    <definedName name="_xlnm.Print_Titles" localSheetId="1">'2022_06 - Areálové rozvody'!$87:$87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90"/>
  <c r="T89"/>
  <c r="R89"/>
  <c r="P89"/>
  <c r="BK89"/>
  <c r="J89"/>
  <c r="J60"/>
  <c r="J37"/>
  <c r="J36"/>
  <c i="1" r="AY55"/>
  <c i="2" r="J35"/>
  <c i="1" r="AX55"/>
  <c i="2"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6"/>
  <c r="BH106"/>
  <c r="BG106"/>
  <c r="BF106"/>
  <c r="T106"/>
  <c r="R106"/>
  <c r="P106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T96"/>
  <c r="R97"/>
  <c r="R96"/>
  <c r="P97"/>
  <c r="P96"/>
  <c r="BI94"/>
  <c r="BH94"/>
  <c r="BG94"/>
  <c r="BF94"/>
  <c r="T94"/>
  <c r="R94"/>
  <c r="P94"/>
  <c r="BI92"/>
  <c r="BH92"/>
  <c r="BG92"/>
  <c r="BF92"/>
  <c r="T92"/>
  <c r="R92"/>
  <c r="P92"/>
  <c r="J61"/>
  <c r="F82"/>
  <c r="E80"/>
  <c r="F52"/>
  <c r="E50"/>
  <c r="J24"/>
  <c r="E24"/>
  <c r="J55"/>
  <c r="J23"/>
  <c r="J21"/>
  <c r="E21"/>
  <c r="J84"/>
  <c r="J20"/>
  <c r="J18"/>
  <c r="E18"/>
  <c r="F85"/>
  <c r="J17"/>
  <c r="J15"/>
  <c r="E15"/>
  <c r="F54"/>
  <c r="J14"/>
  <c r="J12"/>
  <c r="J52"/>
  <c r="E7"/>
  <c r="E78"/>
  <c i="1" r="L50"/>
  <c r="AM50"/>
  <c r="AM49"/>
  <c r="L49"/>
  <c r="AM47"/>
  <c r="L47"/>
  <c r="L45"/>
  <c r="L44"/>
  <c i="2" r="BK138"/>
  <c r="J124"/>
  <c r="J134"/>
  <c r="BK94"/>
  <c r="J110"/>
  <c r="BK127"/>
  <c r="BK146"/>
  <c r="J120"/>
  <c r="J153"/>
  <c r="J127"/>
  <c r="BK105"/>
  <c r="J100"/>
  <c r="BK140"/>
  <c i="1" r="AS54"/>
  <c i="2" r="BK112"/>
  <c r="J151"/>
  <c r="J115"/>
  <c r="BK148"/>
  <c r="BK124"/>
  <c r="BK100"/>
  <c r="J105"/>
  <c r="J144"/>
  <c r="BK103"/>
  <c r="BK106"/>
  <c r="J140"/>
  <c r="BK108"/>
  <c r="J146"/>
  <c r="J126"/>
  <c r="BK129"/>
  <c r="BK102"/>
  <c r="BK122"/>
  <c r="J109"/>
  <c r="J142"/>
  <c r="BK110"/>
  <c r="BK113"/>
  <c r="J92"/>
  <c r="J136"/>
  <c r="J114"/>
  <c r="J122"/>
  <c r="BK151"/>
  <c r="BK117"/>
  <c r="J106"/>
  <c r="BK134"/>
  <c r="J108"/>
  <c r="BK92"/>
  <c r="J112"/>
  <c r="BK120"/>
  <c r="J103"/>
  <c r="BK109"/>
  <c r="J97"/>
  <c r="BK142"/>
  <c r="J129"/>
  <c r="BK118"/>
  <c r="J102"/>
  <c r="BK126"/>
  <c r="J94"/>
  <c r="BK136"/>
  <c r="BK144"/>
  <c r="BK115"/>
  <c r="BK97"/>
  <c r="BK153"/>
  <c r="J132"/>
  <c r="J117"/>
  <c r="J148"/>
  <c r="J118"/>
  <c r="BK132"/>
  <c r="J138"/>
  <c r="BK114"/>
  <c r="J113"/>
  <c l="1" r="T99"/>
  <c r="BK150"/>
  <c r="BK149"/>
  <c r="J149"/>
  <c r="J67"/>
  <c r="P91"/>
  <c r="T131"/>
  <c r="BK91"/>
  <c r="P99"/>
  <c r="P95"/>
  <c r="P131"/>
  <c r="P150"/>
  <c r="P149"/>
  <c r="T91"/>
  <c r="BK99"/>
  <c r="J99"/>
  <c r="J65"/>
  <c r="R131"/>
  <c r="R150"/>
  <c r="R149"/>
  <c r="R91"/>
  <c r="R99"/>
  <c r="R95"/>
  <c r="BK131"/>
  <c r="J131"/>
  <c r="J66"/>
  <c r="T150"/>
  <c r="T149"/>
  <c r="BK96"/>
  <c r="BE151"/>
  <c r="F55"/>
  <c r="J82"/>
  <c r="BE102"/>
  <c r="BE114"/>
  <c r="BE115"/>
  <c r="BE120"/>
  <c r="BE124"/>
  <c r="BE127"/>
  <c r="BE138"/>
  <c r="BE140"/>
  <c r="BE142"/>
  <c r="E48"/>
  <c r="F84"/>
  <c r="J85"/>
  <c r="BE92"/>
  <c r="BE94"/>
  <c r="BE97"/>
  <c r="BE103"/>
  <c r="BE106"/>
  <c r="BE108"/>
  <c r="BE112"/>
  <c r="BE134"/>
  <c r="BE144"/>
  <c r="BE146"/>
  <c r="BE148"/>
  <c r="BE117"/>
  <c r="BE118"/>
  <c r="BE136"/>
  <c r="BE153"/>
  <c r="J54"/>
  <c r="BE100"/>
  <c r="BE105"/>
  <c r="BE109"/>
  <c r="BE110"/>
  <c r="BE113"/>
  <c r="BE122"/>
  <c r="BE126"/>
  <c r="BE129"/>
  <c r="BE132"/>
  <c r="J34"/>
  <c i="1" r="AW55"/>
  <c i="2" r="F37"/>
  <c i="1" r="BD55"/>
  <c r="BD54"/>
  <c r="W33"/>
  <c i="2" r="F36"/>
  <c i="1" r="BC55"/>
  <c r="BC54"/>
  <c r="W32"/>
  <c i="2" r="F34"/>
  <c i="1" r="BA55"/>
  <c r="BA54"/>
  <c r="W30"/>
  <c i="2" r="F35"/>
  <c i="1" r="BB55"/>
  <c r="BB54"/>
  <c r="W31"/>
  <c i="2" l="1" r="BK95"/>
  <c r="J95"/>
  <c r="J63"/>
  <c r="T95"/>
  <c r="T88"/>
  <c r="P88"/>
  <c i="1" r="AU55"/>
  <c i="2" r="R88"/>
  <c r="J91"/>
  <c r="J62"/>
  <c r="J96"/>
  <c r="J64"/>
  <c r="J150"/>
  <c r="J68"/>
  <c i="1" r="AW54"/>
  <c r="AK30"/>
  <c r="AU54"/>
  <c i="2" r="F33"/>
  <c i="1" r="AZ55"/>
  <c r="AZ54"/>
  <c r="W29"/>
  <c r="AY54"/>
  <c r="AX54"/>
  <c i="2" r="J33"/>
  <c i="1" r="AV55"/>
  <c r="AT55"/>
  <c i="2" l="1" r="BK88"/>
  <c r="J88"/>
  <c r="J30"/>
  <c i="1" r="AG55"/>
  <c r="AG54"/>
  <c r="AK26"/>
  <c r="AV54"/>
  <c r="AK29"/>
  <c r="AK35"/>
  <c i="2" l="1" r="J39"/>
  <c r="J59"/>
  <c i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<sst xmlns="http://schemas.openxmlformats.org/spreadsheetml/2006/main">
  <si>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</si>
  <si>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</si>
  <si>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</si>
  <si>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</si>
  <si>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</si>
  <si>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{9bd96e2d-3b84-4d7b-81ad-1fa8a9d311b4}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</si>
  <si>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</si>
  <si>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</si>
  <si>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</si>
  <si>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</si>
  <si>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</si>
  <si>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</si>
  <si>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</si>
  <si>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</si>
  <si>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2022_06</t>
  </si>
  <si>
    <t>Stavba:</t>
  </si>
  <si>
    <t>Style FNOL kontejnery</t>
  </si>
  <si>
    <t>KSO:</t>
  </si>
  <si>
    <t>CC-CZ:</t>
  </si>
  <si>
    <t>Místo:</t>
  </si>
  <si>
    <t xml:space="preserve"> </t>
  </si>
  <si>
    <t>Datum:</t>
  </si>
  <si>
    <t>23. 3. 2022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</si>
  <si>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</si>
  <si>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</si>
  <si>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</si>
  <si>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</si>
  <si>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</si>
  <si>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</si>
  <si>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</si>
  <si>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</si>
  <si>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</si>
  <si>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</si>
  <si>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</si>
  <si>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</si>
  <si>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</si>
  <si>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</si>
  <si>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</si>
  <si>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</si>
  <si>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</si>
  <si>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</si>
  <si>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</si>
  <si>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</si>
  <si>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</si>
  <si>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</si>
  <si>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</si>
  <si>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</si>
  <si>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</si>
  <si>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</si>
  <si>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</si>
  <si>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</si>
  <si>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</si>
  <si>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</si>
  <si>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</si>
  <si>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</si>
  <si>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</si>
  <si>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</si>
  <si>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</si>
  <si>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</si>
  <si>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</si>
  <si>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</si>
  <si>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</si>
  <si>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</si>
  <si>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</si>
  <si>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</si>
  <si>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</si>
  <si>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</si>
  <si>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</si>
  <si>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</si>
  <si>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</si>
  <si>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</si>
  <si>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Areálové rozvody</t>
  </si>
  <si>
    <t>STA</t>
  </si>
  <si>
    <t>1</t>
  </si>
  <si>
    <t>{010e74a2-5134-406d-b612-1419108828a7}</t>
  </si>
  <si>
    <t>2</t>
  </si>
  <si>
    <t>KRYCÍ LIST SOUPISU PRACÍ</t>
  </si>
  <si>
    <t>Objekt:</t>
  </si>
  <si>
    <t>2022_06 - Areálové rozvody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</si>
  <si>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</si>
  <si>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</si>
  <si>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</si>
  <si>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</si>
  <si>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</si>
  <si>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</si>
  <si>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PSV - Práce a dodávky PSV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</si>
  <si>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</si>
  <si>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</si>
  <si>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</si>
  <si>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</si>
  <si>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VRN - Vedlejší rozpočtové náklady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</si>
  <si>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</si>
  <si>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</si>
  <si>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</si>
  <si>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</si>
  <si>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</si>
  <si>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</si>
  <si>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</si>
  <si>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</si>
  <si>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</si>
  <si>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</si>
  <si>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</si>
  <si>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</si>
  <si>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</si>
  <si>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</si>
  <si>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</si>
  <si>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</si>
  <si>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</si>
  <si>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</si>
  <si>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PSV</t>
  </si>
  <si>
    <t>Práce a dodávky PSV</t>
  </si>
  <si>
    <t>K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</si>
  <si>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</si>
  <si>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</si>
  <si>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m3</t>
  </si>
  <si>
    <t>CS ÚRS 2022 01</t>
  </si>
  <si>
    <t>4</t>
  </si>
  <si>
    <t>992455781</t>
  </si>
  <si>
    <t>Online PSC</t>
  </si>
  <si>
    <t>https://podminky.urs.cz/item/CS_URS_2022_01/175111101</t>
  </si>
  <si>
    <t>3</t>
  </si>
  <si>
    <t>M</t>
  </si>
  <si>
    <t>58337302</t>
  </si>
  <si>
    <t>štěrkopísek frakce 0/16</t>
  </si>
  <si>
    <t>t</t>
  </si>
  <si>
    <t>8</t>
  </si>
  <si>
    <t>-1465901696</t>
  </si>
  <si>
    <t>Práce a dodávky M</t>
  </si>
  <si>
    <t>21-M</t>
  </si>
  <si>
    <t>Elektromontáže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</si>
  <si>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</si>
  <si>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</si>
  <si>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kus</t>
  </si>
  <si>
    <t>64</t>
  </si>
  <si>
    <t>-1247124955</t>
  </si>
  <si>
    <t>https://podminky.urs.cz/item/CS_URS_2022_01/210280003</t>
  </si>
  <si>
    <t>22-M</t>
  </si>
  <si>
    <t>Montáže technologických zařízení pro dopravní stavby</t>
  </si>
  <si>
    <t>38</t>
  </si>
  <si>
    <t>220180301</t>
  </si>
  <si>
    <t>Položení kabelu do lože v řídce zastavěném nebo nezastavěném prostoru včetně přípravných a závěrečných prací, úpravy kabelových konců, kontroly izolačního stavu kabelu, uzavření kabelových konců a práce s kabelovým bubnem, zabezpečení stávajících vedení inženýrských sítí o hmotnosti do 3 kg/m</t>
  </si>
  <si>
    <t>m</t>
  </si>
  <si>
    <t>1078688193</t>
  </si>
  <si>
    <t>https://podminky.urs.cz/item/CS_URS_2022_01/220180301</t>
  </si>
  <si>
    <t>41</t>
  </si>
  <si>
    <t>34126121</t>
  </si>
  <si>
    <t>kabel sdělovací podélně vodotěsný stíněný laminovanou Al folií jádro Cu plné izolace foam-skin PE plášť PE 150V (TCEPKPFLE) 50x4x0,4mm2</t>
  </si>
  <si>
    <t>256</t>
  </si>
  <si>
    <t>-1005016647</t>
  </si>
  <si>
    <t>5</t>
  </si>
  <si>
    <t>220182022</t>
  </si>
  <si>
    <t>Uložení trubky HDPE do výkopu pro optický kabel bez zřízení lože a bez krytí</t>
  </si>
  <si>
    <t>1153628150</t>
  </si>
  <si>
    <t>https://podminky.urs.cz/item/CS_URS_2022_01/220182022</t>
  </si>
  <si>
    <t>40</t>
  </si>
  <si>
    <t>34571360</t>
  </si>
  <si>
    <t>trubka elektroinstalační HDPE tuhá dvouplášťová korugovaná D 32/40mm</t>
  </si>
  <si>
    <t>128</t>
  </si>
  <si>
    <t>979269293</t>
  </si>
  <si>
    <t>9</t>
  </si>
  <si>
    <t>220182024</t>
  </si>
  <si>
    <t>Označení optického kabelu nebo spojky HDPE trubky zaměřovacím markrem / dvojicí magnetů</t>
  </si>
  <si>
    <t>-1178344236</t>
  </si>
  <si>
    <t>https://podminky.urs.cz/item/CS_URS_2022_01/220182024</t>
  </si>
  <si>
    <t>46</t>
  </si>
  <si>
    <t>220110347</t>
  </si>
  <si>
    <t>Marker pro určení trasy kabelů HDPE</t>
  </si>
  <si>
    <t>vlastní</t>
  </si>
  <si>
    <t>1849848004</t>
  </si>
  <si>
    <t>29</t>
  </si>
  <si>
    <t>59213008</t>
  </si>
  <si>
    <t>deska krycí betonová 500x200x35mm</t>
  </si>
  <si>
    <t>-968288280</t>
  </si>
  <si>
    <t>30</t>
  </si>
  <si>
    <t>220182012</t>
  </si>
  <si>
    <t>Zakrytí kabelu betonovými deskami kladenými ve směru kabelu bez lože</t>
  </si>
  <si>
    <t>-1660362765</t>
  </si>
  <si>
    <t>https://podminky.urs.cz/item/CS_URS_2022_01/220182012</t>
  </si>
  <si>
    <t>47</t>
  </si>
  <si>
    <t>34121276a</t>
  </si>
  <si>
    <t>Kabel optický 24 vl. 9/125 BLK, venkovní, gelový, PE plášť</t>
  </si>
  <si>
    <t>904740229</t>
  </si>
  <si>
    <t>48</t>
  </si>
  <si>
    <t>34121276b</t>
  </si>
  <si>
    <t>Kabel optický 4 vl. 9/125 BLK, venkovní, gelový, PE plášť</t>
  </si>
  <si>
    <t>191845671</t>
  </si>
  <si>
    <t>53</t>
  </si>
  <si>
    <t>220182301a</t>
  </si>
  <si>
    <t>Ukončení optického kabelu v optickém rozvaděči pro 4 vlákna</t>
  </si>
  <si>
    <t>82819277</t>
  </si>
  <si>
    <t>52</t>
  </si>
  <si>
    <t>220182303</t>
  </si>
  <si>
    <t>Ukončení optického kabelu v optickém rozvaděči pro 24 vláken</t>
  </si>
  <si>
    <t>-468384790</t>
  </si>
  <si>
    <t>https://podminky.urs.cz/item/CS_URS_2022_01/220182303</t>
  </si>
  <si>
    <t>51</t>
  </si>
  <si>
    <t>220182501a</t>
  </si>
  <si>
    <t>Měření útlumu optického kabelu na dopravních stavbách na dvou vlnových délkách při montáži (po položení) se 4 vlákny</t>
  </si>
  <si>
    <t>-989346612</t>
  </si>
  <si>
    <t>50</t>
  </si>
  <si>
    <t>220182503</t>
  </si>
  <si>
    <t>Měření útlumu optického kabelu na dopravních stavbách na dvou vlnových délkách při montáži (po položení) s 24 vlákny</t>
  </si>
  <si>
    <t>642277945</t>
  </si>
  <si>
    <t>https://podminky.urs.cz/item/CS_URS_2022_01/220182503</t>
  </si>
  <si>
    <t>33</t>
  </si>
  <si>
    <t>220182036</t>
  </si>
  <si>
    <t>Zafukování optického kabelu do trubky z HDPE</t>
  </si>
  <si>
    <t>1617821509</t>
  </si>
  <si>
    <t>https://podminky.urs.cz/item/CS_URS_2022_01/220182036</t>
  </si>
  <si>
    <t>37</t>
  </si>
  <si>
    <t>220182523</t>
  </si>
  <si>
    <t>Měření útlumu optického kabelu na dopravních stavbách na třech vlnových délkách při montáži (po položení) se 24 vlákny</t>
  </si>
  <si>
    <t>473661697</t>
  </si>
  <si>
    <t>https://podminky.urs.cz/item/CS_URS_2022_01/220182523</t>
  </si>
  <si>
    <t>43</t>
  </si>
  <si>
    <t>460791114</t>
  </si>
  <si>
    <t>Montáž trubek ochranných uložených volně do rýhy plastových tuhých, vnitřního průměru přes 90 do 110 mm</t>
  </si>
  <si>
    <t>-1625349458</t>
  </si>
  <si>
    <t>https://podminky.urs.cz/item/CS_URS_2022_01/460791114</t>
  </si>
  <si>
    <t>42</t>
  </si>
  <si>
    <t>34571355</t>
  </si>
  <si>
    <t>trubka elektroinstalační ohebná dvouplášťová korugovaná (chránička) D 94/110mm, HDPE+LDPE</t>
  </si>
  <si>
    <t>711981709</t>
  </si>
  <si>
    <t>44</t>
  </si>
  <si>
    <t>460791113</t>
  </si>
  <si>
    <t>Montáž trubek ochranných uložených volně do rýhy plastových tuhých, vnitřního průměru přes 50 do 90 mm</t>
  </si>
  <si>
    <t>2063587805</t>
  </si>
  <si>
    <t>https://podminky.urs.cz/item/CS_URS_2022_01/460791113</t>
  </si>
  <si>
    <t>45</t>
  </si>
  <si>
    <t>34571353</t>
  </si>
  <si>
    <t>trubka elektroinstalační ohebná dvouplášťová korugovaná (chránička) D 61/75mm, HDPE+LDPE</t>
  </si>
  <si>
    <t>441008216</t>
  </si>
  <si>
    <t>VV</t>
  </si>
  <si>
    <t>150*1,05 'Přepočtené koeficientem množství</t>
  </si>
  <si>
    <t>46-M</t>
  </si>
  <si>
    <t>Zemní práce při extr.mont.pracích</t>
  </si>
  <si>
    <t>11</t>
  </si>
  <si>
    <t>220182023</t>
  </si>
  <si>
    <t>Kontrola tlakutěsnosti HDPE trubky od 1 m do 2000 m</t>
  </si>
  <si>
    <t>-1786197781</t>
  </si>
  <si>
    <t>https://podminky.urs.cz/item/CS_URS_2022_01/220182023</t>
  </si>
  <si>
    <t>12</t>
  </si>
  <si>
    <t>220182025</t>
  </si>
  <si>
    <t>Kontrola průchodnosti trubky kalibrace do 2000 m</t>
  </si>
  <si>
    <t>km</t>
  </si>
  <si>
    <t>1646086773</t>
  </si>
  <si>
    <t>https://podminky.urs.cz/item/CS_URS_2022_01/220182025</t>
  </si>
  <si>
    <t>13</t>
  </si>
  <si>
    <t>460010025</t>
  </si>
  <si>
    <t>Vytyčení trasy inženýrských sítí v zastavěném prostoru</t>
  </si>
  <si>
    <t>-297478027</t>
  </si>
  <si>
    <t>https://podminky.urs.cz/item/CS_URS_2022_01/460010025</t>
  </si>
  <si>
    <t>460161172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</si>
  <si>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 skupiny 3</t>
  </si>
  <si>
    <t>-624552498</t>
  </si>
  <si>
    <t>https://podminky.urs.cz/item/CS_URS_2022_01/460161172</t>
  </si>
  <si>
    <t>16</t>
  </si>
  <si>
    <t>460161312</t>
  </si>
  <si>
    <t>Hloubení zapažených i nezapažených kabelových rýh ručně včetně urovnání dna s přemístěním výkopku do vzdálenosti 3 m od okraje jámy nebo s naložením na dopravní prostředek šířky 50 cm hloubky 120 cm v hornině třídy těžitelnosti I skupiny 3</t>
  </si>
  <si>
    <t>-2137856314</t>
  </si>
  <si>
    <t>https://podminky.urs.cz/item/CS_URS_2022_01/460161312</t>
  </si>
  <si>
    <t>18</t>
  </si>
  <si>
    <t>460431182</t>
  </si>
  <si>
    <t>Zásyp kabelových rýh ručně s přemístění sypaniny ze vzdálenosti do 10 m, s uložením výkopku ve vrstvách včetně zhutnění a úpravy povrchu šířky 35 cm hloubky 80 cm z horniny třídy těžitelnosti I skupiny 3</t>
  </si>
  <si>
    <t>-812693908</t>
  </si>
  <si>
    <t>https://podminky.urs.cz/item/CS_URS_2022_01/460431182</t>
  </si>
  <si>
    <t>17</t>
  </si>
  <si>
    <t>460431292</t>
  </si>
  <si>
    <t>Zásyp kabelových rýh ručně s přemístění sypaniny ze vzdálenosti do 10 m, s uložením výkopku ve vrstvách včetně zhutnění a úpravy povrchu šířky 50 cm hloubky 90 cm z horniny třídy těžitelnosti I skupiny 3</t>
  </si>
  <si>
    <t>-1053969633</t>
  </si>
  <si>
    <t>https://podminky.urs.cz/item/CS_URS_2022_01/460431292</t>
  </si>
  <si>
    <t>20</t>
  </si>
  <si>
    <t>460490014</t>
  </si>
  <si>
    <t>Výstražná fólie z PVC pro krytí kabelů včetně vyrovnání povrchu rýhy, rozvinutí a uložení fólie šířky do 40 cm</t>
  </si>
  <si>
    <t>1556462547</t>
  </si>
  <si>
    <t>https://podminky.urs.cz/item/CS_URS_2022_01/460490014</t>
  </si>
  <si>
    <t>69311311</t>
  </si>
  <si>
    <t>pás varovný plný PE š 330mm s potiskem</t>
  </si>
  <si>
    <t>-1891314631</t>
  </si>
  <si>
    <t>VRN</t>
  </si>
  <si>
    <t>Vedlejší rozpočtové náklady</t>
  </si>
  <si>
    <t>VRN4</t>
  </si>
  <si>
    <t>Inženýrská činnost</t>
  </si>
  <si>
    <t>55</t>
  </si>
  <si>
    <t>010001000</t>
  </si>
  <si>
    <t>Průzkumné, geodetické a projektové práce</t>
  </si>
  <si>
    <t>ks</t>
  </si>
  <si>
    <t>1024</t>
  </si>
  <si>
    <t>-908363514</t>
  </si>
  <si>
    <t>https://podminky.urs.cz/item/CS_URS_2022_01/010001000</t>
  </si>
  <si>
    <t>54</t>
  </si>
  <si>
    <t>013254000</t>
  </si>
  <si>
    <t>Dokumentace skutečného provedení stavby</t>
  </si>
  <si>
    <t>640044675</t>
  </si>
  <si>
    <t>https://podminky.urs.cz/item/CS_URS_2022_01/013254000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</si>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</sst>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right" vertical="center"/>
    </xf>
    <xf numFmtId="0" fontId="18" fillId="4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8" fillId="0" borderId="13" xfId="0" applyNumberFormat="1" applyFont="1" applyBorder="1" applyAlignment="1"/>
    <xf numFmtId="166" fontId="28" fillId="0" borderId="14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6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Alignment="1">
      <alignment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0" borderId="23" xfId="0" applyNumberFormat="1" applyFont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4" xfId="0" applyFont="1" applyBorder="1" applyAlignment="1">
      <alignment vertical="center"/>
    </xf>
    <xf numFmtId="0" fontId="32" fillId="0" borderId="15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7" fillId="0" borderId="29" xfId="0" applyFont="1" applyBorder="1" applyAlignment="1">
      <alignment horizontal="left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75111101" TargetMode="External" /><Relationship Id="rId2" Type="http://schemas.openxmlformats.org/officeDocument/2006/relationships/hyperlink" Target="https://podminky.urs.cz/item/CS_URS_2022_01/210280003" TargetMode="External" /><Relationship Id="rId3" Type="http://schemas.openxmlformats.org/officeDocument/2006/relationships/hyperlink" Target="https://podminky.urs.cz/item/CS_URS_2022_01/220180301" TargetMode="External" /><Relationship Id="rId4" Type="http://schemas.openxmlformats.org/officeDocument/2006/relationships/hyperlink" Target="https://podminky.urs.cz/item/CS_URS_2022_01/220182022" TargetMode="External" /><Relationship Id="rId5" Type="http://schemas.openxmlformats.org/officeDocument/2006/relationships/hyperlink" Target="https://podminky.urs.cz/item/CS_URS_2022_01/220182024" TargetMode="External" /><Relationship Id="rId6" Type="http://schemas.openxmlformats.org/officeDocument/2006/relationships/hyperlink" Target="https://podminky.urs.cz/item/CS_URS_2022_01/220182012" TargetMode="External" /><Relationship Id="rId7" Type="http://schemas.openxmlformats.org/officeDocument/2006/relationships/hyperlink" Target="https://podminky.urs.cz/item/CS_URS_2022_01/220182303" TargetMode="External" /><Relationship Id="rId8" Type="http://schemas.openxmlformats.org/officeDocument/2006/relationships/hyperlink" Target="https://podminky.urs.cz/item/CS_URS_2022_01/220182503" TargetMode="External" /><Relationship Id="rId9" Type="http://schemas.openxmlformats.org/officeDocument/2006/relationships/hyperlink" Target="https://podminky.urs.cz/item/CS_URS_2022_01/220182036" TargetMode="External" /><Relationship Id="rId10" Type="http://schemas.openxmlformats.org/officeDocument/2006/relationships/hyperlink" Target="https://podminky.urs.cz/item/CS_URS_2022_01/220182523" TargetMode="External" /><Relationship Id="rId11" Type="http://schemas.openxmlformats.org/officeDocument/2006/relationships/hyperlink" Target="https://podminky.urs.cz/item/CS_URS_2022_01/460791114" TargetMode="External" /><Relationship Id="rId12" Type="http://schemas.openxmlformats.org/officeDocument/2006/relationships/hyperlink" Target="https://podminky.urs.cz/item/CS_URS_2022_01/460791113" TargetMode="External" /><Relationship Id="rId13" Type="http://schemas.openxmlformats.org/officeDocument/2006/relationships/hyperlink" Target="https://podminky.urs.cz/item/CS_URS_2022_01/220182023" TargetMode="External" /><Relationship Id="rId14" Type="http://schemas.openxmlformats.org/officeDocument/2006/relationships/hyperlink" Target="https://podminky.urs.cz/item/CS_URS_2022_01/220182025" TargetMode="External" /><Relationship Id="rId15" Type="http://schemas.openxmlformats.org/officeDocument/2006/relationships/hyperlink" Target="https://podminky.urs.cz/item/CS_URS_2022_01/460010025" TargetMode="External" /><Relationship Id="rId16" Type="http://schemas.openxmlformats.org/officeDocument/2006/relationships/hyperlink" Target="https://podminky.urs.cz/item/CS_URS_2022_01/460161172" TargetMode="External" /><Relationship Id="rId17" Type="http://schemas.openxmlformats.org/officeDocument/2006/relationships/hyperlink" Target="https://podminky.urs.cz/item/CS_URS_2022_01/460161312" TargetMode="External" /><Relationship Id="rId18" Type="http://schemas.openxmlformats.org/officeDocument/2006/relationships/hyperlink" Target="https://podminky.urs.cz/item/CS_URS_2022_01/460431182" TargetMode="External" /><Relationship Id="rId19" Type="http://schemas.openxmlformats.org/officeDocument/2006/relationships/hyperlink" Target="https://podminky.urs.cz/item/CS_URS_2022_01/460431292" TargetMode="External" /><Relationship Id="rId20" Type="http://schemas.openxmlformats.org/officeDocument/2006/relationships/hyperlink" Target="https://podminky.urs.cz/item/CS_URS_2022_01/460490014" TargetMode="External" /><Relationship Id="rId21" Type="http://schemas.openxmlformats.org/officeDocument/2006/relationships/hyperlink" Target="https://podminky.urs.cz/item/CS_URS_2022_01/010001000" TargetMode="External" /><Relationship Id="rId22" Type="http://schemas.openxmlformats.org/officeDocument/2006/relationships/hyperlink" Target="https://podminky.urs.cz/item/CS_URS_2022_01/013254000" TargetMode="External" /><Relationship Id="rId2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6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="1" customFormat="1" ht="24.96" customHeight="1">
      <c r="B4" s="20"/>
      <c r="D4" s="21" t="s">
        <v>10</v>
      </c>
      <c r="AR4" s="20"/>
      <c r="AS4" s="22" t="s">
        <v>11</v>
      </c>
      <c r="BS4" s="17" t="s">
        <v>12</v>
      </c>
    </row>
    <row r="5" s="1" customFormat="1" ht="12" customHeight="1">
      <c r="B5" s="20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S5" s="17" t="s">
        <v>7</v>
      </c>
    </row>
    <row r="6" s="1" customFormat="1" ht="36.96" customHeight="1">
      <c r="B6" s="20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S6" s="17" t="s">
        <v>7</v>
      </c>
    </row>
    <row r="7" s="1" customFormat="1" ht="12" customHeight="1">
      <c r="B7" s="20"/>
      <c r="D7" s="27" t="s">
        <v>17</v>
      </c>
      <c r="K7" s="24" t="s">
        <v>3</v>
      </c>
      <c r="AK7" s="27" t="s">
        <v>18</v>
      </c>
      <c r="AN7" s="24" t="s">
        <v>3</v>
      </c>
      <c r="AR7" s="20"/>
      <c r="BS7" s="17" t="s">
        <v>7</v>
      </c>
    </row>
    <row r="8" s="1" customFormat="1" ht="12" customHeight="1">
      <c r="B8" s="20"/>
      <c r="D8" s="27" t="s">
        <v>19</v>
      </c>
      <c r="K8" s="24" t="s">
        <v>20</v>
      </c>
      <c r="AK8" s="27" t="s">
        <v>21</v>
      </c>
      <c r="AN8" s="24" t="s">
        <v>22</v>
      </c>
      <c r="AR8" s="20"/>
      <c r="BS8" s="17" t="s">
        <v>7</v>
      </c>
    </row>
    <row r="9" s="1" customFormat="1" ht="14.4" customHeight="1">
      <c r="B9" s="20"/>
      <c r="AR9" s="20"/>
      <c r="BS9" s="17" t="s">
        <v>7</v>
      </c>
    </row>
    <row r="10" s="1" customFormat="1" ht="12" customHeight="1">
      <c r="B10" s="20"/>
      <c r="D10" s="27" t="s">
        <v>23</v>
      </c>
      <c r="AK10" s="27" t="s">
        <v>24</v>
      </c>
      <c r="AN10" s="24" t="s">
        <v>3</v>
      </c>
      <c r="AR10" s="20"/>
      <c r="BS10" s="17" t="s">
        <v>7</v>
      </c>
    </row>
    <row r="11" s="1" customFormat="1" ht="18.48" customHeight="1">
      <c r="B11" s="20"/>
      <c r="E11" s="24" t="s">
        <v>20</v>
      </c>
      <c r="AK11" s="27" t="s">
        <v>25</v>
      </c>
      <c r="AN11" s="24" t="s">
        <v>3</v>
      </c>
      <c r="AR11" s="20"/>
      <c r="BS11" s="17" t="s">
        <v>7</v>
      </c>
    </row>
    <row r="12" s="1" customFormat="1" ht="6.96" customHeight="1">
      <c r="B12" s="20"/>
      <c r="AR12" s="20"/>
      <c r="BS12" s="17" t="s">
        <v>7</v>
      </c>
    </row>
    <row r="13" s="1" customFormat="1" ht="12" customHeight="1">
      <c r="B13" s="20"/>
      <c r="D13" s="27" t="s">
        <v>26</v>
      </c>
      <c r="AK13" s="27" t="s">
        <v>24</v>
      </c>
      <c r="AN13" s="24" t="s">
        <v>3</v>
      </c>
      <c r="AR13" s="20"/>
      <c r="BS13" s="17" t="s">
        <v>7</v>
      </c>
    </row>
    <row r="14">
      <c r="B14" s="20"/>
      <c r="E14" s="24" t="s">
        <v>20</v>
      </c>
      <c r="AK14" s="27" t="s">
        <v>25</v>
      </c>
      <c r="AN14" s="24" t="s">
        <v>3</v>
      </c>
      <c r="AR14" s="20"/>
      <c r="BS14" s="17" t="s">
        <v>7</v>
      </c>
    </row>
    <row r="15" s="1" customFormat="1" ht="6.96" customHeight="1">
      <c r="B15" s="20"/>
      <c r="AR15" s="20"/>
      <c r="BS15" s="17" t="s">
        <v>4</v>
      </c>
    </row>
    <row r="16" s="1" customFormat="1" ht="12" customHeight="1">
      <c r="B16" s="20"/>
      <c r="D16" s="27" t="s">
        <v>27</v>
      </c>
      <c r="AK16" s="27" t="s">
        <v>24</v>
      </c>
      <c r="AN16" s="24" t="s">
        <v>3</v>
      </c>
      <c r="AR16" s="20"/>
      <c r="BS16" s="17" t="s">
        <v>4</v>
      </c>
    </row>
    <row r="17" s="1" customFormat="1" ht="18.48" customHeight="1">
      <c r="B17" s="20"/>
      <c r="E17" s="24" t="s">
        <v>20</v>
      </c>
      <c r="AK17" s="27" t="s">
        <v>25</v>
      </c>
      <c r="AN17" s="24" t="s">
        <v>3</v>
      </c>
      <c r="AR17" s="20"/>
      <c r="BS17" s="17" t="s">
        <v>28</v>
      </c>
    </row>
    <row r="18" s="1" customFormat="1" ht="6.96" customHeight="1">
      <c r="B18" s="20"/>
      <c r="AR18" s="20"/>
      <c r="BS18" s="17" t="s">
        <v>7</v>
      </c>
    </row>
    <row r="19" s="1" customFormat="1" ht="12" customHeight="1">
      <c r="B19" s="20"/>
      <c r="D19" s="27" t="s">
        <v>29</v>
      </c>
      <c r="AK19" s="27" t="s">
        <v>24</v>
      </c>
      <c r="AN19" s="24" t="s">
        <v>3</v>
      </c>
      <c r="AR19" s="20"/>
      <c r="BS19" s="17" t="s">
        <v>7</v>
      </c>
    </row>
    <row r="20" s="1" customFormat="1" ht="18.48" customHeight="1">
      <c r="B20" s="20"/>
      <c r="E20" s="24" t="s">
        <v>20</v>
      </c>
      <c r="AK20" s="27" t="s">
        <v>25</v>
      </c>
      <c r="AN20" s="24" t="s">
        <v>3</v>
      </c>
      <c r="AR20" s="20"/>
      <c r="BS20" s="17" t="s">
        <v>4</v>
      </c>
    </row>
    <row r="21" s="1" customFormat="1" ht="6.96" customHeight="1">
      <c r="B21" s="20"/>
      <c r="AR21" s="20"/>
    </row>
    <row r="22" s="1" customFormat="1" ht="12" customHeight="1">
      <c r="B22" s="20"/>
      <c r="D22" s="27" t="s">
        <v>30</v>
      </c>
      <c r="AR22" s="20"/>
    </row>
    <row r="23" s="1" customFormat="1" ht="47.25" customHeight="1">
      <c r="B23" s="20"/>
      <c r="E23" s="28" t="s">
        <v>31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R23" s="20"/>
    </row>
    <row r="24" s="1" customFormat="1" ht="6.96" customHeight="1">
      <c r="B24" s="20"/>
      <c r="AR24" s="20"/>
    </row>
    <row r="25" s="1" customFormat="1" ht="6.96" customHeight="1">
      <c r="B25" s="20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0"/>
    </row>
    <row r="26" s="2" customFormat="1" ht="25.92" customHeight="1">
      <c r="A26" s="30"/>
      <c r="B26" s="31"/>
      <c r="C26" s="30"/>
      <c r="D26" s="32" t="s">
        <v>32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4">
        <f>ROUND(AG54,2)</f>
        <v>851002.63</v>
      </c>
      <c r="AL26" s="33"/>
      <c r="AM26" s="33"/>
      <c r="AN26" s="33"/>
      <c r="AO26" s="33"/>
      <c r="AP26" s="30"/>
      <c r="AQ26" s="30"/>
      <c r="AR26" s="31"/>
      <c r="BE26" s="30"/>
    </row>
    <row r="27" s="2" customFormat="1" ht="6.96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="2" customForma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5" t="s">
        <v>33</v>
      </c>
      <c r="M28" s="35"/>
      <c r="N28" s="35"/>
      <c r="O28" s="35"/>
      <c r="P28" s="35"/>
      <c r="Q28" s="30"/>
      <c r="R28" s="30"/>
      <c r="S28" s="30"/>
      <c r="T28" s="30"/>
      <c r="U28" s="30"/>
      <c r="V28" s="30"/>
      <c r="W28" s="35" t="s">
        <v>34</v>
      </c>
      <c r="X28" s="35"/>
      <c r="Y28" s="35"/>
      <c r="Z28" s="35"/>
      <c r="AA28" s="35"/>
      <c r="AB28" s="35"/>
      <c r="AC28" s="35"/>
      <c r="AD28" s="35"/>
      <c r="AE28" s="35"/>
      <c r="AF28" s="30"/>
      <c r="AG28" s="30"/>
      <c r="AH28" s="30"/>
      <c r="AI28" s="30"/>
      <c r="AJ28" s="30"/>
      <c r="AK28" s="35" t="s">
        <v>35</v>
      </c>
      <c r="AL28" s="35"/>
      <c r="AM28" s="35"/>
      <c r="AN28" s="35"/>
      <c r="AO28" s="35"/>
      <c r="AP28" s="30"/>
      <c r="AQ28" s="30"/>
      <c r="AR28" s="31"/>
      <c r="BE28" s="30"/>
    </row>
    <row r="29" s="3" customFormat="1" ht="14.4" customHeight="1">
      <c r="A29" s="3"/>
      <c r="B29" s="36"/>
      <c r="C29" s="3"/>
      <c r="D29" s="27" t="s">
        <v>36</v>
      </c>
      <c r="E29" s="3"/>
      <c r="F29" s="27" t="s">
        <v>37</v>
      </c>
      <c r="G29" s="3"/>
      <c r="H29" s="3"/>
      <c r="I29" s="3"/>
      <c r="J29" s="3"/>
      <c r="K29" s="3"/>
      <c r="L29" s="37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8">
        <f>ROUND(AZ54, 2)</f>
        <v>851002.63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8">
        <f>ROUND(AV54, 2)</f>
        <v>178710.54999999999</v>
      </c>
      <c r="AL29" s="3"/>
      <c r="AM29" s="3"/>
      <c r="AN29" s="3"/>
      <c r="AO29" s="3"/>
      <c r="AP29" s="3"/>
      <c r="AQ29" s="3"/>
      <c r="AR29" s="36"/>
      <c r="BE29" s="3"/>
    </row>
    <row r="30" s="3" customFormat="1" ht="14.4" customHeight="1">
      <c r="A30" s="3"/>
      <c r="B30" s="36"/>
      <c r="C30" s="3"/>
      <c r="D30" s="3"/>
      <c r="E30" s="3"/>
      <c r="F30" s="27" t="s">
        <v>38</v>
      </c>
      <c r="G30" s="3"/>
      <c r="H30" s="3"/>
      <c r="I30" s="3"/>
      <c r="J30" s="3"/>
      <c r="K30" s="3"/>
      <c r="L30" s="37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8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8">
        <f>ROUND(AW54, 2)</f>
        <v>0</v>
      </c>
      <c r="AL30" s="3"/>
      <c r="AM30" s="3"/>
      <c r="AN30" s="3"/>
      <c r="AO30" s="3"/>
      <c r="AP30" s="3"/>
      <c r="AQ30" s="3"/>
      <c r="AR30" s="36"/>
      <c r="BE30" s="3"/>
    </row>
    <row r="31" hidden="1" s="3" customFormat="1" ht="14.4" customHeight="1">
      <c r="A31" s="3"/>
      <c r="B31" s="36"/>
      <c r="C31" s="3"/>
      <c r="D31" s="3"/>
      <c r="E31" s="3"/>
      <c r="F31" s="27" t="s">
        <v>39</v>
      </c>
      <c r="G31" s="3"/>
      <c r="H31" s="3"/>
      <c r="I31" s="3"/>
      <c r="J31" s="3"/>
      <c r="K31" s="3"/>
      <c r="L31" s="37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8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8">
        <v>0</v>
      </c>
      <c r="AL31" s="3"/>
      <c r="AM31" s="3"/>
      <c r="AN31" s="3"/>
      <c r="AO31" s="3"/>
      <c r="AP31" s="3"/>
      <c r="AQ31" s="3"/>
      <c r="AR31" s="36"/>
      <c r="BE31" s="3"/>
    </row>
    <row r="32" hidden="1" s="3" customFormat="1" ht="14.4" customHeight="1">
      <c r="A32" s="3"/>
      <c r="B32" s="36"/>
      <c r="C32" s="3"/>
      <c r="D32" s="3"/>
      <c r="E32" s="3"/>
      <c r="F32" s="27" t="s">
        <v>40</v>
      </c>
      <c r="G32" s="3"/>
      <c r="H32" s="3"/>
      <c r="I32" s="3"/>
      <c r="J32" s="3"/>
      <c r="K32" s="3"/>
      <c r="L32" s="37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8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8">
        <v>0</v>
      </c>
      <c r="AL32" s="3"/>
      <c r="AM32" s="3"/>
      <c r="AN32" s="3"/>
      <c r="AO32" s="3"/>
      <c r="AP32" s="3"/>
      <c r="AQ32" s="3"/>
      <c r="AR32" s="36"/>
      <c r="BE32" s="3"/>
    </row>
    <row r="33" hidden="1" s="3" customFormat="1" ht="14.4" customHeight="1">
      <c r="A33" s="3"/>
      <c r="B33" s="36"/>
      <c r="C33" s="3"/>
      <c r="D33" s="3"/>
      <c r="E33" s="3"/>
      <c r="F33" s="27" t="s">
        <v>41</v>
      </c>
      <c r="G33" s="3"/>
      <c r="H33" s="3"/>
      <c r="I33" s="3"/>
      <c r="J33" s="3"/>
      <c r="K33" s="3"/>
      <c r="L33" s="37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8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8">
        <v>0</v>
      </c>
      <c r="AL33" s="3"/>
      <c r="AM33" s="3"/>
      <c r="AN33" s="3"/>
      <c r="AO33" s="3"/>
      <c r="AP33" s="3"/>
      <c r="AQ33" s="3"/>
      <c r="AR33" s="36"/>
      <c r="BE33" s="3"/>
    </row>
    <row r="34" s="2" customFormat="1" ht="6.96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="2" customFormat="1" ht="25.92" customHeight="1">
      <c r="A35" s="30"/>
      <c r="B35" s="31"/>
      <c r="C35" s="39"/>
      <c r="D35" s="40" t="s">
        <v>42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43</v>
      </c>
      <c r="U35" s="41"/>
      <c r="V35" s="41"/>
      <c r="W35" s="41"/>
      <c r="X35" s="43" t="s">
        <v>44</v>
      </c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4">
        <f>SUM(AK26:AK33)</f>
        <v>1029713.1799999999</v>
      </c>
      <c r="AL35" s="41"/>
      <c r="AM35" s="41"/>
      <c r="AN35" s="41"/>
      <c r="AO35" s="45"/>
      <c r="AP35" s="39"/>
      <c r="AQ35" s="39"/>
      <c r="AR35" s="31"/>
      <c r="BE35" s="30"/>
    </row>
    <row r="36" s="2" customFormat="1" ht="6.96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="2" customFormat="1" ht="6.96" customHeight="1">
      <c r="A37" s="30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1"/>
      <c r="BE37" s="30"/>
    </row>
    <row r="41" s="2" customFormat="1" ht="6.96" customHeight="1">
      <c r="A41" s="30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1"/>
      <c r="BE41" s="30"/>
    </row>
    <row r="42" s="2" customFormat="1" ht="24.96" customHeight="1">
      <c r="A42" s="30"/>
      <c r="B42" s="31"/>
      <c r="C42" s="21" t="s">
        <v>45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1"/>
      <c r="BE42" s="30"/>
    </row>
    <row r="43" s="2" customFormat="1" ht="6.96" customHeight="1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1"/>
      <c r="BE43" s="30"/>
    </row>
    <row r="44" s="4" customFormat="1" ht="12" customHeight="1">
      <c r="A44" s="4"/>
      <c r="B44" s="50"/>
      <c r="C44" s="27" t="s">
        <v>13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2022_06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0"/>
      <c r="BE44" s="4"/>
    </row>
    <row r="45" s="5" customFormat="1" ht="36.96" customHeight="1">
      <c r="A45" s="5"/>
      <c r="B45" s="51"/>
      <c r="C45" s="52" t="s">
        <v>15</v>
      </c>
      <c r="D45" s="5"/>
      <c r="E45" s="5"/>
      <c r="F45" s="5"/>
      <c r="G45" s="5"/>
      <c r="H45" s="5"/>
      <c r="I45" s="5"/>
      <c r="J45" s="5"/>
      <c r="K45" s="5"/>
      <c r="L45" s="53" t="str">
        <f>K6</f>
        <v>Style FNOL kontejnery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1"/>
      <c r="BE45" s="5"/>
    </row>
    <row r="46" s="2" customFormat="1" ht="6.96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1"/>
      <c r="BE46" s="30"/>
    </row>
    <row r="47" s="2" customFormat="1" ht="12" customHeight="1">
      <c r="A47" s="30"/>
      <c r="B47" s="31"/>
      <c r="C47" s="27" t="s">
        <v>19</v>
      </c>
      <c r="D47" s="30"/>
      <c r="E47" s="30"/>
      <c r="F47" s="30"/>
      <c r="G47" s="30"/>
      <c r="H47" s="30"/>
      <c r="I47" s="30"/>
      <c r="J47" s="30"/>
      <c r="K47" s="30"/>
      <c r="L47" s="54" t="str">
        <f>IF(K8="","",K8)</f>
        <v xml:space="preserve"> 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7" t="s">
        <v>21</v>
      </c>
      <c r="AJ47" s="30"/>
      <c r="AK47" s="30"/>
      <c r="AL47" s="30"/>
      <c r="AM47" s="55" t="str">
        <f>IF(AN8= "","",AN8)</f>
        <v>23. 3. 2022</v>
      </c>
      <c r="AN47" s="55"/>
      <c r="AO47" s="30"/>
      <c r="AP47" s="30"/>
      <c r="AQ47" s="30"/>
      <c r="AR47" s="31"/>
      <c r="BE47" s="30"/>
    </row>
    <row r="48" s="2" customFormat="1" ht="6.96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1"/>
      <c r="BE48" s="30"/>
    </row>
    <row r="49" s="2" customFormat="1" ht="15.15" customHeight="1">
      <c r="A49" s="30"/>
      <c r="B49" s="31"/>
      <c r="C49" s="27" t="s">
        <v>23</v>
      </c>
      <c r="D49" s="30"/>
      <c r="E49" s="30"/>
      <c r="F49" s="30"/>
      <c r="G49" s="30"/>
      <c r="H49" s="30"/>
      <c r="I49" s="30"/>
      <c r="J49" s="30"/>
      <c r="K49" s="30"/>
      <c r="L49" s="4" t="str">
        <f>IF(E11= "","",E11)</f>
        <v xml:space="preserve"> 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7" t="s">
        <v>27</v>
      </c>
      <c r="AJ49" s="30"/>
      <c r="AK49" s="30"/>
      <c r="AL49" s="30"/>
      <c r="AM49" s="56" t="str">
        <f>IF(E17="","",E17)</f>
        <v xml:space="preserve"> </v>
      </c>
      <c r="AN49" s="4"/>
      <c r="AO49" s="4"/>
      <c r="AP49" s="4"/>
      <c r="AQ49" s="30"/>
      <c r="AR49" s="31"/>
      <c r="AS49" s="57" t="s">
        <v>46</v>
      </c>
      <c r="AT49" s="58"/>
      <c r="AU49" s="59"/>
      <c r="AV49" s="59"/>
      <c r="AW49" s="59"/>
      <c r="AX49" s="59"/>
      <c r="AY49" s="59"/>
      <c r="AZ49" s="59"/>
      <c r="BA49" s="59"/>
      <c r="BB49" s="59"/>
      <c r="BC49" s="59"/>
      <c r="BD49" s="60"/>
      <c r="BE49" s="30"/>
    </row>
    <row r="50" s="2" customFormat="1" ht="15.15" customHeight="1">
      <c r="A50" s="30"/>
      <c r="B50" s="31"/>
      <c r="C50" s="27" t="s">
        <v>26</v>
      </c>
      <c r="D50" s="30"/>
      <c r="E50" s="30"/>
      <c r="F50" s="30"/>
      <c r="G50" s="30"/>
      <c r="H50" s="30"/>
      <c r="I50" s="30"/>
      <c r="J50" s="30"/>
      <c r="K50" s="30"/>
      <c r="L50" s="4" t="str">
        <f>IF(E14="","",E14)</f>
        <v xml:space="preserve"> 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7" t="s">
        <v>29</v>
      </c>
      <c r="AJ50" s="30"/>
      <c r="AK50" s="30"/>
      <c r="AL50" s="30"/>
      <c r="AM50" s="56" t="str">
        <f>IF(E20="","",E20)</f>
        <v xml:space="preserve"> </v>
      </c>
      <c r="AN50" s="4"/>
      <c r="AO50" s="4"/>
      <c r="AP50" s="4"/>
      <c r="AQ50" s="30"/>
      <c r="AR50" s="31"/>
      <c r="AS50" s="61"/>
      <c r="AT50" s="62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0"/>
    </row>
    <row r="51" s="2" customFormat="1" ht="10.8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1"/>
      <c r="AS51" s="61"/>
      <c r="AT51" s="62"/>
      <c r="AU51" s="63"/>
      <c r="AV51" s="63"/>
      <c r="AW51" s="63"/>
      <c r="AX51" s="63"/>
      <c r="AY51" s="63"/>
      <c r="AZ51" s="63"/>
      <c r="BA51" s="63"/>
      <c r="BB51" s="63"/>
      <c r="BC51" s="63"/>
      <c r="BD51" s="64"/>
      <c r="BE51" s="30"/>
    </row>
    <row r="52" s="2" customFormat="1" ht="29.28" customHeight="1">
      <c r="A52" s="30"/>
      <c r="B52" s="31"/>
      <c r="C52" s="65" t="s">
        <v>47</v>
      </c>
      <c r="D52" s="66"/>
      <c r="E52" s="66"/>
      <c r="F52" s="66"/>
      <c r="G52" s="66"/>
      <c r="H52" s="67"/>
      <c r="I52" s="68" t="s">
        <v>48</v>
      </c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9" t="s">
        <v>49</v>
      </c>
      <c r="AH52" s="66"/>
      <c r="AI52" s="66"/>
      <c r="AJ52" s="66"/>
      <c r="AK52" s="66"/>
      <c r="AL52" s="66"/>
      <c r="AM52" s="66"/>
      <c r="AN52" s="68" t="s">
        <v>50</v>
      </c>
      <c r="AO52" s="66"/>
      <c r="AP52" s="66"/>
      <c r="AQ52" s="70" t="s">
        <v>51</v>
      </c>
      <c r="AR52" s="31"/>
      <c r="AS52" s="71" t="s">
        <v>52</v>
      </c>
      <c r="AT52" s="72" t="s">
        <v>53</v>
      </c>
      <c r="AU52" s="72" t="s">
        <v>54</v>
      </c>
      <c r="AV52" s="72" t="s">
        <v>55</v>
      </c>
      <c r="AW52" s="72" t="s">
        <v>56</v>
      </c>
      <c r="AX52" s="72" t="s">
        <v>57</v>
      </c>
      <c r="AY52" s="72" t="s">
        <v>58</v>
      </c>
      <c r="AZ52" s="72" t="s">
        <v>59</v>
      </c>
      <c r="BA52" s="72" t="s">
        <v>60</v>
      </c>
      <c r="BB52" s="72" t="s">
        <v>61</v>
      </c>
      <c r="BC52" s="72" t="s">
        <v>62</v>
      </c>
      <c r="BD52" s="73" t="s">
        <v>63</v>
      </c>
      <c r="BE52" s="30"/>
    </row>
    <row r="53" s="2" customFormat="1" ht="10.8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1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0"/>
    </row>
    <row r="54" s="6" customFormat="1" ht="32.4" customHeight="1">
      <c r="A54" s="6"/>
      <c r="B54" s="77"/>
      <c r="C54" s="78" t="s">
        <v>64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80">
        <f>ROUND(AG55,2)</f>
        <v>851002.63</v>
      </c>
      <c r="AH54" s="80"/>
      <c r="AI54" s="80"/>
      <c r="AJ54" s="80"/>
      <c r="AK54" s="80"/>
      <c r="AL54" s="80"/>
      <c r="AM54" s="80"/>
      <c r="AN54" s="81">
        <f>SUM(AG54,AT54)</f>
        <v>1029713.1799999999</v>
      </c>
      <c r="AO54" s="81"/>
      <c r="AP54" s="81"/>
      <c r="AQ54" s="82" t="s">
        <v>3</v>
      </c>
      <c r="AR54" s="77"/>
      <c r="AS54" s="83">
        <f>ROUND(AS55,2)</f>
        <v>0</v>
      </c>
      <c r="AT54" s="84">
        <f>ROUND(SUM(AV54:AW54),2)</f>
        <v>178710.54999999999</v>
      </c>
      <c r="AU54" s="85">
        <f>ROUND(AU55,5)</f>
        <v>895.59019999999998</v>
      </c>
      <c r="AV54" s="84">
        <f>ROUND(AZ54*L29,2)</f>
        <v>178710.54999999999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ROUND(AZ55,2)</f>
        <v>851002.63</v>
      </c>
      <c r="BA54" s="84">
        <f>ROUND(BA55,2)</f>
        <v>0</v>
      </c>
      <c r="BB54" s="84">
        <f>ROUND(BB55,2)</f>
        <v>0</v>
      </c>
      <c r="BC54" s="84">
        <f>ROUND(BC55,2)</f>
        <v>0</v>
      </c>
      <c r="BD54" s="86">
        <f>ROUND(BD55,2)</f>
        <v>0</v>
      </c>
      <c r="BE54" s="6"/>
      <c r="BS54" s="87" t="s">
        <v>65</v>
      </c>
      <c r="BT54" s="87" t="s">
        <v>66</v>
      </c>
      <c r="BU54" s="88" t="s">
        <v>67</v>
      </c>
      <c r="BV54" s="87" t="s">
        <v>68</v>
      </c>
      <c r="BW54" s="87" t="s">
        <v>5</v>
      </c>
      <c r="BX54" s="87" t="s">
        <v>69</v>
      </c>
      <c r="CL54" s="87" t="s">
        <v>3</v>
      </c>
    </row>
    <row r="55" s="7" customFormat="1" ht="16.5" customHeight="1">
      <c r="A55" s="89" t="s">
        <v>70</v>
      </c>
      <c r="B55" s="90"/>
      <c r="C55" s="91"/>
      <c r="D55" s="92" t="s">
        <v>14</v>
      </c>
      <c r="E55" s="92"/>
      <c r="F55" s="92"/>
      <c r="G55" s="92"/>
      <c r="H55" s="92"/>
      <c r="I55" s="93"/>
      <c r="J55" s="92" t="s">
        <v>71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4">
        <f>'2022_06 - Areálové rozvody'!J30</f>
        <v>851002.63</v>
      </c>
      <c r="AH55" s="93"/>
      <c r="AI55" s="93"/>
      <c r="AJ55" s="93"/>
      <c r="AK55" s="93"/>
      <c r="AL55" s="93"/>
      <c r="AM55" s="93"/>
      <c r="AN55" s="94">
        <f>SUM(AG55,AT55)</f>
        <v>1029713.1799999999</v>
      </c>
      <c r="AO55" s="93"/>
      <c r="AP55" s="93"/>
      <c r="AQ55" s="95" t="s">
        <v>72</v>
      </c>
      <c r="AR55" s="90"/>
      <c r="AS55" s="96">
        <v>0</v>
      </c>
      <c r="AT55" s="97">
        <f>ROUND(SUM(AV55:AW55),2)</f>
        <v>178710.54999999999</v>
      </c>
      <c r="AU55" s="98">
        <f>'2022_06 - Areálové rozvody'!P88</f>
        <v>895.59019999999998</v>
      </c>
      <c r="AV55" s="97">
        <f>'2022_06 - Areálové rozvody'!J33</f>
        <v>178710.54999999999</v>
      </c>
      <c r="AW55" s="97">
        <f>'2022_06 - Areálové rozvody'!J34</f>
        <v>0</v>
      </c>
      <c r="AX55" s="97">
        <f>'2022_06 - Areálové rozvody'!J35</f>
        <v>0</v>
      </c>
      <c r="AY55" s="97">
        <f>'2022_06 - Areálové rozvody'!J36</f>
        <v>0</v>
      </c>
      <c r="AZ55" s="97">
        <f>'2022_06 - Areálové rozvody'!F33</f>
        <v>851002.63</v>
      </c>
      <c r="BA55" s="97">
        <f>'2022_06 - Areálové rozvody'!F34</f>
        <v>0</v>
      </c>
      <c r="BB55" s="97">
        <f>'2022_06 - Areálové rozvody'!F35</f>
        <v>0</v>
      </c>
      <c r="BC55" s="97">
        <f>'2022_06 - Areálové rozvody'!F36</f>
        <v>0</v>
      </c>
      <c r="BD55" s="99">
        <f>'2022_06 - Areálové rozvody'!F37</f>
        <v>0</v>
      </c>
      <c r="BE55" s="7"/>
      <c r="BT55" s="100" t="s">
        <v>73</v>
      </c>
      <c r="BV55" s="100" t="s">
        <v>68</v>
      </c>
      <c r="BW55" s="100" t="s">
        <v>74</v>
      </c>
      <c r="BX55" s="100" t="s">
        <v>5</v>
      </c>
      <c r="CL55" s="100" t="s">
        <v>3</v>
      </c>
      <c r="CM55" s="100" t="s">
        <v>75</v>
      </c>
    </row>
    <row r="56" s="2" customFormat="1" ht="30" customHeight="1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1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="2" customFormat="1" ht="6.96" customHeight="1">
      <c r="A57" s="30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31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2_06 - Areálové rozvody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01"/>
    </row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74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="1" customFormat="1" ht="24.96" customHeight="1">
      <c r="B4" s="20"/>
      <c r="D4" s="21" t="s">
        <v>76</v>
      </c>
      <c r="L4" s="20"/>
      <c r="M4" s="10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27" t="s">
        <v>15</v>
      </c>
      <c r="L6" s="20"/>
    </row>
    <row r="7" s="1" customFormat="1" ht="16.5" customHeight="1">
      <c r="B7" s="20"/>
      <c r="E7" s="103" t="str">
        <f>'Rekapitulace stavby'!K6</f>
        <v>Style FNOL kontejnery</v>
      </c>
      <c r="F7" s="27"/>
      <c r="G7" s="27"/>
      <c r="H7" s="27"/>
      <c r="L7" s="20"/>
    </row>
    <row r="8" s="2" customFormat="1" ht="12" customHeight="1">
      <c r="A8" s="30"/>
      <c r="B8" s="31"/>
      <c r="C8" s="30"/>
      <c r="D8" s="27" t="s">
        <v>77</v>
      </c>
      <c r="E8" s="30"/>
      <c r="F8" s="30"/>
      <c r="G8" s="30"/>
      <c r="H8" s="30"/>
      <c r="I8" s="30"/>
      <c r="J8" s="30"/>
      <c r="K8" s="30"/>
      <c r="L8" s="104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="2" customFormat="1" ht="16.5" customHeight="1">
      <c r="A9" s="30"/>
      <c r="B9" s="31"/>
      <c r="C9" s="30"/>
      <c r="D9" s="30"/>
      <c r="E9" s="53" t="s">
        <v>78</v>
      </c>
      <c r="F9" s="30"/>
      <c r="G9" s="30"/>
      <c r="H9" s="30"/>
      <c r="I9" s="30"/>
      <c r="J9" s="30"/>
      <c r="K9" s="30"/>
      <c r="L9" s="10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10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="2" customFormat="1" ht="12" customHeight="1">
      <c r="A11" s="30"/>
      <c r="B11" s="31"/>
      <c r="C11" s="30"/>
      <c r="D11" s="27" t="s">
        <v>17</v>
      </c>
      <c r="E11" s="30"/>
      <c r="F11" s="24" t="s">
        <v>3</v>
      </c>
      <c r="G11" s="30"/>
      <c r="H11" s="30"/>
      <c r="I11" s="27" t="s">
        <v>18</v>
      </c>
      <c r="J11" s="24" t="s">
        <v>3</v>
      </c>
      <c r="K11" s="30"/>
      <c r="L11" s="10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="2" customFormat="1" ht="12" customHeight="1">
      <c r="A12" s="30"/>
      <c r="B12" s="31"/>
      <c r="C12" s="30"/>
      <c r="D12" s="27" t="s">
        <v>19</v>
      </c>
      <c r="E12" s="30"/>
      <c r="F12" s="24" t="s">
        <v>20</v>
      </c>
      <c r="G12" s="30"/>
      <c r="H12" s="30"/>
      <c r="I12" s="27" t="s">
        <v>21</v>
      </c>
      <c r="J12" s="55" t="str">
        <f>'Rekapitulace stavby'!AN8</f>
        <v>23. 3. 2022</v>
      </c>
      <c r="K12" s="30"/>
      <c r="L12" s="10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10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="2" customFormat="1" ht="12" customHeight="1">
      <c r="A14" s="30"/>
      <c r="B14" s="31"/>
      <c r="C14" s="30"/>
      <c r="D14" s="27" t="s">
        <v>23</v>
      </c>
      <c r="E14" s="30"/>
      <c r="F14" s="30"/>
      <c r="G14" s="30"/>
      <c r="H14" s="30"/>
      <c r="I14" s="27" t="s">
        <v>24</v>
      </c>
      <c r="J14" s="24" t="str">
        <f>IF('Rekapitulace stavby'!AN10="","",'Rekapitulace stavby'!AN10)</f>
        <v/>
      </c>
      <c r="K14" s="30"/>
      <c r="L14" s="10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="2" customFormat="1" ht="18" customHeight="1">
      <c r="A15" s="30"/>
      <c r="B15" s="31"/>
      <c r="C15" s="30"/>
      <c r="D15" s="30"/>
      <c r="E15" s="24" t="str">
        <f>IF('Rekapitulace stavby'!E11="","",'Rekapitulace stavby'!E11)</f>
        <v xml:space="preserve"> </v>
      </c>
      <c r="F15" s="30"/>
      <c r="G15" s="30"/>
      <c r="H15" s="30"/>
      <c r="I15" s="27" t="s">
        <v>25</v>
      </c>
      <c r="J15" s="24" t="str">
        <f>IF('Rekapitulace stavby'!AN11="","",'Rekapitulace stavby'!AN11)</f>
        <v/>
      </c>
      <c r="K15" s="30"/>
      <c r="L15" s="10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="2" customFormat="1" ht="6.96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10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="2" customFormat="1" ht="12" customHeight="1">
      <c r="A17" s="30"/>
      <c r="B17" s="31"/>
      <c r="C17" s="30"/>
      <c r="D17" s="27" t="s">
        <v>26</v>
      </c>
      <c r="E17" s="30"/>
      <c r="F17" s="30"/>
      <c r="G17" s="30"/>
      <c r="H17" s="30"/>
      <c r="I17" s="27" t="s">
        <v>24</v>
      </c>
      <c r="J17" s="24" t="str">
        <f>'Rekapitulace stavby'!AN13</f>
        <v/>
      </c>
      <c r="K17" s="30"/>
      <c r="L17" s="10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="2" customFormat="1" ht="18" customHeight="1">
      <c r="A18" s="30"/>
      <c r="B18" s="31"/>
      <c r="C18" s="30"/>
      <c r="D18" s="30"/>
      <c r="E18" s="24" t="str">
        <f>'Rekapitulace stavby'!E14</f>
        <v xml:space="preserve"> </v>
      </c>
      <c r="F18" s="24"/>
      <c r="G18" s="24"/>
      <c r="H18" s="24"/>
      <c r="I18" s="27" t="s">
        <v>25</v>
      </c>
      <c r="J18" s="24" t="str">
        <f>'Rekapitulace stavby'!AN14</f>
        <v/>
      </c>
      <c r="K18" s="30"/>
      <c r="L18" s="10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="2" customFormat="1" ht="6.96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10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="2" customFormat="1" ht="12" customHeight="1">
      <c r="A20" s="30"/>
      <c r="B20" s="31"/>
      <c r="C20" s="30"/>
      <c r="D20" s="27" t="s">
        <v>27</v>
      </c>
      <c r="E20" s="30"/>
      <c r="F20" s="30"/>
      <c r="G20" s="30"/>
      <c r="H20" s="30"/>
      <c r="I20" s="27" t="s">
        <v>24</v>
      </c>
      <c r="J20" s="24" t="str">
        <f>IF('Rekapitulace stavby'!AN16="","",'Rekapitulace stavby'!AN16)</f>
        <v/>
      </c>
      <c r="K20" s="30"/>
      <c r="L20" s="10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="2" customFormat="1" ht="18" customHeight="1">
      <c r="A21" s="30"/>
      <c r="B21" s="31"/>
      <c r="C21" s="30"/>
      <c r="D21" s="30"/>
      <c r="E21" s="24" t="str">
        <f>IF('Rekapitulace stavby'!E17="","",'Rekapitulace stavby'!E17)</f>
        <v xml:space="preserve"> </v>
      </c>
      <c r="F21" s="30"/>
      <c r="G21" s="30"/>
      <c r="H21" s="30"/>
      <c r="I21" s="27" t="s">
        <v>25</v>
      </c>
      <c r="J21" s="24" t="str">
        <f>IF('Rekapitulace stavby'!AN17="","",'Rekapitulace stavby'!AN17)</f>
        <v/>
      </c>
      <c r="K21" s="30"/>
      <c r="L21" s="10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="2" customFormat="1" ht="6.96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10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="2" customFormat="1" ht="12" customHeight="1">
      <c r="A23" s="30"/>
      <c r="B23" s="31"/>
      <c r="C23" s="30"/>
      <c r="D23" s="27" t="s">
        <v>29</v>
      </c>
      <c r="E23" s="30"/>
      <c r="F23" s="30"/>
      <c r="G23" s="30"/>
      <c r="H23" s="30"/>
      <c r="I23" s="27" t="s">
        <v>24</v>
      </c>
      <c r="J23" s="24" t="str">
        <f>IF('Rekapitulace stavby'!AN19="","",'Rekapitulace stavby'!AN19)</f>
        <v/>
      </c>
      <c r="K23" s="30"/>
      <c r="L23" s="10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="2" customFormat="1" ht="18" customHeight="1">
      <c r="A24" s="30"/>
      <c r="B24" s="31"/>
      <c r="C24" s="30"/>
      <c r="D24" s="30"/>
      <c r="E24" s="24" t="str">
        <f>IF('Rekapitulace stavby'!E20="","",'Rekapitulace stavby'!E20)</f>
        <v xml:space="preserve"> </v>
      </c>
      <c r="F24" s="30"/>
      <c r="G24" s="30"/>
      <c r="H24" s="30"/>
      <c r="I24" s="27" t="s">
        <v>25</v>
      </c>
      <c r="J24" s="24" t="str">
        <f>IF('Rekapitulace stavby'!AN20="","",'Rekapitulace stavby'!AN20)</f>
        <v/>
      </c>
      <c r="K24" s="30"/>
      <c r="L24" s="10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="2" customFormat="1" ht="6.96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10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="2" customFormat="1" ht="12" customHeight="1">
      <c r="A26" s="30"/>
      <c r="B26" s="31"/>
      <c r="C26" s="30"/>
      <c r="D26" s="27" t="s">
        <v>30</v>
      </c>
      <c r="E26" s="30"/>
      <c r="F26" s="30"/>
      <c r="G26" s="30"/>
      <c r="H26" s="30"/>
      <c r="I26" s="30"/>
      <c r="J26" s="30"/>
      <c r="K26" s="30"/>
      <c r="L26" s="10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="8" customFormat="1" ht="16.5" customHeight="1">
      <c r="A27" s="105"/>
      <c r="B27" s="106"/>
      <c r="C27" s="105"/>
      <c r="D27" s="105"/>
      <c r="E27" s="28" t="s">
        <v>3</v>
      </c>
      <c r="F27" s="28"/>
      <c r="G27" s="28"/>
      <c r="H27" s="28"/>
      <c r="I27" s="105"/>
      <c r="J27" s="105"/>
      <c r="K27" s="105"/>
      <c r="L27" s="107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</row>
    <row r="28" s="2" customFormat="1" ht="6.96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0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="2" customFormat="1" ht="6.96" customHeight="1">
      <c r="A29" s="30"/>
      <c r="B29" s="31"/>
      <c r="C29" s="30"/>
      <c r="D29" s="75"/>
      <c r="E29" s="75"/>
      <c r="F29" s="75"/>
      <c r="G29" s="75"/>
      <c r="H29" s="75"/>
      <c r="I29" s="75"/>
      <c r="J29" s="75"/>
      <c r="K29" s="75"/>
      <c r="L29" s="104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="2" customFormat="1" ht="25.44" customHeight="1">
      <c r="A30" s="30"/>
      <c r="B30" s="31"/>
      <c r="C30" s="30"/>
      <c r="D30" s="108" t="s">
        <v>32</v>
      </c>
      <c r="E30" s="30"/>
      <c r="F30" s="30"/>
      <c r="G30" s="30"/>
      <c r="H30" s="30"/>
      <c r="I30" s="30"/>
      <c r="J30" s="81">
        <f>ROUND(J88, 2)</f>
        <v>851002.63</v>
      </c>
      <c r="K30" s="30"/>
      <c r="L30" s="10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="2" customFormat="1" ht="6.96" customHeight="1">
      <c r="A31" s="30"/>
      <c r="B31" s="31"/>
      <c r="C31" s="30"/>
      <c r="D31" s="75"/>
      <c r="E31" s="75"/>
      <c r="F31" s="75"/>
      <c r="G31" s="75"/>
      <c r="H31" s="75"/>
      <c r="I31" s="75"/>
      <c r="J31" s="75"/>
      <c r="K31" s="75"/>
      <c r="L31" s="10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="2" customFormat="1" ht="14.4" customHeight="1">
      <c r="A32" s="30"/>
      <c r="B32" s="31"/>
      <c r="C32" s="30"/>
      <c r="D32" s="30"/>
      <c r="E32" s="30"/>
      <c r="F32" s="35" t="s">
        <v>34</v>
      </c>
      <c r="G32" s="30"/>
      <c r="H32" s="30"/>
      <c r="I32" s="35" t="s">
        <v>33</v>
      </c>
      <c r="J32" s="35" t="s">
        <v>35</v>
      </c>
      <c r="K32" s="30"/>
      <c r="L32" s="10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="2" customFormat="1" ht="14.4" customHeight="1">
      <c r="A33" s="30"/>
      <c r="B33" s="31"/>
      <c r="C33" s="30"/>
      <c r="D33" s="109" t="s">
        <v>36</v>
      </c>
      <c r="E33" s="27" t="s">
        <v>37</v>
      </c>
      <c r="F33" s="110">
        <f>ROUND((SUM(BE88:BE154)),  2)</f>
        <v>851002.63</v>
      </c>
      <c r="G33" s="30"/>
      <c r="H33" s="30"/>
      <c r="I33" s="111">
        <v>0.20999999999999999</v>
      </c>
      <c r="J33" s="110">
        <f>ROUND(((SUM(BE88:BE154))*I33),  2)</f>
        <v>178710.54999999999</v>
      </c>
      <c r="K33" s="30"/>
      <c r="L33" s="10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="2" customFormat="1" ht="14.4" customHeight="1">
      <c r="A34" s="30"/>
      <c r="B34" s="31"/>
      <c r="C34" s="30"/>
      <c r="D34" s="30"/>
      <c r="E34" s="27" t="s">
        <v>38</v>
      </c>
      <c r="F34" s="110">
        <f>ROUND((SUM(BF88:BF154)),  2)</f>
        <v>0</v>
      </c>
      <c r="G34" s="30"/>
      <c r="H34" s="30"/>
      <c r="I34" s="111">
        <v>0.14999999999999999</v>
      </c>
      <c r="J34" s="110">
        <f>ROUND(((SUM(BF88:BF154))*I34),  2)</f>
        <v>0</v>
      </c>
      <c r="K34" s="30"/>
      <c r="L34" s="10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hidden="1" s="2" customFormat="1" ht="14.4" customHeight="1">
      <c r="A35" s="30"/>
      <c r="B35" s="31"/>
      <c r="C35" s="30"/>
      <c r="D35" s="30"/>
      <c r="E35" s="27" t="s">
        <v>39</v>
      </c>
      <c r="F35" s="110">
        <f>ROUND((SUM(BG88:BG154)),  2)</f>
        <v>0</v>
      </c>
      <c r="G35" s="30"/>
      <c r="H35" s="30"/>
      <c r="I35" s="111">
        <v>0.20999999999999999</v>
      </c>
      <c r="J35" s="110">
        <f>0</f>
        <v>0</v>
      </c>
      <c r="K35" s="30"/>
      <c r="L35" s="10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hidden="1" s="2" customFormat="1" ht="14.4" customHeight="1">
      <c r="A36" s="30"/>
      <c r="B36" s="31"/>
      <c r="C36" s="30"/>
      <c r="D36" s="30"/>
      <c r="E36" s="27" t="s">
        <v>40</v>
      </c>
      <c r="F36" s="110">
        <f>ROUND((SUM(BH88:BH154)),  2)</f>
        <v>0</v>
      </c>
      <c r="G36" s="30"/>
      <c r="H36" s="30"/>
      <c r="I36" s="111">
        <v>0.14999999999999999</v>
      </c>
      <c r="J36" s="110">
        <f>0</f>
        <v>0</v>
      </c>
      <c r="K36" s="30"/>
      <c r="L36" s="10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hidden="1" s="2" customFormat="1" ht="14.4" customHeight="1">
      <c r="A37" s="30"/>
      <c r="B37" s="31"/>
      <c r="C37" s="30"/>
      <c r="D37" s="30"/>
      <c r="E37" s="27" t="s">
        <v>41</v>
      </c>
      <c r="F37" s="110">
        <f>ROUND((SUM(BI88:BI154)),  2)</f>
        <v>0</v>
      </c>
      <c r="G37" s="30"/>
      <c r="H37" s="30"/>
      <c r="I37" s="111">
        <v>0</v>
      </c>
      <c r="J37" s="110">
        <f>0</f>
        <v>0</v>
      </c>
      <c r="K37" s="30"/>
      <c r="L37" s="10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="2" customFormat="1" ht="6.96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10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="2" customFormat="1" ht="25.44" customHeight="1">
      <c r="A39" s="30"/>
      <c r="B39" s="31"/>
      <c r="C39" s="112"/>
      <c r="D39" s="113" t="s">
        <v>42</v>
      </c>
      <c r="E39" s="67"/>
      <c r="F39" s="67"/>
      <c r="G39" s="114" t="s">
        <v>43</v>
      </c>
      <c r="H39" s="115" t="s">
        <v>44</v>
      </c>
      <c r="I39" s="67"/>
      <c r="J39" s="116">
        <f>SUM(J30:J37)</f>
        <v>1029713.1799999999</v>
      </c>
      <c r="K39" s="117"/>
      <c r="L39" s="10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="2" customFormat="1" ht="14.4" customHeight="1">
      <c r="A40" s="30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10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4" s="2" customFormat="1" ht="6.96" customHeight="1">
      <c r="A44" s="30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104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="2" customFormat="1" ht="24.96" customHeight="1">
      <c r="A45" s="30"/>
      <c r="B45" s="31"/>
      <c r="C45" s="21" t="s">
        <v>79</v>
      </c>
      <c r="D45" s="30"/>
      <c r="E45" s="30"/>
      <c r="F45" s="30"/>
      <c r="G45" s="30"/>
      <c r="H45" s="30"/>
      <c r="I45" s="30"/>
      <c r="J45" s="30"/>
      <c r="K45" s="30"/>
      <c r="L45" s="104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="2" customFormat="1" ht="6.96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10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="2" customFormat="1" ht="12" customHeight="1">
      <c r="A47" s="30"/>
      <c r="B47" s="31"/>
      <c r="C47" s="27" t="s">
        <v>15</v>
      </c>
      <c r="D47" s="30"/>
      <c r="E47" s="30"/>
      <c r="F47" s="30"/>
      <c r="G47" s="30"/>
      <c r="H47" s="30"/>
      <c r="I47" s="30"/>
      <c r="J47" s="30"/>
      <c r="K47" s="30"/>
      <c r="L47" s="10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="2" customFormat="1" ht="16.5" customHeight="1">
      <c r="A48" s="30"/>
      <c r="B48" s="31"/>
      <c r="C48" s="30"/>
      <c r="D48" s="30"/>
      <c r="E48" s="103" t="str">
        <f>E7</f>
        <v>Style FNOL kontejnery</v>
      </c>
      <c r="F48" s="27"/>
      <c r="G48" s="27"/>
      <c r="H48" s="27"/>
      <c r="I48" s="30"/>
      <c r="J48" s="30"/>
      <c r="K48" s="30"/>
      <c r="L48" s="10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="2" customFormat="1" ht="12" customHeight="1">
      <c r="A49" s="30"/>
      <c r="B49" s="31"/>
      <c r="C49" s="27" t="s">
        <v>77</v>
      </c>
      <c r="D49" s="30"/>
      <c r="E49" s="30"/>
      <c r="F49" s="30"/>
      <c r="G49" s="30"/>
      <c r="H49" s="30"/>
      <c r="I49" s="30"/>
      <c r="J49" s="30"/>
      <c r="K49" s="30"/>
      <c r="L49" s="10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="2" customFormat="1" ht="16.5" customHeight="1">
      <c r="A50" s="30"/>
      <c r="B50" s="31"/>
      <c r="C50" s="30"/>
      <c r="D50" s="30"/>
      <c r="E50" s="53" t="str">
        <f>E9</f>
        <v>2022_06 - Areálové rozvody</v>
      </c>
      <c r="F50" s="30"/>
      <c r="G50" s="30"/>
      <c r="H50" s="30"/>
      <c r="I50" s="30"/>
      <c r="J50" s="30"/>
      <c r="K50" s="30"/>
      <c r="L50" s="10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="2" customFormat="1" ht="6.96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104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s="2" customFormat="1" ht="12" customHeight="1">
      <c r="A52" s="30"/>
      <c r="B52" s="31"/>
      <c r="C52" s="27" t="s">
        <v>19</v>
      </c>
      <c r="D52" s="30"/>
      <c r="E52" s="30"/>
      <c r="F52" s="24" t="str">
        <f>F12</f>
        <v xml:space="preserve"> </v>
      </c>
      <c r="G52" s="30"/>
      <c r="H52" s="30"/>
      <c r="I52" s="27" t="s">
        <v>21</v>
      </c>
      <c r="J52" s="55" t="str">
        <f>IF(J12="","",J12)</f>
        <v>23. 3. 2022</v>
      </c>
      <c r="K52" s="30"/>
      <c r="L52" s="10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="2" customFormat="1" ht="6.96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10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="2" customFormat="1" ht="15.15" customHeight="1">
      <c r="A54" s="30"/>
      <c r="B54" s="31"/>
      <c r="C54" s="27" t="s">
        <v>23</v>
      </c>
      <c r="D54" s="30"/>
      <c r="E54" s="30"/>
      <c r="F54" s="24" t="str">
        <f>E15</f>
        <v xml:space="preserve"> </v>
      </c>
      <c r="G54" s="30"/>
      <c r="H54" s="30"/>
      <c r="I54" s="27" t="s">
        <v>27</v>
      </c>
      <c r="J54" s="28" t="str">
        <f>E21</f>
        <v xml:space="preserve"> </v>
      </c>
      <c r="K54" s="30"/>
      <c r="L54" s="10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="2" customFormat="1" ht="15.15" customHeight="1">
      <c r="A55" s="30"/>
      <c r="B55" s="31"/>
      <c r="C55" s="27" t="s">
        <v>26</v>
      </c>
      <c r="D55" s="30"/>
      <c r="E55" s="30"/>
      <c r="F55" s="24" t="str">
        <f>IF(E18="","",E18)</f>
        <v xml:space="preserve"> </v>
      </c>
      <c r="G55" s="30"/>
      <c r="H55" s="30"/>
      <c r="I55" s="27" t="s">
        <v>29</v>
      </c>
      <c r="J55" s="28" t="str">
        <f>E24</f>
        <v xml:space="preserve"> </v>
      </c>
      <c r="K55" s="30"/>
      <c r="L55" s="10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="2" customFormat="1" ht="10.32" customHeight="1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10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="2" customFormat="1" ht="29.28" customHeight="1">
      <c r="A57" s="30"/>
      <c r="B57" s="31"/>
      <c r="C57" s="118" t="s">
        <v>80</v>
      </c>
      <c r="D57" s="112"/>
      <c r="E57" s="112"/>
      <c r="F57" s="112"/>
      <c r="G57" s="112"/>
      <c r="H57" s="112"/>
      <c r="I57" s="112"/>
      <c r="J57" s="119" t="s">
        <v>81</v>
      </c>
      <c r="K57" s="112"/>
      <c r="L57" s="10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="2" customFormat="1" ht="10.32" customHeight="1">
      <c r="A58" s="30"/>
      <c r="B58" s="31"/>
      <c r="C58" s="30"/>
      <c r="D58" s="30"/>
      <c r="E58" s="30"/>
      <c r="F58" s="30"/>
      <c r="G58" s="30"/>
      <c r="H58" s="30"/>
      <c r="I58" s="30"/>
      <c r="J58" s="30"/>
      <c r="K58" s="30"/>
      <c r="L58" s="10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="2" customFormat="1" ht="22.8" customHeight="1">
      <c r="A59" s="30"/>
      <c r="B59" s="31"/>
      <c r="C59" s="120" t="s">
        <v>64</v>
      </c>
      <c r="D59" s="30"/>
      <c r="E59" s="30"/>
      <c r="F59" s="30"/>
      <c r="G59" s="30"/>
      <c r="H59" s="30"/>
      <c r="I59" s="30"/>
      <c r="J59" s="81">
        <f>J88</f>
        <v>851002.63</v>
      </c>
      <c r="K59" s="30"/>
      <c r="L59" s="10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U59" s="17" t="s">
        <v>82</v>
      </c>
    </row>
    <row r="60" s="9" customFormat="1" ht="24.96" customHeight="1">
      <c r="A60" s="9"/>
      <c r="B60" s="121"/>
      <c r="C60" s="9"/>
      <c r="D60" s="122" t="s">
        <v>83</v>
      </c>
      <c r="E60" s="123"/>
      <c r="F60" s="123"/>
      <c r="G60" s="123"/>
      <c r="H60" s="123"/>
      <c r="I60" s="123"/>
      <c r="J60" s="124">
        <f>J89</f>
        <v>0</v>
      </c>
      <c r="K60" s="9"/>
      <c r="L60" s="12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25"/>
      <c r="C61" s="10"/>
      <c r="D61" s="126" t="s">
        <v>84</v>
      </c>
      <c r="E61" s="127"/>
      <c r="F61" s="127"/>
      <c r="G61" s="127"/>
      <c r="H61" s="127"/>
      <c r="I61" s="127"/>
      <c r="J61" s="128">
        <f>J90</f>
        <v>0</v>
      </c>
      <c r="K61" s="10"/>
      <c r="L61" s="12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21"/>
      <c r="C62" s="9"/>
      <c r="D62" s="122" t="s">
        <v>85</v>
      </c>
      <c r="E62" s="123"/>
      <c r="F62" s="123"/>
      <c r="G62" s="123"/>
      <c r="H62" s="123"/>
      <c r="I62" s="123"/>
      <c r="J62" s="124">
        <f>J91</f>
        <v>24389.23</v>
      </c>
      <c r="K62" s="9"/>
      <c r="L62" s="12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21"/>
      <c r="C63" s="9"/>
      <c r="D63" s="122" t="s">
        <v>86</v>
      </c>
      <c r="E63" s="123"/>
      <c r="F63" s="123"/>
      <c r="G63" s="123"/>
      <c r="H63" s="123"/>
      <c r="I63" s="123"/>
      <c r="J63" s="124">
        <f>J95</f>
        <v>786613.40000000002</v>
      </c>
      <c r="K63" s="9"/>
      <c r="L63" s="12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25"/>
      <c r="C64" s="10"/>
      <c r="D64" s="126" t="s">
        <v>87</v>
      </c>
      <c r="E64" s="127"/>
      <c r="F64" s="127"/>
      <c r="G64" s="127"/>
      <c r="H64" s="127"/>
      <c r="I64" s="127"/>
      <c r="J64" s="128">
        <f>J96</f>
        <v>18185.200000000001</v>
      </c>
      <c r="K64" s="10"/>
      <c r="L64" s="12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25"/>
      <c r="C65" s="10"/>
      <c r="D65" s="126" t="s">
        <v>88</v>
      </c>
      <c r="E65" s="127"/>
      <c r="F65" s="127"/>
      <c r="G65" s="127"/>
      <c r="H65" s="127"/>
      <c r="I65" s="127"/>
      <c r="J65" s="128">
        <f>J99</f>
        <v>614137.06000000006</v>
      </c>
      <c r="K65" s="10"/>
      <c r="L65" s="12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25"/>
      <c r="C66" s="10"/>
      <c r="D66" s="126" t="s">
        <v>89</v>
      </c>
      <c r="E66" s="127"/>
      <c r="F66" s="127"/>
      <c r="G66" s="127"/>
      <c r="H66" s="127"/>
      <c r="I66" s="127"/>
      <c r="J66" s="128">
        <f>J131</f>
        <v>154291.13999999999</v>
      </c>
      <c r="K66" s="10"/>
      <c r="L66" s="12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21"/>
      <c r="C67" s="9"/>
      <c r="D67" s="122" t="s">
        <v>90</v>
      </c>
      <c r="E67" s="123"/>
      <c r="F67" s="123"/>
      <c r="G67" s="123"/>
      <c r="H67" s="123"/>
      <c r="I67" s="123"/>
      <c r="J67" s="124">
        <f>J149</f>
        <v>40000</v>
      </c>
      <c r="K67" s="9"/>
      <c r="L67" s="12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25"/>
      <c r="C68" s="10"/>
      <c r="D68" s="126" t="s">
        <v>91</v>
      </c>
      <c r="E68" s="127"/>
      <c r="F68" s="127"/>
      <c r="G68" s="127"/>
      <c r="H68" s="127"/>
      <c r="I68" s="127"/>
      <c r="J68" s="128">
        <f>J150</f>
        <v>40000</v>
      </c>
      <c r="K68" s="10"/>
      <c r="L68" s="12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0"/>
      <c r="B69" s="31"/>
      <c r="C69" s="30"/>
      <c r="D69" s="30"/>
      <c r="E69" s="30"/>
      <c r="F69" s="30"/>
      <c r="G69" s="30"/>
      <c r="H69" s="30"/>
      <c r="I69" s="30"/>
      <c r="J69" s="30"/>
      <c r="K69" s="30"/>
      <c r="L69" s="104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</row>
    <row r="70" s="2" customFormat="1" ht="6.96" customHeight="1">
      <c r="A70" s="30"/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104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</row>
    <row r="74" s="2" customFormat="1" ht="6.96" customHeight="1">
      <c r="A74" s="30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10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="2" customFormat="1" ht="24.96" customHeight="1">
      <c r="A75" s="30"/>
      <c r="B75" s="31"/>
      <c r="C75" s="21" t="s">
        <v>92</v>
      </c>
      <c r="D75" s="30"/>
      <c r="E75" s="30"/>
      <c r="F75" s="30"/>
      <c r="G75" s="30"/>
      <c r="H75" s="30"/>
      <c r="I75" s="30"/>
      <c r="J75" s="30"/>
      <c r="K75" s="30"/>
      <c r="L75" s="10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="2" customFormat="1" ht="6.96" customHeigh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10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="2" customFormat="1" ht="12" customHeight="1">
      <c r="A77" s="30"/>
      <c r="B77" s="31"/>
      <c r="C77" s="27" t="s">
        <v>15</v>
      </c>
      <c r="D77" s="30"/>
      <c r="E77" s="30"/>
      <c r="F77" s="30"/>
      <c r="G77" s="30"/>
      <c r="H77" s="30"/>
      <c r="I77" s="30"/>
      <c r="J77" s="30"/>
      <c r="K77" s="30"/>
      <c r="L77" s="10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="2" customFormat="1" ht="16.5" customHeight="1">
      <c r="A78" s="30"/>
      <c r="B78" s="31"/>
      <c r="C78" s="30"/>
      <c r="D78" s="30"/>
      <c r="E78" s="103" t="str">
        <f>E7</f>
        <v>Style FNOL kontejnery</v>
      </c>
      <c r="F78" s="27"/>
      <c r="G78" s="27"/>
      <c r="H78" s="27"/>
      <c r="I78" s="30"/>
      <c r="J78" s="30"/>
      <c r="K78" s="30"/>
      <c r="L78" s="10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="2" customFormat="1" ht="12" customHeight="1">
      <c r="A79" s="30"/>
      <c r="B79" s="31"/>
      <c r="C79" s="27" t="s">
        <v>77</v>
      </c>
      <c r="D79" s="30"/>
      <c r="E79" s="30"/>
      <c r="F79" s="30"/>
      <c r="G79" s="30"/>
      <c r="H79" s="30"/>
      <c r="I79" s="30"/>
      <c r="J79" s="30"/>
      <c r="K79" s="30"/>
      <c r="L79" s="10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="2" customFormat="1" ht="16.5" customHeight="1">
      <c r="A80" s="30"/>
      <c r="B80" s="31"/>
      <c r="C80" s="30"/>
      <c r="D80" s="30"/>
      <c r="E80" s="53" t="str">
        <f>E9</f>
        <v>2022_06 - Areálové rozvody</v>
      </c>
      <c r="F80" s="30"/>
      <c r="G80" s="30"/>
      <c r="H80" s="30"/>
      <c r="I80" s="30"/>
      <c r="J80" s="30"/>
      <c r="K80" s="30"/>
      <c r="L80" s="10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="2" customFormat="1" ht="6.96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10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="2" customFormat="1" ht="12" customHeight="1">
      <c r="A82" s="30"/>
      <c r="B82" s="31"/>
      <c r="C82" s="27" t="s">
        <v>19</v>
      </c>
      <c r="D82" s="30"/>
      <c r="E82" s="30"/>
      <c r="F82" s="24" t="str">
        <f>F12</f>
        <v xml:space="preserve"> </v>
      </c>
      <c r="G82" s="30"/>
      <c r="H82" s="30"/>
      <c r="I82" s="27" t="s">
        <v>21</v>
      </c>
      <c r="J82" s="55" t="str">
        <f>IF(J12="","",J12)</f>
        <v>23. 3. 2022</v>
      </c>
      <c r="K82" s="30"/>
      <c r="L82" s="10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="2" customFormat="1" ht="6.96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10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="2" customFormat="1" ht="15.15" customHeight="1">
      <c r="A84" s="30"/>
      <c r="B84" s="31"/>
      <c r="C84" s="27" t="s">
        <v>23</v>
      </c>
      <c r="D84" s="30"/>
      <c r="E84" s="30"/>
      <c r="F84" s="24" t="str">
        <f>E15</f>
        <v xml:space="preserve"> </v>
      </c>
      <c r="G84" s="30"/>
      <c r="H84" s="30"/>
      <c r="I84" s="27" t="s">
        <v>27</v>
      </c>
      <c r="J84" s="28" t="str">
        <f>E21</f>
        <v xml:space="preserve"> </v>
      </c>
      <c r="K84" s="30"/>
      <c r="L84" s="10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="2" customFormat="1" ht="15.15" customHeight="1">
      <c r="A85" s="30"/>
      <c r="B85" s="31"/>
      <c r="C85" s="27" t="s">
        <v>26</v>
      </c>
      <c r="D85" s="30"/>
      <c r="E85" s="30"/>
      <c r="F85" s="24" t="str">
        <f>IF(E18="","",E18)</f>
        <v xml:space="preserve"> </v>
      </c>
      <c r="G85" s="30"/>
      <c r="H85" s="30"/>
      <c r="I85" s="27" t="s">
        <v>29</v>
      </c>
      <c r="J85" s="28" t="str">
        <f>E24</f>
        <v xml:space="preserve"> </v>
      </c>
      <c r="K85" s="30"/>
      <c r="L85" s="10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="2" customFormat="1" ht="10.32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10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="11" customFormat="1" ht="29.28" customHeight="1">
      <c r="A87" s="129"/>
      <c r="B87" s="130"/>
      <c r="C87" s="131" t="s">
        <v>93</v>
      </c>
      <c r="D87" s="132" t="s">
        <v>51</v>
      </c>
      <c r="E87" s="132" t="s">
        <v>47</v>
      </c>
      <c r="F87" s="132" t="s">
        <v>48</v>
      </c>
      <c r="G87" s="132" t="s">
        <v>94</v>
      </c>
      <c r="H87" s="132" t="s">
        <v>95</v>
      </c>
      <c r="I87" s="132" t="s">
        <v>96</v>
      </c>
      <c r="J87" s="132" t="s">
        <v>81</v>
      </c>
      <c r="K87" s="133" t="s">
        <v>97</v>
      </c>
      <c r="L87" s="134"/>
      <c r="M87" s="71" t="s">
        <v>3</v>
      </c>
      <c r="N87" s="72" t="s">
        <v>36</v>
      </c>
      <c r="O87" s="72" t="s">
        <v>98</v>
      </c>
      <c r="P87" s="72" t="s">
        <v>99</v>
      </c>
      <c r="Q87" s="72" t="s">
        <v>100</v>
      </c>
      <c r="R87" s="72" t="s">
        <v>101</v>
      </c>
      <c r="S87" s="72" t="s">
        <v>102</v>
      </c>
      <c r="T87" s="73" t="s">
        <v>103</v>
      </c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</row>
    <row r="88" s="2" customFormat="1" ht="22.8" customHeight="1">
      <c r="A88" s="30"/>
      <c r="B88" s="31"/>
      <c r="C88" s="78" t="s">
        <v>104</v>
      </c>
      <c r="D88" s="30"/>
      <c r="E88" s="30"/>
      <c r="F88" s="30"/>
      <c r="G88" s="30"/>
      <c r="H88" s="30"/>
      <c r="I88" s="30"/>
      <c r="J88" s="135">
        <f>BK88</f>
        <v>851002.63</v>
      </c>
      <c r="K88" s="30"/>
      <c r="L88" s="31"/>
      <c r="M88" s="74"/>
      <c r="N88" s="59"/>
      <c r="O88" s="75"/>
      <c r="P88" s="136">
        <f>P89+P91+P95+P149</f>
        <v>895.59019999999998</v>
      </c>
      <c r="Q88" s="75"/>
      <c r="R88" s="136">
        <f>R89+R91+R95+R149</f>
        <v>38.193383999999995</v>
      </c>
      <c r="S88" s="75"/>
      <c r="T88" s="137">
        <f>T89+T91+T95+T149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7" t="s">
        <v>65</v>
      </c>
      <c r="AU88" s="17" t="s">
        <v>82</v>
      </c>
      <c r="BK88" s="138">
        <f>BK89+BK91+BK95+BK149</f>
        <v>851002.63</v>
      </c>
    </row>
    <row r="89" s="12" customFormat="1" ht="25.92" customHeight="1">
      <c r="A89" s="12"/>
      <c r="B89" s="139"/>
      <c r="C89" s="12"/>
      <c r="D89" s="140" t="s">
        <v>65</v>
      </c>
      <c r="E89" s="141" t="s">
        <v>105</v>
      </c>
      <c r="F89" s="141" t="s">
        <v>106</v>
      </c>
      <c r="G89" s="12"/>
      <c r="H89" s="12"/>
      <c r="I89" s="12"/>
      <c r="J89" s="142">
        <f>BK89</f>
        <v>0</v>
      </c>
      <c r="K89" s="12"/>
      <c r="L89" s="139"/>
      <c r="M89" s="143"/>
      <c r="N89" s="144"/>
      <c r="O89" s="144"/>
      <c r="P89" s="145">
        <f>P90</f>
        <v>0</v>
      </c>
      <c r="Q89" s="144"/>
      <c r="R89" s="145">
        <f>R90</f>
        <v>0</v>
      </c>
      <c r="S89" s="144"/>
      <c r="T89" s="146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40" t="s">
        <v>73</v>
      </c>
      <c r="AT89" s="147" t="s">
        <v>65</v>
      </c>
      <c r="AU89" s="147" t="s">
        <v>66</v>
      </c>
      <c r="AY89" s="140" t="s">
        <v>107</v>
      </c>
      <c r="BK89" s="148">
        <f>BK90</f>
        <v>0</v>
      </c>
    </row>
    <row r="90" s="12" customFormat="1" ht="22.8" customHeight="1">
      <c r="A90" s="12"/>
      <c r="B90" s="139"/>
      <c r="C90" s="12"/>
      <c r="D90" s="140" t="s">
        <v>65</v>
      </c>
      <c r="E90" s="149" t="s">
        <v>73</v>
      </c>
      <c r="F90" s="149" t="s">
        <v>108</v>
      </c>
      <c r="G90" s="12"/>
      <c r="H90" s="12"/>
      <c r="I90" s="12"/>
      <c r="J90" s="150">
        <f>BK90</f>
        <v>0</v>
      </c>
      <c r="K90" s="12"/>
      <c r="L90" s="139"/>
      <c r="M90" s="143"/>
      <c r="N90" s="144"/>
      <c r="O90" s="144"/>
      <c r="P90" s="145">
        <v>0</v>
      </c>
      <c r="Q90" s="144"/>
      <c r="R90" s="145">
        <v>0</v>
      </c>
      <c r="S90" s="144"/>
      <c r="T90" s="146"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40" t="s">
        <v>73</v>
      </c>
      <c r="AT90" s="147" t="s">
        <v>65</v>
      </c>
      <c r="AU90" s="147" t="s">
        <v>73</v>
      </c>
      <c r="AY90" s="140" t="s">
        <v>107</v>
      </c>
      <c r="BK90" s="148">
        <v>0</v>
      </c>
    </row>
    <row r="91" s="12" customFormat="1" ht="25.92" customHeight="1">
      <c r="A91" s="12"/>
      <c r="B91" s="139"/>
      <c r="C91" s="12"/>
      <c r="D91" s="140" t="s">
        <v>65</v>
      </c>
      <c r="E91" s="141" t="s">
        <v>109</v>
      </c>
      <c r="F91" s="141" t="s">
        <v>110</v>
      </c>
      <c r="G91" s="12"/>
      <c r="H91" s="12"/>
      <c r="I91" s="12"/>
      <c r="J91" s="142">
        <f>BK91</f>
        <v>24389.23</v>
      </c>
      <c r="K91" s="12"/>
      <c r="L91" s="139"/>
      <c r="M91" s="143"/>
      <c r="N91" s="144"/>
      <c r="O91" s="144"/>
      <c r="P91" s="145">
        <f>SUM(P92:P94)</f>
        <v>41.504799999999996</v>
      </c>
      <c r="Q91" s="144"/>
      <c r="R91" s="145">
        <f>SUM(R92:R94)</f>
        <v>37.119999999999997</v>
      </c>
      <c r="S91" s="144"/>
      <c r="T91" s="146">
        <f>SUM(T92:T94)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40" t="s">
        <v>75</v>
      </c>
      <c r="AT91" s="147" t="s">
        <v>65</v>
      </c>
      <c r="AU91" s="147" t="s">
        <v>66</v>
      </c>
      <c r="AY91" s="140" t="s">
        <v>107</v>
      </c>
      <c r="BK91" s="148">
        <f>SUM(BK92:BK94)</f>
        <v>24389.23</v>
      </c>
    </row>
    <row r="92" s="2" customFormat="1" ht="37.8" customHeight="1">
      <c r="A92" s="30"/>
      <c r="B92" s="151"/>
      <c r="C92" s="152" t="s">
        <v>75</v>
      </c>
      <c r="D92" s="152" t="s">
        <v>111</v>
      </c>
      <c r="E92" s="153" t="s">
        <v>112</v>
      </c>
      <c r="F92" s="154" t="s">
        <v>113</v>
      </c>
      <c r="G92" s="155" t="s">
        <v>114</v>
      </c>
      <c r="H92" s="156">
        <v>23.199999999999999</v>
      </c>
      <c r="I92" s="157">
        <v>553.65999999999997</v>
      </c>
      <c r="J92" s="157">
        <f>ROUND(I92*H92,2)</f>
        <v>12844.91</v>
      </c>
      <c r="K92" s="154" t="s">
        <v>115</v>
      </c>
      <c r="L92" s="31"/>
      <c r="M92" s="158" t="s">
        <v>3</v>
      </c>
      <c r="N92" s="159" t="s">
        <v>37</v>
      </c>
      <c r="O92" s="160">
        <v>1.7889999999999999</v>
      </c>
      <c r="P92" s="160">
        <f>O92*H92</f>
        <v>41.504799999999996</v>
      </c>
      <c r="Q92" s="160">
        <v>0</v>
      </c>
      <c r="R92" s="160">
        <f>Q92*H92</f>
        <v>0</v>
      </c>
      <c r="S92" s="160">
        <v>0</v>
      </c>
      <c r="T92" s="161">
        <f>S92*H92</f>
        <v>0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R92" s="162" t="s">
        <v>116</v>
      </c>
      <c r="AT92" s="162" t="s">
        <v>111</v>
      </c>
      <c r="AU92" s="162" t="s">
        <v>73</v>
      </c>
      <c r="AY92" s="17" t="s">
        <v>107</v>
      </c>
      <c r="BE92" s="163">
        <f>IF(N92="základní",J92,0)</f>
        <v>12844.91</v>
      </c>
      <c r="BF92" s="163">
        <f>IF(N92="snížená",J92,0)</f>
        <v>0</v>
      </c>
      <c r="BG92" s="163">
        <f>IF(N92="zákl. přenesená",J92,0)</f>
        <v>0</v>
      </c>
      <c r="BH92" s="163">
        <f>IF(N92="sníž. přenesená",J92,0)</f>
        <v>0</v>
      </c>
      <c r="BI92" s="163">
        <f>IF(N92="nulová",J92,0)</f>
        <v>0</v>
      </c>
      <c r="BJ92" s="17" t="s">
        <v>73</v>
      </c>
      <c r="BK92" s="163">
        <f>ROUND(I92*H92,2)</f>
        <v>12844.91</v>
      </c>
      <c r="BL92" s="17" t="s">
        <v>116</v>
      </c>
      <c r="BM92" s="162" t="s">
        <v>117</v>
      </c>
    </row>
    <row r="93" s="2" customFormat="1">
      <c r="A93" s="30"/>
      <c r="B93" s="31"/>
      <c r="C93" s="30"/>
      <c r="D93" s="164" t="s">
        <v>118</v>
      </c>
      <c r="E93" s="30"/>
      <c r="F93" s="165" t="s">
        <v>119</v>
      </c>
      <c r="G93" s="30"/>
      <c r="H93" s="30"/>
      <c r="I93" s="30"/>
      <c r="J93" s="30"/>
      <c r="K93" s="30"/>
      <c r="L93" s="31"/>
      <c r="M93" s="166"/>
      <c r="N93" s="167"/>
      <c r="O93" s="63"/>
      <c r="P93" s="63"/>
      <c r="Q93" s="63"/>
      <c r="R93" s="63"/>
      <c r="S93" s="63"/>
      <c r="T93" s="64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T93" s="17" t="s">
        <v>118</v>
      </c>
      <c r="AU93" s="17" t="s">
        <v>73</v>
      </c>
    </row>
    <row r="94" s="2" customFormat="1" ht="16.5" customHeight="1">
      <c r="A94" s="30"/>
      <c r="B94" s="151"/>
      <c r="C94" s="168" t="s">
        <v>120</v>
      </c>
      <c r="D94" s="168" t="s">
        <v>121</v>
      </c>
      <c r="E94" s="169" t="s">
        <v>122</v>
      </c>
      <c r="F94" s="170" t="s">
        <v>123</v>
      </c>
      <c r="G94" s="171" t="s">
        <v>124</v>
      </c>
      <c r="H94" s="172">
        <v>37.119999999999997</v>
      </c>
      <c r="I94" s="173">
        <v>311</v>
      </c>
      <c r="J94" s="173">
        <f>ROUND(I94*H94,2)</f>
        <v>11544.32</v>
      </c>
      <c r="K94" s="170" t="s">
        <v>115</v>
      </c>
      <c r="L94" s="174"/>
      <c r="M94" s="175" t="s">
        <v>3</v>
      </c>
      <c r="N94" s="176" t="s">
        <v>37</v>
      </c>
      <c r="O94" s="160">
        <v>0</v>
      </c>
      <c r="P94" s="160">
        <f>O94*H94</f>
        <v>0</v>
      </c>
      <c r="Q94" s="160">
        <v>1</v>
      </c>
      <c r="R94" s="160">
        <f>Q94*H94</f>
        <v>37.119999999999997</v>
      </c>
      <c r="S94" s="160">
        <v>0</v>
      </c>
      <c r="T94" s="161">
        <f>S94*H94</f>
        <v>0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R94" s="162" t="s">
        <v>125</v>
      </c>
      <c r="AT94" s="162" t="s">
        <v>121</v>
      </c>
      <c r="AU94" s="162" t="s">
        <v>73</v>
      </c>
      <c r="AY94" s="17" t="s">
        <v>107</v>
      </c>
      <c r="BE94" s="163">
        <f>IF(N94="základní",J94,0)</f>
        <v>11544.32</v>
      </c>
      <c r="BF94" s="163">
        <f>IF(N94="snížená",J94,0)</f>
        <v>0</v>
      </c>
      <c r="BG94" s="163">
        <f>IF(N94="zákl. přenesená",J94,0)</f>
        <v>0</v>
      </c>
      <c r="BH94" s="163">
        <f>IF(N94="sníž. přenesená",J94,0)</f>
        <v>0</v>
      </c>
      <c r="BI94" s="163">
        <f>IF(N94="nulová",J94,0)</f>
        <v>0</v>
      </c>
      <c r="BJ94" s="17" t="s">
        <v>73</v>
      </c>
      <c r="BK94" s="163">
        <f>ROUND(I94*H94,2)</f>
        <v>11544.32</v>
      </c>
      <c r="BL94" s="17" t="s">
        <v>116</v>
      </c>
      <c r="BM94" s="162" t="s">
        <v>126</v>
      </c>
    </row>
    <row r="95" s="12" customFormat="1" ht="25.92" customHeight="1">
      <c r="A95" s="12"/>
      <c r="B95" s="139"/>
      <c r="C95" s="12"/>
      <c r="D95" s="140" t="s">
        <v>65</v>
      </c>
      <c r="E95" s="141" t="s">
        <v>121</v>
      </c>
      <c r="F95" s="141" t="s">
        <v>127</v>
      </c>
      <c r="G95" s="12"/>
      <c r="H95" s="12"/>
      <c r="I95" s="12"/>
      <c r="J95" s="142">
        <f>BK95</f>
        <v>786613.40000000002</v>
      </c>
      <c r="K95" s="12"/>
      <c r="L95" s="139"/>
      <c r="M95" s="143"/>
      <c r="N95" s="144"/>
      <c r="O95" s="144"/>
      <c r="P95" s="145">
        <f>P96+P99+P131</f>
        <v>854.08539999999994</v>
      </c>
      <c r="Q95" s="144"/>
      <c r="R95" s="145">
        <f>R96+R99+R131</f>
        <v>1.0733839999999999</v>
      </c>
      <c r="S95" s="144"/>
      <c r="T95" s="146">
        <f>T96+T99+T131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40" t="s">
        <v>120</v>
      </c>
      <c r="AT95" s="147" t="s">
        <v>65</v>
      </c>
      <c r="AU95" s="147" t="s">
        <v>66</v>
      </c>
      <c r="AY95" s="140" t="s">
        <v>107</v>
      </c>
      <c r="BK95" s="148">
        <f>BK96+BK99+BK131</f>
        <v>786613.40000000002</v>
      </c>
    </row>
    <row r="96" s="12" customFormat="1" ht="22.8" customHeight="1">
      <c r="A96" s="12"/>
      <c r="B96" s="139"/>
      <c r="C96" s="12"/>
      <c r="D96" s="140" t="s">
        <v>65</v>
      </c>
      <c r="E96" s="149" t="s">
        <v>128</v>
      </c>
      <c r="F96" s="149" t="s">
        <v>129</v>
      </c>
      <c r="G96" s="12"/>
      <c r="H96" s="12"/>
      <c r="I96" s="12"/>
      <c r="J96" s="150">
        <f>BK96</f>
        <v>18185.200000000001</v>
      </c>
      <c r="K96" s="12"/>
      <c r="L96" s="139"/>
      <c r="M96" s="143"/>
      <c r="N96" s="144"/>
      <c r="O96" s="144"/>
      <c r="P96" s="145">
        <f>SUM(P97:P98)</f>
        <v>31.841999999999999</v>
      </c>
      <c r="Q96" s="144"/>
      <c r="R96" s="145">
        <f>SUM(R97:R98)</f>
        <v>0</v>
      </c>
      <c r="S96" s="144"/>
      <c r="T96" s="146">
        <f>SUM(T97:T98)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40" t="s">
        <v>120</v>
      </c>
      <c r="AT96" s="147" t="s">
        <v>65</v>
      </c>
      <c r="AU96" s="147" t="s">
        <v>73</v>
      </c>
      <c r="AY96" s="140" t="s">
        <v>107</v>
      </c>
      <c r="BK96" s="148">
        <f>SUM(BK97:BK98)</f>
        <v>18185.200000000001</v>
      </c>
    </row>
    <row r="97" s="2" customFormat="1" ht="24.15" customHeight="1">
      <c r="A97" s="30"/>
      <c r="B97" s="151"/>
      <c r="C97" s="152" t="s">
        <v>116</v>
      </c>
      <c r="D97" s="152" t="s">
        <v>111</v>
      </c>
      <c r="E97" s="153" t="s">
        <v>130</v>
      </c>
      <c r="F97" s="154" t="s">
        <v>131</v>
      </c>
      <c r="G97" s="155" t="s">
        <v>132</v>
      </c>
      <c r="H97" s="156">
        <v>1</v>
      </c>
      <c r="I97" s="157">
        <v>18185.200000000001</v>
      </c>
      <c r="J97" s="157">
        <f>ROUND(I97*H97,2)</f>
        <v>18185.200000000001</v>
      </c>
      <c r="K97" s="154" t="s">
        <v>115</v>
      </c>
      <c r="L97" s="31"/>
      <c r="M97" s="158" t="s">
        <v>3</v>
      </c>
      <c r="N97" s="159" t="s">
        <v>37</v>
      </c>
      <c r="O97" s="160">
        <v>31.841999999999999</v>
      </c>
      <c r="P97" s="160">
        <f>O97*H97</f>
        <v>31.841999999999999</v>
      </c>
      <c r="Q97" s="160">
        <v>0</v>
      </c>
      <c r="R97" s="160">
        <f>Q97*H97</f>
        <v>0</v>
      </c>
      <c r="S97" s="160">
        <v>0</v>
      </c>
      <c r="T97" s="16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62" t="s">
        <v>133</v>
      </c>
      <c r="AT97" s="162" t="s">
        <v>111</v>
      </c>
      <c r="AU97" s="162" t="s">
        <v>75</v>
      </c>
      <c r="AY97" s="17" t="s">
        <v>107</v>
      </c>
      <c r="BE97" s="163">
        <f>IF(N97="základní",J97,0)</f>
        <v>18185.200000000001</v>
      </c>
      <c r="BF97" s="163">
        <f>IF(N97="snížená",J97,0)</f>
        <v>0</v>
      </c>
      <c r="BG97" s="163">
        <f>IF(N97="zákl. přenesená",J97,0)</f>
        <v>0</v>
      </c>
      <c r="BH97" s="163">
        <f>IF(N97="sníž. přenesená",J97,0)</f>
        <v>0</v>
      </c>
      <c r="BI97" s="163">
        <f>IF(N97="nulová",J97,0)</f>
        <v>0</v>
      </c>
      <c r="BJ97" s="17" t="s">
        <v>73</v>
      </c>
      <c r="BK97" s="163">
        <f>ROUND(I97*H97,2)</f>
        <v>18185.200000000001</v>
      </c>
      <c r="BL97" s="17" t="s">
        <v>133</v>
      </c>
      <c r="BM97" s="162" t="s">
        <v>134</v>
      </c>
    </row>
    <row r="98" s="2" customFormat="1">
      <c r="A98" s="30"/>
      <c r="B98" s="31"/>
      <c r="C98" s="30"/>
      <c r="D98" s="164" t="s">
        <v>118</v>
      </c>
      <c r="E98" s="30"/>
      <c r="F98" s="165" t="s">
        <v>135</v>
      </c>
      <c r="G98" s="30"/>
      <c r="H98" s="30"/>
      <c r="I98" s="30"/>
      <c r="J98" s="30"/>
      <c r="K98" s="30"/>
      <c r="L98" s="31"/>
      <c r="M98" s="166"/>
      <c r="N98" s="167"/>
      <c r="O98" s="63"/>
      <c r="P98" s="63"/>
      <c r="Q98" s="63"/>
      <c r="R98" s="63"/>
      <c r="S98" s="63"/>
      <c r="T98" s="64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T98" s="17" t="s">
        <v>118</v>
      </c>
      <c r="AU98" s="17" t="s">
        <v>75</v>
      </c>
    </row>
    <row r="99" s="12" customFormat="1" ht="22.8" customHeight="1">
      <c r="A99" s="12"/>
      <c r="B99" s="139"/>
      <c r="C99" s="12"/>
      <c r="D99" s="140" t="s">
        <v>65</v>
      </c>
      <c r="E99" s="149" t="s">
        <v>136</v>
      </c>
      <c r="F99" s="149" t="s">
        <v>137</v>
      </c>
      <c r="G99" s="12"/>
      <c r="H99" s="12"/>
      <c r="I99" s="12"/>
      <c r="J99" s="150">
        <f>BK99</f>
        <v>614137.06000000006</v>
      </c>
      <c r="K99" s="12"/>
      <c r="L99" s="139"/>
      <c r="M99" s="143"/>
      <c r="N99" s="144"/>
      <c r="O99" s="144"/>
      <c r="P99" s="145">
        <f>SUM(P100:P130)</f>
        <v>426.94999999999999</v>
      </c>
      <c r="Q99" s="144"/>
      <c r="R99" s="145">
        <f>SUM(R100:R130)</f>
        <v>1.0324</v>
      </c>
      <c r="S99" s="144"/>
      <c r="T99" s="146">
        <f>SUM(T100:T130)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40" t="s">
        <v>120</v>
      </c>
      <c r="AT99" s="147" t="s">
        <v>65</v>
      </c>
      <c r="AU99" s="147" t="s">
        <v>73</v>
      </c>
      <c r="AY99" s="140" t="s">
        <v>107</v>
      </c>
      <c r="BK99" s="148">
        <f>SUM(BK100:BK130)</f>
        <v>614137.06000000006</v>
      </c>
    </row>
    <row r="100" s="2" customFormat="1" ht="44.25" customHeight="1">
      <c r="A100" s="30"/>
      <c r="B100" s="151"/>
      <c r="C100" s="152" t="s">
        <v>138</v>
      </c>
      <c r="D100" s="152" t="s">
        <v>111</v>
      </c>
      <c r="E100" s="153" t="s">
        <v>139</v>
      </c>
      <c r="F100" s="154" t="s">
        <v>140</v>
      </c>
      <c r="G100" s="155" t="s">
        <v>141</v>
      </c>
      <c r="H100" s="156">
        <v>1000</v>
      </c>
      <c r="I100" s="157">
        <v>43.090000000000003</v>
      </c>
      <c r="J100" s="157">
        <f>ROUND(I100*H100,2)</f>
        <v>43090</v>
      </c>
      <c r="K100" s="154" t="s">
        <v>115</v>
      </c>
      <c r="L100" s="31"/>
      <c r="M100" s="158" t="s">
        <v>3</v>
      </c>
      <c r="N100" s="159" t="s">
        <v>37</v>
      </c>
      <c r="O100" s="160">
        <v>0.059999999999999998</v>
      </c>
      <c r="P100" s="160">
        <f>O100*H100</f>
        <v>60</v>
      </c>
      <c r="Q100" s="160">
        <v>0</v>
      </c>
      <c r="R100" s="160">
        <f>Q100*H100</f>
        <v>0</v>
      </c>
      <c r="S100" s="160">
        <v>0</v>
      </c>
      <c r="T100" s="161">
        <f>S100*H100</f>
        <v>0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R100" s="162" t="s">
        <v>133</v>
      </c>
      <c r="AT100" s="162" t="s">
        <v>111</v>
      </c>
      <c r="AU100" s="162" t="s">
        <v>75</v>
      </c>
      <c r="AY100" s="17" t="s">
        <v>107</v>
      </c>
      <c r="BE100" s="163">
        <f>IF(N100="základní",J100,0)</f>
        <v>43090</v>
      </c>
      <c r="BF100" s="163">
        <f>IF(N100="snížená",J100,0)</f>
        <v>0</v>
      </c>
      <c r="BG100" s="163">
        <f>IF(N100="zákl. přenesená",J100,0)</f>
        <v>0</v>
      </c>
      <c r="BH100" s="163">
        <f>IF(N100="sníž. přenesená",J100,0)</f>
        <v>0</v>
      </c>
      <c r="BI100" s="163">
        <f>IF(N100="nulová",J100,0)</f>
        <v>0</v>
      </c>
      <c r="BJ100" s="17" t="s">
        <v>73</v>
      </c>
      <c r="BK100" s="163">
        <f>ROUND(I100*H100,2)</f>
        <v>43090</v>
      </c>
      <c r="BL100" s="17" t="s">
        <v>133</v>
      </c>
      <c r="BM100" s="162" t="s">
        <v>142</v>
      </c>
    </row>
    <row r="101" s="2" customFormat="1">
      <c r="A101" s="30"/>
      <c r="B101" s="31"/>
      <c r="C101" s="30"/>
      <c r="D101" s="164" t="s">
        <v>118</v>
      </c>
      <c r="E101" s="30"/>
      <c r="F101" s="165" t="s">
        <v>143</v>
      </c>
      <c r="G101" s="30"/>
      <c r="H101" s="30"/>
      <c r="I101" s="30"/>
      <c r="J101" s="30"/>
      <c r="K101" s="30"/>
      <c r="L101" s="31"/>
      <c r="M101" s="166"/>
      <c r="N101" s="167"/>
      <c r="O101" s="63"/>
      <c r="P101" s="63"/>
      <c r="Q101" s="63"/>
      <c r="R101" s="63"/>
      <c r="S101" s="63"/>
      <c r="T101" s="64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T101" s="17" t="s">
        <v>118</v>
      </c>
      <c r="AU101" s="17" t="s">
        <v>75</v>
      </c>
    </row>
    <row r="102" s="2" customFormat="1" ht="24.15" customHeight="1">
      <c r="A102" s="30"/>
      <c r="B102" s="151"/>
      <c r="C102" s="168" t="s">
        <v>144</v>
      </c>
      <c r="D102" s="168" t="s">
        <v>121</v>
      </c>
      <c r="E102" s="169" t="s">
        <v>145</v>
      </c>
      <c r="F102" s="170" t="s">
        <v>146</v>
      </c>
      <c r="G102" s="171" t="s">
        <v>141</v>
      </c>
      <c r="H102" s="172">
        <v>1000</v>
      </c>
      <c r="I102" s="173">
        <v>106</v>
      </c>
      <c r="J102" s="173">
        <f>ROUND(I102*H102,2)</f>
        <v>106000</v>
      </c>
      <c r="K102" s="170" t="s">
        <v>115</v>
      </c>
      <c r="L102" s="174"/>
      <c r="M102" s="175" t="s">
        <v>3</v>
      </c>
      <c r="N102" s="176" t="s">
        <v>37</v>
      </c>
      <c r="O102" s="160">
        <v>0</v>
      </c>
      <c r="P102" s="160">
        <f>O102*H102</f>
        <v>0</v>
      </c>
      <c r="Q102" s="160">
        <v>0.00051000000000000004</v>
      </c>
      <c r="R102" s="160">
        <f>Q102*H102</f>
        <v>0.51000000000000001</v>
      </c>
      <c r="S102" s="160">
        <v>0</v>
      </c>
      <c r="T102" s="161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62" t="s">
        <v>147</v>
      </c>
      <c r="AT102" s="162" t="s">
        <v>121</v>
      </c>
      <c r="AU102" s="162" t="s">
        <v>75</v>
      </c>
      <c r="AY102" s="17" t="s">
        <v>107</v>
      </c>
      <c r="BE102" s="163">
        <f>IF(N102="základní",J102,0)</f>
        <v>106000</v>
      </c>
      <c r="BF102" s="163">
        <f>IF(N102="snížená",J102,0)</f>
        <v>0</v>
      </c>
      <c r="BG102" s="163">
        <f>IF(N102="zákl. přenesená",J102,0)</f>
        <v>0</v>
      </c>
      <c r="BH102" s="163">
        <f>IF(N102="sníž. přenesená",J102,0)</f>
        <v>0</v>
      </c>
      <c r="BI102" s="163">
        <f>IF(N102="nulová",J102,0)</f>
        <v>0</v>
      </c>
      <c r="BJ102" s="17" t="s">
        <v>73</v>
      </c>
      <c r="BK102" s="163">
        <f>ROUND(I102*H102,2)</f>
        <v>106000</v>
      </c>
      <c r="BL102" s="17" t="s">
        <v>133</v>
      </c>
      <c r="BM102" s="162" t="s">
        <v>148</v>
      </c>
    </row>
    <row r="103" s="2" customFormat="1" ht="16.5" customHeight="1">
      <c r="A103" s="30"/>
      <c r="B103" s="151"/>
      <c r="C103" s="152" t="s">
        <v>149</v>
      </c>
      <c r="D103" s="152" t="s">
        <v>111</v>
      </c>
      <c r="E103" s="153" t="s">
        <v>150</v>
      </c>
      <c r="F103" s="154" t="s">
        <v>151</v>
      </c>
      <c r="G103" s="155" t="s">
        <v>141</v>
      </c>
      <c r="H103" s="156">
        <v>400</v>
      </c>
      <c r="I103" s="157">
        <v>59.090000000000003</v>
      </c>
      <c r="J103" s="157">
        <f>ROUND(I103*H103,2)</f>
        <v>23636</v>
      </c>
      <c r="K103" s="154" t="s">
        <v>115</v>
      </c>
      <c r="L103" s="31"/>
      <c r="M103" s="158" t="s">
        <v>3</v>
      </c>
      <c r="N103" s="159" t="s">
        <v>37</v>
      </c>
      <c r="O103" s="160">
        <v>0.086999999999999994</v>
      </c>
      <c r="P103" s="160">
        <f>O103*H103</f>
        <v>34.799999999999997</v>
      </c>
      <c r="Q103" s="160">
        <v>0</v>
      </c>
      <c r="R103" s="160">
        <f>Q103*H103</f>
        <v>0</v>
      </c>
      <c r="S103" s="160">
        <v>0</v>
      </c>
      <c r="T103" s="161">
        <f>S103*H103</f>
        <v>0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R103" s="162" t="s">
        <v>133</v>
      </c>
      <c r="AT103" s="162" t="s">
        <v>111</v>
      </c>
      <c r="AU103" s="162" t="s">
        <v>75</v>
      </c>
      <c r="AY103" s="17" t="s">
        <v>107</v>
      </c>
      <c r="BE103" s="163">
        <f>IF(N103="základní",J103,0)</f>
        <v>23636</v>
      </c>
      <c r="BF103" s="163">
        <f>IF(N103="snížená",J103,0)</f>
        <v>0</v>
      </c>
      <c r="BG103" s="163">
        <f>IF(N103="zákl. přenesená",J103,0)</f>
        <v>0</v>
      </c>
      <c r="BH103" s="163">
        <f>IF(N103="sníž. přenesená",J103,0)</f>
        <v>0</v>
      </c>
      <c r="BI103" s="163">
        <f>IF(N103="nulová",J103,0)</f>
        <v>0</v>
      </c>
      <c r="BJ103" s="17" t="s">
        <v>73</v>
      </c>
      <c r="BK103" s="163">
        <f>ROUND(I103*H103,2)</f>
        <v>23636</v>
      </c>
      <c r="BL103" s="17" t="s">
        <v>133</v>
      </c>
      <c r="BM103" s="162" t="s">
        <v>152</v>
      </c>
    </row>
    <row r="104" s="2" customFormat="1">
      <c r="A104" s="30"/>
      <c r="B104" s="31"/>
      <c r="C104" s="30"/>
      <c r="D104" s="164" t="s">
        <v>118</v>
      </c>
      <c r="E104" s="30"/>
      <c r="F104" s="165" t="s">
        <v>153</v>
      </c>
      <c r="G104" s="30"/>
      <c r="H104" s="30"/>
      <c r="I104" s="30"/>
      <c r="J104" s="30"/>
      <c r="K104" s="30"/>
      <c r="L104" s="31"/>
      <c r="M104" s="166"/>
      <c r="N104" s="167"/>
      <c r="O104" s="63"/>
      <c r="P104" s="63"/>
      <c r="Q104" s="63"/>
      <c r="R104" s="63"/>
      <c r="S104" s="63"/>
      <c r="T104" s="64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T104" s="17" t="s">
        <v>118</v>
      </c>
      <c r="AU104" s="17" t="s">
        <v>75</v>
      </c>
    </row>
    <row r="105" s="2" customFormat="1" ht="16.5" customHeight="1">
      <c r="A105" s="30"/>
      <c r="B105" s="151"/>
      <c r="C105" s="168" t="s">
        <v>154</v>
      </c>
      <c r="D105" s="168" t="s">
        <v>121</v>
      </c>
      <c r="E105" s="169" t="s">
        <v>155</v>
      </c>
      <c r="F105" s="170" t="s">
        <v>156</v>
      </c>
      <c r="G105" s="171" t="s">
        <v>141</v>
      </c>
      <c r="H105" s="172">
        <v>400</v>
      </c>
      <c r="I105" s="173">
        <v>32.899999999999999</v>
      </c>
      <c r="J105" s="173">
        <f>ROUND(I105*H105,2)</f>
        <v>13160</v>
      </c>
      <c r="K105" s="170" t="s">
        <v>115</v>
      </c>
      <c r="L105" s="174"/>
      <c r="M105" s="175" t="s">
        <v>3</v>
      </c>
      <c r="N105" s="176" t="s">
        <v>37</v>
      </c>
      <c r="O105" s="160">
        <v>0</v>
      </c>
      <c r="P105" s="160">
        <f>O105*H105</f>
        <v>0</v>
      </c>
      <c r="Q105" s="160">
        <v>0.00020000000000000001</v>
      </c>
      <c r="R105" s="160">
        <f>Q105*H105</f>
        <v>0.080000000000000002</v>
      </c>
      <c r="S105" s="160">
        <v>0</v>
      </c>
      <c r="T105" s="161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62" t="s">
        <v>157</v>
      </c>
      <c r="AT105" s="162" t="s">
        <v>121</v>
      </c>
      <c r="AU105" s="162" t="s">
        <v>75</v>
      </c>
      <c r="AY105" s="17" t="s">
        <v>107</v>
      </c>
      <c r="BE105" s="163">
        <f>IF(N105="základní",J105,0)</f>
        <v>13160</v>
      </c>
      <c r="BF105" s="163">
        <f>IF(N105="snížená",J105,0)</f>
        <v>0</v>
      </c>
      <c r="BG105" s="163">
        <f>IF(N105="zákl. přenesená",J105,0)</f>
        <v>0</v>
      </c>
      <c r="BH105" s="163">
        <f>IF(N105="sníž. přenesená",J105,0)</f>
        <v>0</v>
      </c>
      <c r="BI105" s="163">
        <f>IF(N105="nulová",J105,0)</f>
        <v>0</v>
      </c>
      <c r="BJ105" s="17" t="s">
        <v>73</v>
      </c>
      <c r="BK105" s="163">
        <f>ROUND(I105*H105,2)</f>
        <v>13160</v>
      </c>
      <c r="BL105" s="17" t="s">
        <v>157</v>
      </c>
      <c r="BM105" s="162" t="s">
        <v>158</v>
      </c>
    </row>
    <row r="106" s="2" customFormat="1" ht="16.5" customHeight="1">
      <c r="A106" s="30"/>
      <c r="B106" s="151"/>
      <c r="C106" s="152" t="s">
        <v>159</v>
      </c>
      <c r="D106" s="152" t="s">
        <v>111</v>
      </c>
      <c r="E106" s="153" t="s">
        <v>160</v>
      </c>
      <c r="F106" s="154" t="s">
        <v>161</v>
      </c>
      <c r="G106" s="155" t="s">
        <v>132</v>
      </c>
      <c r="H106" s="156">
        <v>5</v>
      </c>
      <c r="I106" s="157">
        <v>81.510000000000005</v>
      </c>
      <c r="J106" s="157">
        <f>ROUND(I106*H106,2)</f>
        <v>407.55000000000001</v>
      </c>
      <c r="K106" s="154" t="s">
        <v>115</v>
      </c>
      <c r="L106" s="31"/>
      <c r="M106" s="158" t="s">
        <v>3</v>
      </c>
      <c r="N106" s="159" t="s">
        <v>37</v>
      </c>
      <c r="O106" s="160">
        <v>0.12</v>
      </c>
      <c r="P106" s="160">
        <f>O106*H106</f>
        <v>0.59999999999999998</v>
      </c>
      <c r="Q106" s="160">
        <v>0</v>
      </c>
      <c r="R106" s="160">
        <f>Q106*H106</f>
        <v>0</v>
      </c>
      <c r="S106" s="160">
        <v>0</v>
      </c>
      <c r="T106" s="161">
        <f>S106*H106</f>
        <v>0</v>
      </c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R106" s="162" t="s">
        <v>133</v>
      </c>
      <c r="AT106" s="162" t="s">
        <v>111</v>
      </c>
      <c r="AU106" s="162" t="s">
        <v>75</v>
      </c>
      <c r="AY106" s="17" t="s">
        <v>107</v>
      </c>
      <c r="BE106" s="163">
        <f>IF(N106="základní",J106,0)</f>
        <v>407.55000000000001</v>
      </c>
      <c r="BF106" s="163">
        <f>IF(N106="snížená",J106,0)</f>
        <v>0</v>
      </c>
      <c r="BG106" s="163">
        <f>IF(N106="zákl. přenesená",J106,0)</f>
        <v>0</v>
      </c>
      <c r="BH106" s="163">
        <f>IF(N106="sníž. přenesená",J106,0)</f>
        <v>0</v>
      </c>
      <c r="BI106" s="163">
        <f>IF(N106="nulová",J106,0)</f>
        <v>0</v>
      </c>
      <c r="BJ106" s="17" t="s">
        <v>73</v>
      </c>
      <c r="BK106" s="163">
        <f>ROUND(I106*H106,2)</f>
        <v>407.55000000000001</v>
      </c>
      <c r="BL106" s="17" t="s">
        <v>133</v>
      </c>
      <c r="BM106" s="162" t="s">
        <v>162</v>
      </c>
    </row>
    <row r="107" s="2" customFormat="1">
      <c r="A107" s="30"/>
      <c r="B107" s="31"/>
      <c r="C107" s="30"/>
      <c r="D107" s="164" t="s">
        <v>118</v>
      </c>
      <c r="E107" s="30"/>
      <c r="F107" s="165" t="s">
        <v>163</v>
      </c>
      <c r="G107" s="30"/>
      <c r="H107" s="30"/>
      <c r="I107" s="30"/>
      <c r="J107" s="30"/>
      <c r="K107" s="30"/>
      <c r="L107" s="31"/>
      <c r="M107" s="166"/>
      <c r="N107" s="167"/>
      <c r="O107" s="63"/>
      <c r="P107" s="63"/>
      <c r="Q107" s="63"/>
      <c r="R107" s="63"/>
      <c r="S107" s="63"/>
      <c r="T107" s="64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T107" s="17" t="s">
        <v>118</v>
      </c>
      <c r="AU107" s="17" t="s">
        <v>75</v>
      </c>
    </row>
    <row r="108" s="2" customFormat="1" ht="16.5" customHeight="1">
      <c r="A108" s="30"/>
      <c r="B108" s="151"/>
      <c r="C108" s="168" t="s">
        <v>164</v>
      </c>
      <c r="D108" s="168" t="s">
        <v>121</v>
      </c>
      <c r="E108" s="169" t="s">
        <v>165</v>
      </c>
      <c r="F108" s="170" t="s">
        <v>166</v>
      </c>
      <c r="G108" s="171" t="s">
        <v>132</v>
      </c>
      <c r="H108" s="172">
        <v>5</v>
      </c>
      <c r="I108" s="173">
        <v>269</v>
      </c>
      <c r="J108" s="173">
        <f>ROUND(I108*H108,2)</f>
        <v>1345</v>
      </c>
      <c r="K108" s="170" t="s">
        <v>167</v>
      </c>
      <c r="L108" s="174"/>
      <c r="M108" s="175" t="s">
        <v>3</v>
      </c>
      <c r="N108" s="176" t="s">
        <v>37</v>
      </c>
      <c r="O108" s="160">
        <v>0</v>
      </c>
      <c r="P108" s="160">
        <f>O108*H108</f>
        <v>0</v>
      </c>
      <c r="Q108" s="160">
        <v>0</v>
      </c>
      <c r="R108" s="160">
        <f>Q108*H108</f>
        <v>0</v>
      </c>
      <c r="S108" s="160">
        <v>0</v>
      </c>
      <c r="T108" s="161">
        <f>S108*H108</f>
        <v>0</v>
      </c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R108" s="162" t="s">
        <v>147</v>
      </c>
      <c r="AT108" s="162" t="s">
        <v>121</v>
      </c>
      <c r="AU108" s="162" t="s">
        <v>75</v>
      </c>
      <c r="AY108" s="17" t="s">
        <v>107</v>
      </c>
      <c r="BE108" s="163">
        <f>IF(N108="základní",J108,0)</f>
        <v>1345</v>
      </c>
      <c r="BF108" s="163">
        <f>IF(N108="snížená",J108,0)</f>
        <v>0</v>
      </c>
      <c r="BG108" s="163">
        <f>IF(N108="zákl. přenesená",J108,0)</f>
        <v>0</v>
      </c>
      <c r="BH108" s="163">
        <f>IF(N108="sníž. přenesená",J108,0)</f>
        <v>0</v>
      </c>
      <c r="BI108" s="163">
        <f>IF(N108="nulová",J108,0)</f>
        <v>0</v>
      </c>
      <c r="BJ108" s="17" t="s">
        <v>73</v>
      </c>
      <c r="BK108" s="163">
        <f>ROUND(I108*H108,2)</f>
        <v>1345</v>
      </c>
      <c r="BL108" s="17" t="s">
        <v>133</v>
      </c>
      <c r="BM108" s="162" t="s">
        <v>168</v>
      </c>
    </row>
    <row r="109" s="2" customFormat="1" ht="16.5" customHeight="1">
      <c r="A109" s="30"/>
      <c r="B109" s="151"/>
      <c r="C109" s="168" t="s">
        <v>169</v>
      </c>
      <c r="D109" s="168" t="s">
        <v>121</v>
      </c>
      <c r="E109" s="169" t="s">
        <v>170</v>
      </c>
      <c r="F109" s="170" t="s">
        <v>171</v>
      </c>
      <c r="G109" s="171" t="s">
        <v>141</v>
      </c>
      <c r="H109" s="172">
        <v>10</v>
      </c>
      <c r="I109" s="173">
        <v>74.200000000000003</v>
      </c>
      <c r="J109" s="173">
        <f>ROUND(I109*H109,2)</f>
        <v>742</v>
      </c>
      <c r="K109" s="170" t="s">
        <v>115</v>
      </c>
      <c r="L109" s="174"/>
      <c r="M109" s="175" t="s">
        <v>3</v>
      </c>
      <c r="N109" s="176" t="s">
        <v>37</v>
      </c>
      <c r="O109" s="160">
        <v>0</v>
      </c>
      <c r="P109" s="160">
        <f>O109*H109</f>
        <v>0</v>
      </c>
      <c r="Q109" s="160">
        <v>0.014</v>
      </c>
      <c r="R109" s="160">
        <f>Q109*H109</f>
        <v>0.14000000000000001</v>
      </c>
      <c r="S109" s="160">
        <v>0</v>
      </c>
      <c r="T109" s="161">
        <f>S109*H109</f>
        <v>0</v>
      </c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R109" s="162" t="s">
        <v>157</v>
      </c>
      <c r="AT109" s="162" t="s">
        <v>121</v>
      </c>
      <c r="AU109" s="162" t="s">
        <v>75</v>
      </c>
      <c r="AY109" s="17" t="s">
        <v>107</v>
      </c>
      <c r="BE109" s="163">
        <f>IF(N109="základní",J109,0)</f>
        <v>742</v>
      </c>
      <c r="BF109" s="163">
        <f>IF(N109="snížená",J109,0)</f>
        <v>0</v>
      </c>
      <c r="BG109" s="163">
        <f>IF(N109="zákl. přenesená",J109,0)</f>
        <v>0</v>
      </c>
      <c r="BH109" s="163">
        <f>IF(N109="sníž. přenesená",J109,0)</f>
        <v>0</v>
      </c>
      <c r="BI109" s="163">
        <f>IF(N109="nulová",J109,0)</f>
        <v>0</v>
      </c>
      <c r="BJ109" s="17" t="s">
        <v>73</v>
      </c>
      <c r="BK109" s="163">
        <f>ROUND(I109*H109,2)</f>
        <v>742</v>
      </c>
      <c r="BL109" s="17" t="s">
        <v>157</v>
      </c>
      <c r="BM109" s="162" t="s">
        <v>172</v>
      </c>
    </row>
    <row r="110" s="2" customFormat="1" ht="16.5" customHeight="1">
      <c r="A110" s="30"/>
      <c r="B110" s="151"/>
      <c r="C110" s="152" t="s">
        <v>173</v>
      </c>
      <c r="D110" s="152" t="s">
        <v>111</v>
      </c>
      <c r="E110" s="153" t="s">
        <v>174</v>
      </c>
      <c r="F110" s="154" t="s">
        <v>175</v>
      </c>
      <c r="G110" s="155" t="s">
        <v>141</v>
      </c>
      <c r="H110" s="156">
        <v>10</v>
      </c>
      <c r="I110" s="157">
        <v>72.849999999999994</v>
      </c>
      <c r="J110" s="157">
        <f>ROUND(I110*H110,2)</f>
        <v>728.5</v>
      </c>
      <c r="K110" s="154" t="s">
        <v>115</v>
      </c>
      <c r="L110" s="31"/>
      <c r="M110" s="158" t="s">
        <v>3</v>
      </c>
      <c r="N110" s="159" t="s">
        <v>37</v>
      </c>
      <c r="O110" s="160">
        <v>0.080000000000000002</v>
      </c>
      <c r="P110" s="160">
        <f>O110*H110</f>
        <v>0.80000000000000004</v>
      </c>
      <c r="Q110" s="160">
        <v>0</v>
      </c>
      <c r="R110" s="160">
        <f>Q110*H110</f>
        <v>0</v>
      </c>
      <c r="S110" s="160">
        <v>0</v>
      </c>
      <c r="T110" s="16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62" t="s">
        <v>133</v>
      </c>
      <c r="AT110" s="162" t="s">
        <v>111</v>
      </c>
      <c r="AU110" s="162" t="s">
        <v>75</v>
      </c>
      <c r="AY110" s="17" t="s">
        <v>107</v>
      </c>
      <c r="BE110" s="163">
        <f>IF(N110="základní",J110,0)</f>
        <v>728.5</v>
      </c>
      <c r="BF110" s="163">
        <f>IF(N110="snížená",J110,0)</f>
        <v>0</v>
      </c>
      <c r="BG110" s="163">
        <f>IF(N110="zákl. přenesená",J110,0)</f>
        <v>0</v>
      </c>
      <c r="BH110" s="163">
        <f>IF(N110="sníž. přenesená",J110,0)</f>
        <v>0</v>
      </c>
      <c r="BI110" s="163">
        <f>IF(N110="nulová",J110,0)</f>
        <v>0</v>
      </c>
      <c r="BJ110" s="17" t="s">
        <v>73</v>
      </c>
      <c r="BK110" s="163">
        <f>ROUND(I110*H110,2)</f>
        <v>728.5</v>
      </c>
      <c r="BL110" s="17" t="s">
        <v>133</v>
      </c>
      <c r="BM110" s="162" t="s">
        <v>176</v>
      </c>
    </row>
    <row r="111" s="2" customFormat="1">
      <c r="A111" s="30"/>
      <c r="B111" s="31"/>
      <c r="C111" s="30"/>
      <c r="D111" s="164" t="s">
        <v>118</v>
      </c>
      <c r="E111" s="30"/>
      <c r="F111" s="165" t="s">
        <v>177</v>
      </c>
      <c r="G111" s="30"/>
      <c r="H111" s="30"/>
      <c r="I111" s="30"/>
      <c r="J111" s="30"/>
      <c r="K111" s="30"/>
      <c r="L111" s="31"/>
      <c r="M111" s="166"/>
      <c r="N111" s="167"/>
      <c r="O111" s="63"/>
      <c r="P111" s="63"/>
      <c r="Q111" s="63"/>
      <c r="R111" s="63"/>
      <c r="S111" s="63"/>
      <c r="T111" s="64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T111" s="17" t="s">
        <v>118</v>
      </c>
      <c r="AU111" s="17" t="s">
        <v>75</v>
      </c>
    </row>
    <row r="112" s="2" customFormat="1" ht="16.5" customHeight="1">
      <c r="A112" s="30"/>
      <c r="B112" s="151"/>
      <c r="C112" s="168" t="s">
        <v>178</v>
      </c>
      <c r="D112" s="168" t="s">
        <v>121</v>
      </c>
      <c r="E112" s="169" t="s">
        <v>179</v>
      </c>
      <c r="F112" s="170" t="s">
        <v>180</v>
      </c>
      <c r="G112" s="171" t="s">
        <v>141</v>
      </c>
      <c r="H112" s="172">
        <v>700</v>
      </c>
      <c r="I112" s="173">
        <v>68</v>
      </c>
      <c r="J112" s="173">
        <f>ROUND(I112*H112,2)</f>
        <v>47600</v>
      </c>
      <c r="K112" s="170" t="s">
        <v>167</v>
      </c>
      <c r="L112" s="174"/>
      <c r="M112" s="175" t="s">
        <v>3</v>
      </c>
      <c r="N112" s="176" t="s">
        <v>37</v>
      </c>
      <c r="O112" s="160">
        <v>0</v>
      </c>
      <c r="P112" s="160">
        <f>O112*H112</f>
        <v>0</v>
      </c>
      <c r="Q112" s="160">
        <v>6.0000000000000002E-05</v>
      </c>
      <c r="R112" s="160">
        <f>Q112*H112</f>
        <v>0.042000000000000003</v>
      </c>
      <c r="S112" s="160">
        <v>0</v>
      </c>
      <c r="T112" s="161">
        <f>S112*H112</f>
        <v>0</v>
      </c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R112" s="162" t="s">
        <v>157</v>
      </c>
      <c r="AT112" s="162" t="s">
        <v>121</v>
      </c>
      <c r="AU112" s="162" t="s">
        <v>75</v>
      </c>
      <c r="AY112" s="17" t="s">
        <v>107</v>
      </c>
      <c r="BE112" s="163">
        <f>IF(N112="základní",J112,0)</f>
        <v>47600</v>
      </c>
      <c r="BF112" s="163">
        <f>IF(N112="snížená",J112,0)</f>
        <v>0</v>
      </c>
      <c r="BG112" s="163">
        <f>IF(N112="zákl. přenesená",J112,0)</f>
        <v>0</v>
      </c>
      <c r="BH112" s="163">
        <f>IF(N112="sníž. přenesená",J112,0)</f>
        <v>0</v>
      </c>
      <c r="BI112" s="163">
        <f>IF(N112="nulová",J112,0)</f>
        <v>0</v>
      </c>
      <c r="BJ112" s="17" t="s">
        <v>73</v>
      </c>
      <c r="BK112" s="163">
        <f>ROUND(I112*H112,2)</f>
        <v>47600</v>
      </c>
      <c r="BL112" s="17" t="s">
        <v>157</v>
      </c>
      <c r="BM112" s="162" t="s">
        <v>181</v>
      </c>
    </row>
    <row r="113" s="2" customFormat="1" ht="16.5" customHeight="1">
      <c r="A113" s="30"/>
      <c r="B113" s="151"/>
      <c r="C113" s="168" t="s">
        <v>182</v>
      </c>
      <c r="D113" s="168" t="s">
        <v>121</v>
      </c>
      <c r="E113" s="169" t="s">
        <v>183</v>
      </c>
      <c r="F113" s="170" t="s">
        <v>184</v>
      </c>
      <c r="G113" s="171" t="s">
        <v>141</v>
      </c>
      <c r="H113" s="172">
        <v>1400</v>
      </c>
      <c r="I113" s="173">
        <v>25</v>
      </c>
      <c r="J113" s="173">
        <f>ROUND(I113*H113,2)</f>
        <v>35000</v>
      </c>
      <c r="K113" s="170" t="s">
        <v>167</v>
      </c>
      <c r="L113" s="174"/>
      <c r="M113" s="175" t="s">
        <v>3</v>
      </c>
      <c r="N113" s="176" t="s">
        <v>37</v>
      </c>
      <c r="O113" s="160">
        <v>0</v>
      </c>
      <c r="P113" s="160">
        <f>O113*H113</f>
        <v>0</v>
      </c>
      <c r="Q113" s="160">
        <v>6.0000000000000002E-05</v>
      </c>
      <c r="R113" s="160">
        <f>Q113*H113</f>
        <v>0.084000000000000005</v>
      </c>
      <c r="S113" s="160">
        <v>0</v>
      </c>
      <c r="T113" s="161">
        <f>S113*H113</f>
        <v>0</v>
      </c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R113" s="162" t="s">
        <v>157</v>
      </c>
      <c r="AT113" s="162" t="s">
        <v>121</v>
      </c>
      <c r="AU113" s="162" t="s">
        <v>75</v>
      </c>
      <c r="AY113" s="17" t="s">
        <v>107</v>
      </c>
      <c r="BE113" s="163">
        <f>IF(N113="základní",J113,0)</f>
        <v>35000</v>
      </c>
      <c r="BF113" s="163">
        <f>IF(N113="snížená",J113,0)</f>
        <v>0</v>
      </c>
      <c r="BG113" s="163">
        <f>IF(N113="zákl. přenesená",J113,0)</f>
        <v>0</v>
      </c>
      <c r="BH113" s="163">
        <f>IF(N113="sníž. přenesená",J113,0)</f>
        <v>0</v>
      </c>
      <c r="BI113" s="163">
        <f>IF(N113="nulová",J113,0)</f>
        <v>0</v>
      </c>
      <c r="BJ113" s="17" t="s">
        <v>73</v>
      </c>
      <c r="BK113" s="163">
        <f>ROUND(I113*H113,2)</f>
        <v>35000</v>
      </c>
      <c r="BL113" s="17" t="s">
        <v>157</v>
      </c>
      <c r="BM113" s="162" t="s">
        <v>185</v>
      </c>
    </row>
    <row r="114" s="2" customFormat="1" ht="16.5" customHeight="1">
      <c r="A114" s="30"/>
      <c r="B114" s="151"/>
      <c r="C114" s="152" t="s">
        <v>186</v>
      </c>
      <c r="D114" s="152" t="s">
        <v>111</v>
      </c>
      <c r="E114" s="153" t="s">
        <v>187</v>
      </c>
      <c r="F114" s="154" t="s">
        <v>188</v>
      </c>
      <c r="G114" s="155" t="s">
        <v>132</v>
      </c>
      <c r="H114" s="156">
        <v>4</v>
      </c>
      <c r="I114" s="157">
        <v>5200</v>
      </c>
      <c r="J114" s="157">
        <f>ROUND(I114*H114,2)</f>
        <v>20800</v>
      </c>
      <c r="K114" s="154" t="s">
        <v>167</v>
      </c>
      <c r="L114" s="31"/>
      <c r="M114" s="158" t="s">
        <v>3</v>
      </c>
      <c r="N114" s="159" t="s">
        <v>37</v>
      </c>
      <c r="O114" s="160">
        <v>8.5999999999999996</v>
      </c>
      <c r="P114" s="160">
        <f>O114*H114</f>
        <v>34.399999999999999</v>
      </c>
      <c r="Q114" s="160">
        <v>0</v>
      </c>
      <c r="R114" s="160">
        <f>Q114*H114</f>
        <v>0</v>
      </c>
      <c r="S114" s="160">
        <v>0</v>
      </c>
      <c r="T114" s="161">
        <f>S114*H114</f>
        <v>0</v>
      </c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R114" s="162" t="s">
        <v>133</v>
      </c>
      <c r="AT114" s="162" t="s">
        <v>111</v>
      </c>
      <c r="AU114" s="162" t="s">
        <v>75</v>
      </c>
      <c r="AY114" s="17" t="s">
        <v>107</v>
      </c>
      <c r="BE114" s="163">
        <f>IF(N114="základní",J114,0)</f>
        <v>20800</v>
      </c>
      <c r="BF114" s="163">
        <f>IF(N114="snížená",J114,0)</f>
        <v>0</v>
      </c>
      <c r="BG114" s="163">
        <f>IF(N114="zákl. přenesená",J114,0)</f>
        <v>0</v>
      </c>
      <c r="BH114" s="163">
        <f>IF(N114="sníž. přenesená",J114,0)</f>
        <v>0</v>
      </c>
      <c r="BI114" s="163">
        <f>IF(N114="nulová",J114,0)</f>
        <v>0</v>
      </c>
      <c r="BJ114" s="17" t="s">
        <v>73</v>
      </c>
      <c r="BK114" s="163">
        <f>ROUND(I114*H114,2)</f>
        <v>20800</v>
      </c>
      <c r="BL114" s="17" t="s">
        <v>133</v>
      </c>
      <c r="BM114" s="162" t="s">
        <v>189</v>
      </c>
    </row>
    <row r="115" s="2" customFormat="1" ht="16.5" customHeight="1">
      <c r="A115" s="30"/>
      <c r="B115" s="151"/>
      <c r="C115" s="152" t="s">
        <v>190</v>
      </c>
      <c r="D115" s="152" t="s">
        <v>111</v>
      </c>
      <c r="E115" s="153" t="s">
        <v>191</v>
      </c>
      <c r="F115" s="154" t="s">
        <v>192</v>
      </c>
      <c r="G115" s="155" t="s">
        <v>132</v>
      </c>
      <c r="H115" s="156">
        <v>2</v>
      </c>
      <c r="I115" s="157">
        <v>33500</v>
      </c>
      <c r="J115" s="157">
        <f>ROUND(I115*H115,2)</f>
        <v>67000</v>
      </c>
      <c r="K115" s="154" t="s">
        <v>115</v>
      </c>
      <c r="L115" s="31"/>
      <c r="M115" s="158" t="s">
        <v>3</v>
      </c>
      <c r="N115" s="159" t="s">
        <v>37</v>
      </c>
      <c r="O115" s="160">
        <v>27.600000000000001</v>
      </c>
      <c r="P115" s="160">
        <f>O115*H115</f>
        <v>55.200000000000003</v>
      </c>
      <c r="Q115" s="160">
        <v>0</v>
      </c>
      <c r="R115" s="160">
        <f>Q115*H115</f>
        <v>0</v>
      </c>
      <c r="S115" s="160">
        <v>0</v>
      </c>
      <c r="T115" s="161">
        <f>S115*H115</f>
        <v>0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62" t="s">
        <v>133</v>
      </c>
      <c r="AT115" s="162" t="s">
        <v>111</v>
      </c>
      <c r="AU115" s="162" t="s">
        <v>75</v>
      </c>
      <c r="AY115" s="17" t="s">
        <v>107</v>
      </c>
      <c r="BE115" s="163">
        <f>IF(N115="základní",J115,0)</f>
        <v>67000</v>
      </c>
      <c r="BF115" s="163">
        <f>IF(N115="snížená",J115,0)</f>
        <v>0</v>
      </c>
      <c r="BG115" s="163">
        <f>IF(N115="zákl. přenesená",J115,0)</f>
        <v>0</v>
      </c>
      <c r="BH115" s="163">
        <f>IF(N115="sníž. přenesená",J115,0)</f>
        <v>0</v>
      </c>
      <c r="BI115" s="163">
        <f>IF(N115="nulová",J115,0)</f>
        <v>0</v>
      </c>
      <c r="BJ115" s="17" t="s">
        <v>73</v>
      </c>
      <c r="BK115" s="163">
        <f>ROUND(I115*H115,2)</f>
        <v>67000</v>
      </c>
      <c r="BL115" s="17" t="s">
        <v>133</v>
      </c>
      <c r="BM115" s="162" t="s">
        <v>193</v>
      </c>
    </row>
    <row r="116" s="2" customFormat="1">
      <c r="A116" s="30"/>
      <c r="B116" s="31"/>
      <c r="C116" s="30"/>
      <c r="D116" s="164" t="s">
        <v>118</v>
      </c>
      <c r="E116" s="30"/>
      <c r="F116" s="165" t="s">
        <v>194</v>
      </c>
      <c r="G116" s="30"/>
      <c r="H116" s="30"/>
      <c r="I116" s="30"/>
      <c r="J116" s="30"/>
      <c r="K116" s="30"/>
      <c r="L116" s="31"/>
      <c r="M116" s="166"/>
      <c r="N116" s="167"/>
      <c r="O116" s="63"/>
      <c r="P116" s="63"/>
      <c r="Q116" s="63"/>
      <c r="R116" s="63"/>
      <c r="S116" s="63"/>
      <c r="T116" s="64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T116" s="17" t="s">
        <v>118</v>
      </c>
      <c r="AU116" s="17" t="s">
        <v>75</v>
      </c>
    </row>
    <row r="117" s="2" customFormat="1" ht="24.15" customHeight="1">
      <c r="A117" s="30"/>
      <c r="B117" s="151"/>
      <c r="C117" s="152" t="s">
        <v>195</v>
      </c>
      <c r="D117" s="152" t="s">
        <v>111</v>
      </c>
      <c r="E117" s="153" t="s">
        <v>196</v>
      </c>
      <c r="F117" s="154" t="s">
        <v>197</v>
      </c>
      <c r="G117" s="155" t="s">
        <v>132</v>
      </c>
      <c r="H117" s="156">
        <v>2</v>
      </c>
      <c r="I117" s="157">
        <v>5800</v>
      </c>
      <c r="J117" s="157">
        <f>ROUND(I117*H117,2)</f>
        <v>11600</v>
      </c>
      <c r="K117" s="154" t="s">
        <v>167</v>
      </c>
      <c r="L117" s="31"/>
      <c r="M117" s="158" t="s">
        <v>3</v>
      </c>
      <c r="N117" s="159" t="s">
        <v>37</v>
      </c>
      <c r="O117" s="160">
        <v>10.4</v>
      </c>
      <c r="P117" s="160">
        <f>O117*H117</f>
        <v>20.800000000000001</v>
      </c>
      <c r="Q117" s="160">
        <v>0</v>
      </c>
      <c r="R117" s="160">
        <f>Q117*H117</f>
        <v>0</v>
      </c>
      <c r="S117" s="160">
        <v>0</v>
      </c>
      <c r="T117" s="161">
        <f>S117*H117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R117" s="162" t="s">
        <v>133</v>
      </c>
      <c r="AT117" s="162" t="s">
        <v>111</v>
      </c>
      <c r="AU117" s="162" t="s">
        <v>75</v>
      </c>
      <c r="AY117" s="17" t="s">
        <v>107</v>
      </c>
      <c r="BE117" s="163">
        <f>IF(N117="základní",J117,0)</f>
        <v>11600</v>
      </c>
      <c r="BF117" s="163">
        <f>IF(N117="snížená",J117,0)</f>
        <v>0</v>
      </c>
      <c r="BG117" s="163">
        <f>IF(N117="zákl. přenesená",J117,0)</f>
        <v>0</v>
      </c>
      <c r="BH117" s="163">
        <f>IF(N117="sníž. přenesená",J117,0)</f>
        <v>0</v>
      </c>
      <c r="BI117" s="163">
        <f>IF(N117="nulová",J117,0)</f>
        <v>0</v>
      </c>
      <c r="BJ117" s="17" t="s">
        <v>73</v>
      </c>
      <c r="BK117" s="163">
        <f>ROUND(I117*H117,2)</f>
        <v>11600</v>
      </c>
      <c r="BL117" s="17" t="s">
        <v>133</v>
      </c>
      <c r="BM117" s="162" t="s">
        <v>198</v>
      </c>
    </row>
    <row r="118" s="2" customFormat="1" ht="24.15" customHeight="1">
      <c r="A118" s="30"/>
      <c r="B118" s="151"/>
      <c r="C118" s="152" t="s">
        <v>199</v>
      </c>
      <c r="D118" s="152" t="s">
        <v>111</v>
      </c>
      <c r="E118" s="153" t="s">
        <v>200</v>
      </c>
      <c r="F118" s="154" t="s">
        <v>201</v>
      </c>
      <c r="G118" s="155" t="s">
        <v>132</v>
      </c>
      <c r="H118" s="156">
        <v>1</v>
      </c>
      <c r="I118" s="157">
        <v>23600</v>
      </c>
      <c r="J118" s="157">
        <f>ROUND(I118*H118,2)</f>
        <v>23600</v>
      </c>
      <c r="K118" s="154" t="s">
        <v>115</v>
      </c>
      <c r="L118" s="31"/>
      <c r="M118" s="158" t="s">
        <v>3</v>
      </c>
      <c r="N118" s="159" t="s">
        <v>37</v>
      </c>
      <c r="O118" s="160">
        <v>21</v>
      </c>
      <c r="P118" s="160">
        <f>O118*H118</f>
        <v>21</v>
      </c>
      <c r="Q118" s="160">
        <v>0</v>
      </c>
      <c r="R118" s="160">
        <f>Q118*H118</f>
        <v>0</v>
      </c>
      <c r="S118" s="160">
        <v>0</v>
      </c>
      <c r="T118" s="161">
        <f>S118*H118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R118" s="162" t="s">
        <v>133</v>
      </c>
      <c r="AT118" s="162" t="s">
        <v>111</v>
      </c>
      <c r="AU118" s="162" t="s">
        <v>75</v>
      </c>
      <c r="AY118" s="17" t="s">
        <v>107</v>
      </c>
      <c r="BE118" s="163">
        <f>IF(N118="základní",J118,0)</f>
        <v>23600</v>
      </c>
      <c r="BF118" s="163">
        <f>IF(N118="snížená",J118,0)</f>
        <v>0</v>
      </c>
      <c r="BG118" s="163">
        <f>IF(N118="zákl. přenesená",J118,0)</f>
        <v>0</v>
      </c>
      <c r="BH118" s="163">
        <f>IF(N118="sníž. přenesená",J118,0)</f>
        <v>0</v>
      </c>
      <c r="BI118" s="163">
        <f>IF(N118="nulová",J118,0)</f>
        <v>0</v>
      </c>
      <c r="BJ118" s="17" t="s">
        <v>73</v>
      </c>
      <c r="BK118" s="163">
        <f>ROUND(I118*H118,2)</f>
        <v>23600</v>
      </c>
      <c r="BL118" s="17" t="s">
        <v>133</v>
      </c>
      <c r="BM118" s="162" t="s">
        <v>202</v>
      </c>
    </row>
    <row r="119" s="2" customFormat="1">
      <c r="A119" s="30"/>
      <c r="B119" s="31"/>
      <c r="C119" s="30"/>
      <c r="D119" s="164" t="s">
        <v>118</v>
      </c>
      <c r="E119" s="30"/>
      <c r="F119" s="165" t="s">
        <v>203</v>
      </c>
      <c r="G119" s="30"/>
      <c r="H119" s="30"/>
      <c r="I119" s="30"/>
      <c r="J119" s="30"/>
      <c r="K119" s="30"/>
      <c r="L119" s="31"/>
      <c r="M119" s="166"/>
      <c r="N119" s="167"/>
      <c r="O119" s="63"/>
      <c r="P119" s="63"/>
      <c r="Q119" s="63"/>
      <c r="R119" s="63"/>
      <c r="S119" s="63"/>
      <c r="T119" s="64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T119" s="17" t="s">
        <v>118</v>
      </c>
      <c r="AU119" s="17" t="s">
        <v>75</v>
      </c>
    </row>
    <row r="120" s="2" customFormat="1" ht="16.5" customHeight="1">
      <c r="A120" s="30"/>
      <c r="B120" s="151"/>
      <c r="C120" s="152" t="s">
        <v>204</v>
      </c>
      <c r="D120" s="152" t="s">
        <v>111</v>
      </c>
      <c r="E120" s="153" t="s">
        <v>205</v>
      </c>
      <c r="F120" s="154" t="s">
        <v>206</v>
      </c>
      <c r="G120" s="155" t="s">
        <v>141</v>
      </c>
      <c r="H120" s="156">
        <v>2100</v>
      </c>
      <c r="I120" s="157">
        <v>41.640000000000001</v>
      </c>
      <c r="J120" s="157">
        <f>ROUND(I120*H120,2)</f>
        <v>87444</v>
      </c>
      <c r="K120" s="154" t="s">
        <v>115</v>
      </c>
      <c r="L120" s="31"/>
      <c r="M120" s="158" t="s">
        <v>3</v>
      </c>
      <c r="N120" s="159" t="s">
        <v>37</v>
      </c>
      <c r="O120" s="160">
        <v>0.035999999999999997</v>
      </c>
      <c r="P120" s="160">
        <f>O120*H120</f>
        <v>75.599999999999994</v>
      </c>
      <c r="Q120" s="160">
        <v>0</v>
      </c>
      <c r="R120" s="160">
        <f>Q120*H120</f>
        <v>0</v>
      </c>
      <c r="S120" s="160">
        <v>0</v>
      </c>
      <c r="T120" s="161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62" t="s">
        <v>133</v>
      </c>
      <c r="AT120" s="162" t="s">
        <v>111</v>
      </c>
      <c r="AU120" s="162" t="s">
        <v>75</v>
      </c>
      <c r="AY120" s="17" t="s">
        <v>107</v>
      </c>
      <c r="BE120" s="163">
        <f>IF(N120="základní",J120,0)</f>
        <v>87444</v>
      </c>
      <c r="BF120" s="163">
        <f>IF(N120="snížená",J120,0)</f>
        <v>0</v>
      </c>
      <c r="BG120" s="163">
        <f>IF(N120="zákl. přenesená",J120,0)</f>
        <v>0</v>
      </c>
      <c r="BH120" s="163">
        <f>IF(N120="sníž. přenesená",J120,0)</f>
        <v>0</v>
      </c>
      <c r="BI120" s="163">
        <f>IF(N120="nulová",J120,0)</f>
        <v>0</v>
      </c>
      <c r="BJ120" s="17" t="s">
        <v>73</v>
      </c>
      <c r="BK120" s="163">
        <f>ROUND(I120*H120,2)</f>
        <v>87444</v>
      </c>
      <c r="BL120" s="17" t="s">
        <v>133</v>
      </c>
      <c r="BM120" s="162" t="s">
        <v>207</v>
      </c>
    </row>
    <row r="121" s="2" customFormat="1">
      <c r="A121" s="30"/>
      <c r="B121" s="31"/>
      <c r="C121" s="30"/>
      <c r="D121" s="164" t="s">
        <v>118</v>
      </c>
      <c r="E121" s="30"/>
      <c r="F121" s="165" t="s">
        <v>208</v>
      </c>
      <c r="G121" s="30"/>
      <c r="H121" s="30"/>
      <c r="I121" s="30"/>
      <c r="J121" s="30"/>
      <c r="K121" s="30"/>
      <c r="L121" s="31"/>
      <c r="M121" s="166"/>
      <c r="N121" s="167"/>
      <c r="O121" s="63"/>
      <c r="P121" s="63"/>
      <c r="Q121" s="63"/>
      <c r="R121" s="63"/>
      <c r="S121" s="63"/>
      <c r="T121" s="64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7" t="s">
        <v>118</v>
      </c>
      <c r="AU121" s="17" t="s">
        <v>75</v>
      </c>
    </row>
    <row r="122" s="2" customFormat="1" ht="24.15" customHeight="1">
      <c r="A122" s="30"/>
      <c r="B122" s="151"/>
      <c r="C122" s="152" t="s">
        <v>209</v>
      </c>
      <c r="D122" s="152" t="s">
        <v>111</v>
      </c>
      <c r="E122" s="153" t="s">
        <v>210</v>
      </c>
      <c r="F122" s="154" t="s">
        <v>211</v>
      </c>
      <c r="G122" s="155" t="s">
        <v>132</v>
      </c>
      <c r="H122" s="156">
        <v>3</v>
      </c>
      <c r="I122" s="157">
        <v>30803.669999999998</v>
      </c>
      <c r="J122" s="157">
        <f>ROUND(I122*H122,2)</f>
        <v>92411.009999999995</v>
      </c>
      <c r="K122" s="154" t="s">
        <v>115</v>
      </c>
      <c r="L122" s="31"/>
      <c r="M122" s="158" t="s">
        <v>3</v>
      </c>
      <c r="N122" s="159" t="s">
        <v>37</v>
      </c>
      <c r="O122" s="160">
        <v>26.5</v>
      </c>
      <c r="P122" s="160">
        <f>O122*H122</f>
        <v>79.5</v>
      </c>
      <c r="Q122" s="160">
        <v>0</v>
      </c>
      <c r="R122" s="160">
        <f>Q122*H122</f>
        <v>0</v>
      </c>
      <c r="S122" s="160">
        <v>0</v>
      </c>
      <c r="T122" s="161">
        <f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62" t="s">
        <v>133</v>
      </c>
      <c r="AT122" s="162" t="s">
        <v>111</v>
      </c>
      <c r="AU122" s="162" t="s">
        <v>75</v>
      </c>
      <c r="AY122" s="17" t="s">
        <v>107</v>
      </c>
      <c r="BE122" s="163">
        <f>IF(N122="základní",J122,0)</f>
        <v>92411.009999999995</v>
      </c>
      <c r="BF122" s="163">
        <f>IF(N122="snížená",J122,0)</f>
        <v>0</v>
      </c>
      <c r="BG122" s="163">
        <f>IF(N122="zákl. přenesená",J122,0)</f>
        <v>0</v>
      </c>
      <c r="BH122" s="163">
        <f>IF(N122="sníž. přenesená",J122,0)</f>
        <v>0</v>
      </c>
      <c r="BI122" s="163">
        <f>IF(N122="nulová",J122,0)</f>
        <v>0</v>
      </c>
      <c r="BJ122" s="17" t="s">
        <v>73</v>
      </c>
      <c r="BK122" s="163">
        <f>ROUND(I122*H122,2)</f>
        <v>92411.009999999995</v>
      </c>
      <c r="BL122" s="17" t="s">
        <v>133</v>
      </c>
      <c r="BM122" s="162" t="s">
        <v>212</v>
      </c>
    </row>
    <row r="123" s="2" customFormat="1">
      <c r="A123" s="30"/>
      <c r="B123" s="31"/>
      <c r="C123" s="30"/>
      <c r="D123" s="164" t="s">
        <v>118</v>
      </c>
      <c r="E123" s="30"/>
      <c r="F123" s="165" t="s">
        <v>213</v>
      </c>
      <c r="G123" s="30"/>
      <c r="H123" s="30"/>
      <c r="I123" s="30"/>
      <c r="J123" s="30"/>
      <c r="K123" s="30"/>
      <c r="L123" s="31"/>
      <c r="M123" s="166"/>
      <c r="N123" s="167"/>
      <c r="O123" s="63"/>
      <c r="P123" s="63"/>
      <c r="Q123" s="63"/>
      <c r="R123" s="63"/>
      <c r="S123" s="63"/>
      <c r="T123" s="64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7" t="s">
        <v>118</v>
      </c>
      <c r="AU123" s="17" t="s">
        <v>75</v>
      </c>
    </row>
    <row r="124" s="2" customFormat="1" ht="21.75" customHeight="1">
      <c r="A124" s="30"/>
      <c r="B124" s="151"/>
      <c r="C124" s="152" t="s">
        <v>214</v>
      </c>
      <c r="D124" s="152" t="s">
        <v>111</v>
      </c>
      <c r="E124" s="153" t="s">
        <v>215</v>
      </c>
      <c r="F124" s="154" t="s">
        <v>216</v>
      </c>
      <c r="G124" s="155" t="s">
        <v>141</v>
      </c>
      <c r="H124" s="156">
        <v>150</v>
      </c>
      <c r="I124" s="157">
        <v>54.5</v>
      </c>
      <c r="J124" s="157">
        <f>ROUND(I124*H124,2)</f>
        <v>8175</v>
      </c>
      <c r="K124" s="154" t="s">
        <v>115</v>
      </c>
      <c r="L124" s="31"/>
      <c r="M124" s="158" t="s">
        <v>3</v>
      </c>
      <c r="N124" s="159" t="s">
        <v>37</v>
      </c>
      <c r="O124" s="160">
        <v>0.158</v>
      </c>
      <c r="P124" s="160">
        <f>O124*H124</f>
        <v>23.699999999999999</v>
      </c>
      <c r="Q124" s="160">
        <v>0</v>
      </c>
      <c r="R124" s="160">
        <f>Q124*H124</f>
        <v>0</v>
      </c>
      <c r="S124" s="160">
        <v>0</v>
      </c>
      <c r="T124" s="161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62" t="s">
        <v>133</v>
      </c>
      <c r="AT124" s="162" t="s">
        <v>111</v>
      </c>
      <c r="AU124" s="162" t="s">
        <v>75</v>
      </c>
      <c r="AY124" s="17" t="s">
        <v>107</v>
      </c>
      <c r="BE124" s="163">
        <f>IF(N124="základní",J124,0)</f>
        <v>8175</v>
      </c>
      <c r="BF124" s="163">
        <f>IF(N124="snížená",J124,0)</f>
        <v>0</v>
      </c>
      <c r="BG124" s="163">
        <f>IF(N124="zákl. přenesená",J124,0)</f>
        <v>0</v>
      </c>
      <c r="BH124" s="163">
        <f>IF(N124="sníž. přenesená",J124,0)</f>
        <v>0</v>
      </c>
      <c r="BI124" s="163">
        <f>IF(N124="nulová",J124,0)</f>
        <v>0</v>
      </c>
      <c r="BJ124" s="17" t="s">
        <v>73</v>
      </c>
      <c r="BK124" s="163">
        <f>ROUND(I124*H124,2)</f>
        <v>8175</v>
      </c>
      <c r="BL124" s="17" t="s">
        <v>133</v>
      </c>
      <c r="BM124" s="162" t="s">
        <v>217</v>
      </c>
    </row>
    <row r="125" s="2" customFormat="1">
      <c r="A125" s="30"/>
      <c r="B125" s="31"/>
      <c r="C125" s="30"/>
      <c r="D125" s="164" t="s">
        <v>118</v>
      </c>
      <c r="E125" s="30"/>
      <c r="F125" s="165" t="s">
        <v>218</v>
      </c>
      <c r="G125" s="30"/>
      <c r="H125" s="30"/>
      <c r="I125" s="30"/>
      <c r="J125" s="30"/>
      <c r="K125" s="30"/>
      <c r="L125" s="31"/>
      <c r="M125" s="166"/>
      <c r="N125" s="167"/>
      <c r="O125" s="63"/>
      <c r="P125" s="63"/>
      <c r="Q125" s="63"/>
      <c r="R125" s="63"/>
      <c r="S125" s="63"/>
      <c r="T125" s="64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7" t="s">
        <v>118</v>
      </c>
      <c r="AU125" s="17" t="s">
        <v>75</v>
      </c>
    </row>
    <row r="126" s="2" customFormat="1" ht="16.5" customHeight="1">
      <c r="A126" s="30"/>
      <c r="B126" s="151"/>
      <c r="C126" s="168" t="s">
        <v>219</v>
      </c>
      <c r="D126" s="168" t="s">
        <v>121</v>
      </c>
      <c r="E126" s="169" t="s">
        <v>220</v>
      </c>
      <c r="F126" s="170" t="s">
        <v>221</v>
      </c>
      <c r="G126" s="171" t="s">
        <v>141</v>
      </c>
      <c r="H126" s="172">
        <v>157.5</v>
      </c>
      <c r="I126" s="173">
        <v>92.5</v>
      </c>
      <c r="J126" s="173">
        <f>ROUND(I126*H126,2)</f>
        <v>14568.75</v>
      </c>
      <c r="K126" s="170" t="s">
        <v>115</v>
      </c>
      <c r="L126" s="174"/>
      <c r="M126" s="175" t="s">
        <v>3</v>
      </c>
      <c r="N126" s="176" t="s">
        <v>37</v>
      </c>
      <c r="O126" s="160">
        <v>0</v>
      </c>
      <c r="P126" s="160">
        <f>O126*H126</f>
        <v>0</v>
      </c>
      <c r="Q126" s="160">
        <v>0.00068999999999999997</v>
      </c>
      <c r="R126" s="160">
        <f>Q126*H126</f>
        <v>0.10867499999999999</v>
      </c>
      <c r="S126" s="160">
        <v>0</v>
      </c>
      <c r="T126" s="161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62" t="s">
        <v>157</v>
      </c>
      <c r="AT126" s="162" t="s">
        <v>121</v>
      </c>
      <c r="AU126" s="162" t="s">
        <v>75</v>
      </c>
      <c r="AY126" s="17" t="s">
        <v>107</v>
      </c>
      <c r="BE126" s="163">
        <f>IF(N126="základní",J126,0)</f>
        <v>14568.75</v>
      </c>
      <c r="BF126" s="163">
        <f>IF(N126="snížená",J126,0)</f>
        <v>0</v>
      </c>
      <c r="BG126" s="163">
        <f>IF(N126="zákl. přenesená",J126,0)</f>
        <v>0</v>
      </c>
      <c r="BH126" s="163">
        <f>IF(N126="sníž. přenesená",J126,0)</f>
        <v>0</v>
      </c>
      <c r="BI126" s="163">
        <f>IF(N126="nulová",J126,0)</f>
        <v>0</v>
      </c>
      <c r="BJ126" s="17" t="s">
        <v>73</v>
      </c>
      <c r="BK126" s="163">
        <f>ROUND(I126*H126,2)</f>
        <v>14568.75</v>
      </c>
      <c r="BL126" s="17" t="s">
        <v>157</v>
      </c>
      <c r="BM126" s="162" t="s">
        <v>222</v>
      </c>
    </row>
    <row r="127" s="2" customFormat="1" ht="21.75" customHeight="1">
      <c r="A127" s="30"/>
      <c r="B127" s="151"/>
      <c r="C127" s="152" t="s">
        <v>223</v>
      </c>
      <c r="D127" s="152" t="s">
        <v>111</v>
      </c>
      <c r="E127" s="153" t="s">
        <v>224</v>
      </c>
      <c r="F127" s="154" t="s">
        <v>225</v>
      </c>
      <c r="G127" s="155" t="s">
        <v>141</v>
      </c>
      <c r="H127" s="156">
        <v>150</v>
      </c>
      <c r="I127" s="157">
        <v>47.200000000000003</v>
      </c>
      <c r="J127" s="157">
        <f>ROUND(I127*H127,2)</f>
        <v>7080</v>
      </c>
      <c r="K127" s="154" t="s">
        <v>115</v>
      </c>
      <c r="L127" s="31"/>
      <c r="M127" s="158" t="s">
        <v>3</v>
      </c>
      <c r="N127" s="159" t="s">
        <v>37</v>
      </c>
      <c r="O127" s="160">
        <v>0.13700000000000001</v>
      </c>
      <c r="P127" s="160">
        <f>O127*H127</f>
        <v>20.550000000000001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62" t="s">
        <v>133</v>
      </c>
      <c r="AT127" s="162" t="s">
        <v>111</v>
      </c>
      <c r="AU127" s="162" t="s">
        <v>75</v>
      </c>
      <c r="AY127" s="17" t="s">
        <v>107</v>
      </c>
      <c r="BE127" s="163">
        <f>IF(N127="základní",J127,0)</f>
        <v>7080</v>
      </c>
      <c r="BF127" s="163">
        <f>IF(N127="snížená",J127,0)</f>
        <v>0</v>
      </c>
      <c r="BG127" s="163">
        <f>IF(N127="zákl. přenesená",J127,0)</f>
        <v>0</v>
      </c>
      <c r="BH127" s="163">
        <f>IF(N127="sníž. přenesená",J127,0)</f>
        <v>0</v>
      </c>
      <c r="BI127" s="163">
        <f>IF(N127="nulová",J127,0)</f>
        <v>0</v>
      </c>
      <c r="BJ127" s="17" t="s">
        <v>73</v>
      </c>
      <c r="BK127" s="163">
        <f>ROUND(I127*H127,2)</f>
        <v>7080</v>
      </c>
      <c r="BL127" s="17" t="s">
        <v>133</v>
      </c>
      <c r="BM127" s="162" t="s">
        <v>226</v>
      </c>
    </row>
    <row r="128" s="2" customFormat="1">
      <c r="A128" s="30"/>
      <c r="B128" s="31"/>
      <c r="C128" s="30"/>
      <c r="D128" s="164" t="s">
        <v>118</v>
      </c>
      <c r="E128" s="30"/>
      <c r="F128" s="165" t="s">
        <v>227</v>
      </c>
      <c r="G128" s="30"/>
      <c r="H128" s="30"/>
      <c r="I128" s="30"/>
      <c r="J128" s="30"/>
      <c r="K128" s="30"/>
      <c r="L128" s="31"/>
      <c r="M128" s="166"/>
      <c r="N128" s="167"/>
      <c r="O128" s="63"/>
      <c r="P128" s="63"/>
      <c r="Q128" s="63"/>
      <c r="R128" s="63"/>
      <c r="S128" s="63"/>
      <c r="T128" s="64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T128" s="17" t="s">
        <v>118</v>
      </c>
      <c r="AU128" s="17" t="s">
        <v>75</v>
      </c>
    </row>
    <row r="129" s="2" customFormat="1" ht="16.5" customHeight="1">
      <c r="A129" s="30"/>
      <c r="B129" s="151"/>
      <c r="C129" s="168" t="s">
        <v>228</v>
      </c>
      <c r="D129" s="168" t="s">
        <v>121</v>
      </c>
      <c r="E129" s="169" t="s">
        <v>229</v>
      </c>
      <c r="F129" s="170" t="s">
        <v>230</v>
      </c>
      <c r="G129" s="171" t="s">
        <v>141</v>
      </c>
      <c r="H129" s="172">
        <v>157.5</v>
      </c>
      <c r="I129" s="173">
        <v>61.899999999999999</v>
      </c>
      <c r="J129" s="173">
        <f>ROUND(I129*H129,2)</f>
        <v>9749.25</v>
      </c>
      <c r="K129" s="170" t="s">
        <v>115</v>
      </c>
      <c r="L129" s="174"/>
      <c r="M129" s="175" t="s">
        <v>3</v>
      </c>
      <c r="N129" s="176" t="s">
        <v>37</v>
      </c>
      <c r="O129" s="160">
        <v>0</v>
      </c>
      <c r="P129" s="160">
        <f>O129*H129</f>
        <v>0</v>
      </c>
      <c r="Q129" s="160">
        <v>0.00042999999999999999</v>
      </c>
      <c r="R129" s="160">
        <f>Q129*H129</f>
        <v>0.067724999999999994</v>
      </c>
      <c r="S129" s="160">
        <v>0</v>
      </c>
      <c r="T129" s="161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62" t="s">
        <v>157</v>
      </c>
      <c r="AT129" s="162" t="s">
        <v>121</v>
      </c>
      <c r="AU129" s="162" t="s">
        <v>75</v>
      </c>
      <c r="AY129" s="17" t="s">
        <v>107</v>
      </c>
      <c r="BE129" s="163">
        <f>IF(N129="základní",J129,0)</f>
        <v>9749.25</v>
      </c>
      <c r="BF129" s="163">
        <f>IF(N129="snížená",J129,0)</f>
        <v>0</v>
      </c>
      <c r="BG129" s="163">
        <f>IF(N129="zákl. přenesená",J129,0)</f>
        <v>0</v>
      </c>
      <c r="BH129" s="163">
        <f>IF(N129="sníž. přenesená",J129,0)</f>
        <v>0</v>
      </c>
      <c r="BI129" s="163">
        <f>IF(N129="nulová",J129,0)</f>
        <v>0</v>
      </c>
      <c r="BJ129" s="17" t="s">
        <v>73</v>
      </c>
      <c r="BK129" s="163">
        <f>ROUND(I129*H129,2)</f>
        <v>9749.25</v>
      </c>
      <c r="BL129" s="17" t="s">
        <v>157</v>
      </c>
      <c r="BM129" s="162" t="s">
        <v>231</v>
      </c>
    </row>
    <row r="130" s="13" customFormat="1">
      <c r="A130" s="13"/>
      <c r="B130" s="177"/>
      <c r="C130" s="13"/>
      <c r="D130" s="178" t="s">
        <v>232</v>
      </c>
      <c r="E130" s="13"/>
      <c r="F130" s="179" t="s">
        <v>233</v>
      </c>
      <c r="G130" s="13"/>
      <c r="H130" s="180">
        <v>157.5</v>
      </c>
      <c r="I130" s="13"/>
      <c r="J130" s="13"/>
      <c r="K130" s="13"/>
      <c r="L130" s="177"/>
      <c r="M130" s="181"/>
      <c r="N130" s="182"/>
      <c r="O130" s="182"/>
      <c r="P130" s="182"/>
      <c r="Q130" s="182"/>
      <c r="R130" s="182"/>
      <c r="S130" s="182"/>
      <c r="T130" s="18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4" t="s">
        <v>232</v>
      </c>
      <c r="AU130" s="184" t="s">
        <v>75</v>
      </c>
      <c r="AV130" s="13" t="s">
        <v>75</v>
      </c>
      <c r="AW130" s="13" t="s">
        <v>4</v>
      </c>
      <c r="AX130" s="13" t="s">
        <v>73</v>
      </c>
      <c r="AY130" s="184" t="s">
        <v>107</v>
      </c>
    </row>
    <row r="131" s="12" customFormat="1" ht="22.8" customHeight="1">
      <c r="A131" s="12"/>
      <c r="B131" s="139"/>
      <c r="C131" s="12"/>
      <c r="D131" s="140" t="s">
        <v>65</v>
      </c>
      <c r="E131" s="149" t="s">
        <v>234</v>
      </c>
      <c r="F131" s="149" t="s">
        <v>235</v>
      </c>
      <c r="G131" s="12"/>
      <c r="H131" s="12"/>
      <c r="I131" s="12"/>
      <c r="J131" s="150">
        <f>BK131</f>
        <v>154291.13999999999</v>
      </c>
      <c r="K131" s="12"/>
      <c r="L131" s="139"/>
      <c r="M131" s="143"/>
      <c r="N131" s="144"/>
      <c r="O131" s="144"/>
      <c r="P131" s="145">
        <f>SUM(P132:P148)</f>
        <v>395.29340000000002</v>
      </c>
      <c r="Q131" s="144"/>
      <c r="R131" s="145">
        <f>SUM(R132:R148)</f>
        <v>0.040984</v>
      </c>
      <c r="S131" s="144"/>
      <c r="T131" s="146">
        <f>SUM(T132:T148)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40" t="s">
        <v>120</v>
      </c>
      <c r="AT131" s="147" t="s">
        <v>65</v>
      </c>
      <c r="AU131" s="147" t="s">
        <v>73</v>
      </c>
      <c r="AY131" s="140" t="s">
        <v>107</v>
      </c>
      <c r="BK131" s="148">
        <f>SUM(BK132:BK148)</f>
        <v>154291.13999999999</v>
      </c>
    </row>
    <row r="132" s="2" customFormat="1" ht="16.5" customHeight="1">
      <c r="A132" s="30"/>
      <c r="B132" s="151"/>
      <c r="C132" s="152" t="s">
        <v>236</v>
      </c>
      <c r="D132" s="152" t="s">
        <v>111</v>
      </c>
      <c r="E132" s="153" t="s">
        <v>237</v>
      </c>
      <c r="F132" s="154" t="s">
        <v>238</v>
      </c>
      <c r="G132" s="155" t="s">
        <v>132</v>
      </c>
      <c r="H132" s="156">
        <v>2</v>
      </c>
      <c r="I132" s="157">
        <v>6800.1300000000001</v>
      </c>
      <c r="J132" s="157">
        <f>ROUND(I132*H132,2)</f>
        <v>13600.26</v>
      </c>
      <c r="K132" s="154" t="s">
        <v>115</v>
      </c>
      <c r="L132" s="31"/>
      <c r="M132" s="158" t="s">
        <v>3</v>
      </c>
      <c r="N132" s="159" t="s">
        <v>37</v>
      </c>
      <c r="O132" s="160">
        <v>8.0999999999999996</v>
      </c>
      <c r="P132" s="160">
        <f>O132*H132</f>
        <v>16.199999999999999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62" t="s">
        <v>133</v>
      </c>
      <c r="AT132" s="162" t="s">
        <v>111</v>
      </c>
      <c r="AU132" s="162" t="s">
        <v>75</v>
      </c>
      <c r="AY132" s="17" t="s">
        <v>107</v>
      </c>
      <c r="BE132" s="163">
        <f>IF(N132="základní",J132,0)</f>
        <v>13600.26</v>
      </c>
      <c r="BF132" s="163">
        <f>IF(N132="snížená",J132,0)</f>
        <v>0</v>
      </c>
      <c r="BG132" s="163">
        <f>IF(N132="zákl. přenesená",J132,0)</f>
        <v>0</v>
      </c>
      <c r="BH132" s="163">
        <f>IF(N132="sníž. přenesená",J132,0)</f>
        <v>0</v>
      </c>
      <c r="BI132" s="163">
        <f>IF(N132="nulová",J132,0)</f>
        <v>0</v>
      </c>
      <c r="BJ132" s="17" t="s">
        <v>73</v>
      </c>
      <c r="BK132" s="163">
        <f>ROUND(I132*H132,2)</f>
        <v>13600.26</v>
      </c>
      <c r="BL132" s="17" t="s">
        <v>133</v>
      </c>
      <c r="BM132" s="162" t="s">
        <v>239</v>
      </c>
    </row>
    <row r="133" s="2" customFormat="1">
      <c r="A133" s="30"/>
      <c r="B133" s="31"/>
      <c r="C133" s="30"/>
      <c r="D133" s="164" t="s">
        <v>118</v>
      </c>
      <c r="E133" s="30"/>
      <c r="F133" s="165" t="s">
        <v>240</v>
      </c>
      <c r="G133" s="30"/>
      <c r="H133" s="30"/>
      <c r="I133" s="30"/>
      <c r="J133" s="30"/>
      <c r="K133" s="30"/>
      <c r="L133" s="31"/>
      <c r="M133" s="166"/>
      <c r="N133" s="167"/>
      <c r="O133" s="63"/>
      <c r="P133" s="63"/>
      <c r="Q133" s="63"/>
      <c r="R133" s="63"/>
      <c r="S133" s="63"/>
      <c r="T133" s="64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7" t="s">
        <v>118</v>
      </c>
      <c r="AU133" s="17" t="s">
        <v>75</v>
      </c>
    </row>
    <row r="134" s="2" customFormat="1" ht="16.5" customHeight="1">
      <c r="A134" s="30"/>
      <c r="B134" s="151"/>
      <c r="C134" s="152" t="s">
        <v>241</v>
      </c>
      <c r="D134" s="152" t="s">
        <v>111</v>
      </c>
      <c r="E134" s="153" t="s">
        <v>242</v>
      </c>
      <c r="F134" s="154" t="s">
        <v>243</v>
      </c>
      <c r="G134" s="155" t="s">
        <v>244</v>
      </c>
      <c r="H134" s="156">
        <v>1</v>
      </c>
      <c r="I134" s="157">
        <v>6195.5500000000002</v>
      </c>
      <c r="J134" s="157">
        <f>ROUND(I134*H134,2)</f>
        <v>6195.5500000000002</v>
      </c>
      <c r="K134" s="154" t="s">
        <v>115</v>
      </c>
      <c r="L134" s="31"/>
      <c r="M134" s="158" t="s">
        <v>3</v>
      </c>
      <c r="N134" s="159" t="s">
        <v>37</v>
      </c>
      <c r="O134" s="160">
        <v>7.9000000000000004</v>
      </c>
      <c r="P134" s="160">
        <f>O134*H134</f>
        <v>7.9000000000000004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62" t="s">
        <v>133</v>
      </c>
      <c r="AT134" s="162" t="s">
        <v>111</v>
      </c>
      <c r="AU134" s="162" t="s">
        <v>75</v>
      </c>
      <c r="AY134" s="17" t="s">
        <v>107</v>
      </c>
      <c r="BE134" s="163">
        <f>IF(N134="základní",J134,0)</f>
        <v>6195.5500000000002</v>
      </c>
      <c r="BF134" s="163">
        <f>IF(N134="snížená",J134,0)</f>
        <v>0</v>
      </c>
      <c r="BG134" s="163">
        <f>IF(N134="zákl. přenesená",J134,0)</f>
        <v>0</v>
      </c>
      <c r="BH134" s="163">
        <f>IF(N134="sníž. přenesená",J134,0)</f>
        <v>0</v>
      </c>
      <c r="BI134" s="163">
        <f>IF(N134="nulová",J134,0)</f>
        <v>0</v>
      </c>
      <c r="BJ134" s="17" t="s">
        <v>73</v>
      </c>
      <c r="BK134" s="163">
        <f>ROUND(I134*H134,2)</f>
        <v>6195.5500000000002</v>
      </c>
      <c r="BL134" s="17" t="s">
        <v>133</v>
      </c>
      <c r="BM134" s="162" t="s">
        <v>245</v>
      </c>
    </row>
    <row r="135" s="2" customFormat="1">
      <c r="A135" s="30"/>
      <c r="B135" s="31"/>
      <c r="C135" s="30"/>
      <c r="D135" s="164" t="s">
        <v>118</v>
      </c>
      <c r="E135" s="30"/>
      <c r="F135" s="165" t="s">
        <v>246</v>
      </c>
      <c r="G135" s="30"/>
      <c r="H135" s="30"/>
      <c r="I135" s="30"/>
      <c r="J135" s="30"/>
      <c r="K135" s="30"/>
      <c r="L135" s="31"/>
      <c r="M135" s="166"/>
      <c r="N135" s="167"/>
      <c r="O135" s="63"/>
      <c r="P135" s="63"/>
      <c r="Q135" s="63"/>
      <c r="R135" s="63"/>
      <c r="S135" s="63"/>
      <c r="T135" s="64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T135" s="17" t="s">
        <v>118</v>
      </c>
      <c r="AU135" s="17" t="s">
        <v>75</v>
      </c>
    </row>
    <row r="136" s="2" customFormat="1" ht="16.5" customHeight="1">
      <c r="A136" s="30"/>
      <c r="B136" s="151"/>
      <c r="C136" s="152" t="s">
        <v>247</v>
      </c>
      <c r="D136" s="152" t="s">
        <v>111</v>
      </c>
      <c r="E136" s="153" t="s">
        <v>248</v>
      </c>
      <c r="F136" s="154" t="s">
        <v>249</v>
      </c>
      <c r="G136" s="155" t="s">
        <v>244</v>
      </c>
      <c r="H136" s="156">
        <v>0.40000000000000002</v>
      </c>
      <c r="I136" s="157">
        <v>1815.1900000000001</v>
      </c>
      <c r="J136" s="157">
        <f>ROUND(I136*H136,2)</f>
        <v>726.08000000000004</v>
      </c>
      <c r="K136" s="154" t="s">
        <v>115</v>
      </c>
      <c r="L136" s="31"/>
      <c r="M136" s="158" t="s">
        <v>3</v>
      </c>
      <c r="N136" s="159" t="s">
        <v>37</v>
      </c>
      <c r="O136" s="160">
        <v>4.6959999999999997</v>
      </c>
      <c r="P136" s="160">
        <f>O136*H136</f>
        <v>1.8784000000000001</v>
      </c>
      <c r="Q136" s="160">
        <v>0.0099000000000000008</v>
      </c>
      <c r="R136" s="160">
        <f>Q136*H136</f>
        <v>0.0039600000000000008</v>
      </c>
      <c r="S136" s="160">
        <v>0</v>
      </c>
      <c r="T136" s="161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62" t="s">
        <v>133</v>
      </c>
      <c r="AT136" s="162" t="s">
        <v>111</v>
      </c>
      <c r="AU136" s="162" t="s">
        <v>75</v>
      </c>
      <c r="AY136" s="17" t="s">
        <v>107</v>
      </c>
      <c r="BE136" s="163">
        <f>IF(N136="základní",J136,0)</f>
        <v>726.08000000000004</v>
      </c>
      <c r="BF136" s="163">
        <f>IF(N136="snížená",J136,0)</f>
        <v>0</v>
      </c>
      <c r="BG136" s="163">
        <f>IF(N136="zákl. přenesená",J136,0)</f>
        <v>0</v>
      </c>
      <c r="BH136" s="163">
        <f>IF(N136="sníž. přenesená",J136,0)</f>
        <v>0</v>
      </c>
      <c r="BI136" s="163">
        <f>IF(N136="nulová",J136,0)</f>
        <v>0</v>
      </c>
      <c r="BJ136" s="17" t="s">
        <v>73</v>
      </c>
      <c r="BK136" s="163">
        <f>ROUND(I136*H136,2)</f>
        <v>726.08000000000004</v>
      </c>
      <c r="BL136" s="17" t="s">
        <v>133</v>
      </c>
      <c r="BM136" s="162" t="s">
        <v>250</v>
      </c>
    </row>
    <row r="137" s="2" customFormat="1">
      <c r="A137" s="30"/>
      <c r="B137" s="31"/>
      <c r="C137" s="30"/>
      <c r="D137" s="164" t="s">
        <v>118</v>
      </c>
      <c r="E137" s="30"/>
      <c r="F137" s="165" t="s">
        <v>251</v>
      </c>
      <c r="G137" s="30"/>
      <c r="H137" s="30"/>
      <c r="I137" s="30"/>
      <c r="J137" s="30"/>
      <c r="K137" s="30"/>
      <c r="L137" s="31"/>
      <c r="M137" s="166"/>
      <c r="N137" s="167"/>
      <c r="O137" s="63"/>
      <c r="P137" s="63"/>
      <c r="Q137" s="63"/>
      <c r="R137" s="63"/>
      <c r="S137" s="63"/>
      <c r="T137" s="64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7" t="s">
        <v>118</v>
      </c>
      <c r="AU137" s="17" t="s">
        <v>75</v>
      </c>
    </row>
    <row r="138" s="2" customFormat="1" ht="37.8" customHeight="1">
      <c r="A138" s="30"/>
      <c r="B138" s="151"/>
      <c r="C138" s="152" t="s">
        <v>9</v>
      </c>
      <c r="D138" s="152" t="s">
        <v>111</v>
      </c>
      <c r="E138" s="153" t="s">
        <v>252</v>
      </c>
      <c r="F138" s="154" t="s">
        <v>253</v>
      </c>
      <c r="G138" s="155" t="s">
        <v>141</v>
      </c>
      <c r="H138" s="156">
        <v>135</v>
      </c>
      <c r="I138" s="157">
        <v>406.19999999999999</v>
      </c>
      <c r="J138" s="157">
        <f>ROUND(I138*H138,2)</f>
        <v>54837</v>
      </c>
      <c r="K138" s="154" t="s">
        <v>115</v>
      </c>
      <c r="L138" s="31"/>
      <c r="M138" s="158" t="s">
        <v>3</v>
      </c>
      <c r="N138" s="159" t="s">
        <v>37</v>
      </c>
      <c r="O138" s="160">
        <v>1.1830000000000001</v>
      </c>
      <c r="P138" s="160">
        <f>O138*H138</f>
        <v>159.70500000000001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62" t="s">
        <v>133</v>
      </c>
      <c r="AT138" s="162" t="s">
        <v>111</v>
      </c>
      <c r="AU138" s="162" t="s">
        <v>75</v>
      </c>
      <c r="AY138" s="17" t="s">
        <v>107</v>
      </c>
      <c r="BE138" s="163">
        <f>IF(N138="základní",J138,0)</f>
        <v>54837</v>
      </c>
      <c r="BF138" s="163">
        <f>IF(N138="snížená",J138,0)</f>
        <v>0</v>
      </c>
      <c r="BG138" s="163">
        <f>IF(N138="zákl. přenesená",J138,0)</f>
        <v>0</v>
      </c>
      <c r="BH138" s="163">
        <f>IF(N138="sníž. přenesená",J138,0)</f>
        <v>0</v>
      </c>
      <c r="BI138" s="163">
        <f>IF(N138="nulová",J138,0)</f>
        <v>0</v>
      </c>
      <c r="BJ138" s="17" t="s">
        <v>73</v>
      </c>
      <c r="BK138" s="163">
        <f>ROUND(I138*H138,2)</f>
        <v>54837</v>
      </c>
      <c r="BL138" s="17" t="s">
        <v>133</v>
      </c>
      <c r="BM138" s="162" t="s">
        <v>254</v>
      </c>
    </row>
    <row r="139" s="2" customFormat="1">
      <c r="A139" s="30"/>
      <c r="B139" s="31"/>
      <c r="C139" s="30"/>
      <c r="D139" s="164" t="s">
        <v>118</v>
      </c>
      <c r="E139" s="30"/>
      <c r="F139" s="165" t="s">
        <v>255</v>
      </c>
      <c r="G139" s="30"/>
      <c r="H139" s="30"/>
      <c r="I139" s="30"/>
      <c r="J139" s="30"/>
      <c r="K139" s="30"/>
      <c r="L139" s="31"/>
      <c r="M139" s="166"/>
      <c r="N139" s="167"/>
      <c r="O139" s="63"/>
      <c r="P139" s="63"/>
      <c r="Q139" s="63"/>
      <c r="R139" s="63"/>
      <c r="S139" s="63"/>
      <c r="T139" s="64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7" t="s">
        <v>118</v>
      </c>
      <c r="AU139" s="17" t="s">
        <v>75</v>
      </c>
    </row>
    <row r="140" s="2" customFormat="1" ht="37.8" customHeight="1">
      <c r="A140" s="30"/>
      <c r="B140" s="151"/>
      <c r="C140" s="152" t="s">
        <v>256</v>
      </c>
      <c r="D140" s="152" t="s">
        <v>111</v>
      </c>
      <c r="E140" s="153" t="s">
        <v>257</v>
      </c>
      <c r="F140" s="154" t="s">
        <v>258</v>
      </c>
      <c r="G140" s="155" t="s">
        <v>141</v>
      </c>
      <c r="H140" s="156">
        <v>60</v>
      </c>
      <c r="I140" s="157">
        <v>870.44000000000005</v>
      </c>
      <c r="J140" s="157">
        <f>ROUND(I140*H140,2)</f>
        <v>52226.400000000001</v>
      </c>
      <c r="K140" s="154" t="s">
        <v>115</v>
      </c>
      <c r="L140" s="31"/>
      <c r="M140" s="158" t="s">
        <v>3</v>
      </c>
      <c r="N140" s="159" t="s">
        <v>37</v>
      </c>
      <c r="O140" s="160">
        <v>2.5350000000000001</v>
      </c>
      <c r="P140" s="160">
        <f>O140*H140</f>
        <v>152.10000000000002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62" t="s">
        <v>133</v>
      </c>
      <c r="AT140" s="162" t="s">
        <v>111</v>
      </c>
      <c r="AU140" s="162" t="s">
        <v>75</v>
      </c>
      <c r="AY140" s="17" t="s">
        <v>107</v>
      </c>
      <c r="BE140" s="163">
        <f>IF(N140="základní",J140,0)</f>
        <v>52226.400000000001</v>
      </c>
      <c r="BF140" s="163">
        <f>IF(N140="snížená",J140,0)</f>
        <v>0</v>
      </c>
      <c r="BG140" s="163">
        <f>IF(N140="zákl. přenesená",J140,0)</f>
        <v>0</v>
      </c>
      <c r="BH140" s="163">
        <f>IF(N140="sníž. přenesená",J140,0)</f>
        <v>0</v>
      </c>
      <c r="BI140" s="163">
        <f>IF(N140="nulová",J140,0)</f>
        <v>0</v>
      </c>
      <c r="BJ140" s="17" t="s">
        <v>73</v>
      </c>
      <c r="BK140" s="163">
        <f>ROUND(I140*H140,2)</f>
        <v>52226.400000000001</v>
      </c>
      <c r="BL140" s="17" t="s">
        <v>133</v>
      </c>
      <c r="BM140" s="162" t="s">
        <v>259</v>
      </c>
    </row>
    <row r="141" s="2" customFormat="1">
      <c r="A141" s="30"/>
      <c r="B141" s="31"/>
      <c r="C141" s="30"/>
      <c r="D141" s="164" t="s">
        <v>118</v>
      </c>
      <c r="E141" s="30"/>
      <c r="F141" s="165" t="s">
        <v>260</v>
      </c>
      <c r="G141" s="30"/>
      <c r="H141" s="30"/>
      <c r="I141" s="30"/>
      <c r="J141" s="30"/>
      <c r="K141" s="30"/>
      <c r="L141" s="31"/>
      <c r="M141" s="166"/>
      <c r="N141" s="167"/>
      <c r="O141" s="63"/>
      <c r="P141" s="63"/>
      <c r="Q141" s="63"/>
      <c r="R141" s="63"/>
      <c r="S141" s="63"/>
      <c r="T141" s="64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T141" s="17" t="s">
        <v>118</v>
      </c>
      <c r="AU141" s="17" t="s">
        <v>75</v>
      </c>
    </row>
    <row r="142" s="2" customFormat="1" ht="33" customHeight="1">
      <c r="A142" s="30"/>
      <c r="B142" s="151"/>
      <c r="C142" s="152" t="s">
        <v>261</v>
      </c>
      <c r="D142" s="152" t="s">
        <v>111</v>
      </c>
      <c r="E142" s="153" t="s">
        <v>262</v>
      </c>
      <c r="F142" s="154" t="s">
        <v>263</v>
      </c>
      <c r="G142" s="155" t="s">
        <v>141</v>
      </c>
      <c r="H142" s="156">
        <v>135</v>
      </c>
      <c r="I142" s="157">
        <v>89.549999999999997</v>
      </c>
      <c r="J142" s="157">
        <f>ROUND(I142*H142,2)</f>
        <v>12089.25</v>
      </c>
      <c r="K142" s="154" t="s">
        <v>115</v>
      </c>
      <c r="L142" s="31"/>
      <c r="M142" s="158" t="s">
        <v>3</v>
      </c>
      <c r="N142" s="159" t="s">
        <v>37</v>
      </c>
      <c r="O142" s="160">
        <v>0.218</v>
      </c>
      <c r="P142" s="160">
        <f>O142*H142</f>
        <v>29.43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62" t="s">
        <v>133</v>
      </c>
      <c r="AT142" s="162" t="s">
        <v>111</v>
      </c>
      <c r="AU142" s="162" t="s">
        <v>75</v>
      </c>
      <c r="AY142" s="17" t="s">
        <v>107</v>
      </c>
      <c r="BE142" s="163">
        <f>IF(N142="základní",J142,0)</f>
        <v>12089.25</v>
      </c>
      <c r="BF142" s="163">
        <f>IF(N142="snížená",J142,0)</f>
        <v>0</v>
      </c>
      <c r="BG142" s="163">
        <f>IF(N142="zákl. přenesená",J142,0)</f>
        <v>0</v>
      </c>
      <c r="BH142" s="163">
        <f>IF(N142="sníž. přenesená",J142,0)</f>
        <v>0</v>
      </c>
      <c r="BI142" s="163">
        <f>IF(N142="nulová",J142,0)</f>
        <v>0</v>
      </c>
      <c r="BJ142" s="17" t="s">
        <v>73</v>
      </c>
      <c r="BK142" s="163">
        <f>ROUND(I142*H142,2)</f>
        <v>12089.25</v>
      </c>
      <c r="BL142" s="17" t="s">
        <v>133</v>
      </c>
      <c r="BM142" s="162" t="s">
        <v>264</v>
      </c>
    </row>
    <row r="143" s="2" customFormat="1">
      <c r="A143" s="30"/>
      <c r="B143" s="31"/>
      <c r="C143" s="30"/>
      <c r="D143" s="164" t="s">
        <v>118</v>
      </c>
      <c r="E143" s="30"/>
      <c r="F143" s="165" t="s">
        <v>265</v>
      </c>
      <c r="G143" s="30"/>
      <c r="H143" s="30"/>
      <c r="I143" s="30"/>
      <c r="J143" s="30"/>
      <c r="K143" s="30"/>
      <c r="L143" s="31"/>
      <c r="M143" s="166"/>
      <c r="N143" s="167"/>
      <c r="O143" s="63"/>
      <c r="P143" s="63"/>
      <c r="Q143" s="63"/>
      <c r="R143" s="63"/>
      <c r="S143" s="63"/>
      <c r="T143" s="64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T143" s="17" t="s">
        <v>118</v>
      </c>
      <c r="AU143" s="17" t="s">
        <v>75</v>
      </c>
    </row>
    <row r="144" s="2" customFormat="1" ht="33" customHeight="1">
      <c r="A144" s="30"/>
      <c r="B144" s="151"/>
      <c r="C144" s="152" t="s">
        <v>266</v>
      </c>
      <c r="D144" s="152" t="s">
        <v>111</v>
      </c>
      <c r="E144" s="153" t="s">
        <v>267</v>
      </c>
      <c r="F144" s="154" t="s">
        <v>268</v>
      </c>
      <c r="G144" s="155" t="s">
        <v>141</v>
      </c>
      <c r="H144" s="156">
        <v>60</v>
      </c>
      <c r="I144" s="157">
        <v>144.16</v>
      </c>
      <c r="J144" s="157">
        <f>ROUND(I144*H144,2)</f>
        <v>8649.6000000000004</v>
      </c>
      <c r="K144" s="154" t="s">
        <v>115</v>
      </c>
      <c r="L144" s="31"/>
      <c r="M144" s="158" t="s">
        <v>3</v>
      </c>
      <c r="N144" s="159" t="s">
        <v>37</v>
      </c>
      <c r="O144" s="160">
        <v>0.35099999999999998</v>
      </c>
      <c r="P144" s="160">
        <f>O144*H144</f>
        <v>21.059999999999999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62" t="s">
        <v>133</v>
      </c>
      <c r="AT144" s="162" t="s">
        <v>111</v>
      </c>
      <c r="AU144" s="162" t="s">
        <v>75</v>
      </c>
      <c r="AY144" s="17" t="s">
        <v>107</v>
      </c>
      <c r="BE144" s="163">
        <f>IF(N144="základní",J144,0)</f>
        <v>8649.6000000000004</v>
      </c>
      <c r="BF144" s="163">
        <f>IF(N144="snížená",J144,0)</f>
        <v>0</v>
      </c>
      <c r="BG144" s="163">
        <f>IF(N144="zákl. přenesená",J144,0)</f>
        <v>0</v>
      </c>
      <c r="BH144" s="163">
        <f>IF(N144="sníž. přenesená",J144,0)</f>
        <v>0</v>
      </c>
      <c r="BI144" s="163">
        <f>IF(N144="nulová",J144,0)</f>
        <v>0</v>
      </c>
      <c r="BJ144" s="17" t="s">
        <v>73</v>
      </c>
      <c r="BK144" s="163">
        <f>ROUND(I144*H144,2)</f>
        <v>8649.6000000000004</v>
      </c>
      <c r="BL144" s="17" t="s">
        <v>133</v>
      </c>
      <c r="BM144" s="162" t="s">
        <v>269</v>
      </c>
    </row>
    <row r="145" s="2" customFormat="1">
      <c r="A145" s="30"/>
      <c r="B145" s="31"/>
      <c r="C145" s="30"/>
      <c r="D145" s="164" t="s">
        <v>118</v>
      </c>
      <c r="E145" s="30"/>
      <c r="F145" s="165" t="s">
        <v>270</v>
      </c>
      <c r="G145" s="30"/>
      <c r="H145" s="30"/>
      <c r="I145" s="30"/>
      <c r="J145" s="30"/>
      <c r="K145" s="30"/>
      <c r="L145" s="31"/>
      <c r="M145" s="166"/>
      <c r="N145" s="167"/>
      <c r="O145" s="63"/>
      <c r="P145" s="63"/>
      <c r="Q145" s="63"/>
      <c r="R145" s="63"/>
      <c r="S145" s="63"/>
      <c r="T145" s="64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7" t="s">
        <v>118</v>
      </c>
      <c r="AU145" s="17" t="s">
        <v>75</v>
      </c>
    </row>
    <row r="146" s="2" customFormat="1" ht="21.75" customHeight="1">
      <c r="A146" s="30"/>
      <c r="B146" s="151"/>
      <c r="C146" s="152" t="s">
        <v>271</v>
      </c>
      <c r="D146" s="152" t="s">
        <v>111</v>
      </c>
      <c r="E146" s="153" t="s">
        <v>272</v>
      </c>
      <c r="F146" s="154" t="s">
        <v>273</v>
      </c>
      <c r="G146" s="155" t="s">
        <v>141</v>
      </c>
      <c r="H146" s="156">
        <v>260</v>
      </c>
      <c r="I146" s="157">
        <v>17.91</v>
      </c>
      <c r="J146" s="157">
        <f>ROUND(I146*H146,2)</f>
        <v>4656.6000000000004</v>
      </c>
      <c r="K146" s="154" t="s">
        <v>115</v>
      </c>
      <c r="L146" s="31"/>
      <c r="M146" s="158" t="s">
        <v>3</v>
      </c>
      <c r="N146" s="159" t="s">
        <v>37</v>
      </c>
      <c r="O146" s="160">
        <v>0.027</v>
      </c>
      <c r="P146" s="160">
        <f>O146*H146</f>
        <v>7.0199999999999996</v>
      </c>
      <c r="Q146" s="160">
        <v>0.00012239999999999999</v>
      </c>
      <c r="R146" s="160">
        <f>Q146*H146</f>
        <v>0.031823999999999998</v>
      </c>
      <c r="S146" s="160">
        <v>0</v>
      </c>
      <c r="T146" s="161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62" t="s">
        <v>133</v>
      </c>
      <c r="AT146" s="162" t="s">
        <v>111</v>
      </c>
      <c r="AU146" s="162" t="s">
        <v>75</v>
      </c>
      <c r="AY146" s="17" t="s">
        <v>107</v>
      </c>
      <c r="BE146" s="163">
        <f>IF(N146="základní",J146,0)</f>
        <v>4656.6000000000004</v>
      </c>
      <c r="BF146" s="163">
        <f>IF(N146="snížená",J146,0)</f>
        <v>0</v>
      </c>
      <c r="BG146" s="163">
        <f>IF(N146="zákl. přenesená",J146,0)</f>
        <v>0</v>
      </c>
      <c r="BH146" s="163">
        <f>IF(N146="sníž. přenesená",J146,0)</f>
        <v>0</v>
      </c>
      <c r="BI146" s="163">
        <f>IF(N146="nulová",J146,0)</f>
        <v>0</v>
      </c>
      <c r="BJ146" s="17" t="s">
        <v>73</v>
      </c>
      <c r="BK146" s="163">
        <f>ROUND(I146*H146,2)</f>
        <v>4656.6000000000004</v>
      </c>
      <c r="BL146" s="17" t="s">
        <v>133</v>
      </c>
      <c r="BM146" s="162" t="s">
        <v>274</v>
      </c>
    </row>
    <row r="147" s="2" customFormat="1">
      <c r="A147" s="30"/>
      <c r="B147" s="31"/>
      <c r="C147" s="30"/>
      <c r="D147" s="164" t="s">
        <v>118</v>
      </c>
      <c r="E147" s="30"/>
      <c r="F147" s="165" t="s">
        <v>275</v>
      </c>
      <c r="G147" s="30"/>
      <c r="H147" s="30"/>
      <c r="I147" s="30"/>
      <c r="J147" s="30"/>
      <c r="K147" s="30"/>
      <c r="L147" s="31"/>
      <c r="M147" s="166"/>
      <c r="N147" s="167"/>
      <c r="O147" s="63"/>
      <c r="P147" s="63"/>
      <c r="Q147" s="63"/>
      <c r="R147" s="63"/>
      <c r="S147" s="63"/>
      <c r="T147" s="64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T147" s="17" t="s">
        <v>118</v>
      </c>
      <c r="AU147" s="17" t="s">
        <v>75</v>
      </c>
    </row>
    <row r="148" s="2" customFormat="1" ht="16.5" customHeight="1">
      <c r="A148" s="30"/>
      <c r="B148" s="151"/>
      <c r="C148" s="168" t="s">
        <v>8</v>
      </c>
      <c r="D148" s="168" t="s">
        <v>121</v>
      </c>
      <c r="E148" s="169" t="s">
        <v>276</v>
      </c>
      <c r="F148" s="170" t="s">
        <v>277</v>
      </c>
      <c r="G148" s="171" t="s">
        <v>141</v>
      </c>
      <c r="H148" s="172">
        <v>260</v>
      </c>
      <c r="I148" s="173">
        <v>5.04</v>
      </c>
      <c r="J148" s="173">
        <f>ROUND(I148*H148,2)</f>
        <v>1310.4000000000001</v>
      </c>
      <c r="K148" s="170" t="s">
        <v>115</v>
      </c>
      <c r="L148" s="174"/>
      <c r="M148" s="175" t="s">
        <v>3</v>
      </c>
      <c r="N148" s="176" t="s">
        <v>37</v>
      </c>
      <c r="O148" s="160">
        <v>0</v>
      </c>
      <c r="P148" s="160">
        <f>O148*H148</f>
        <v>0</v>
      </c>
      <c r="Q148" s="160">
        <v>2.0000000000000002E-05</v>
      </c>
      <c r="R148" s="160">
        <f>Q148*H148</f>
        <v>0.0052000000000000006</v>
      </c>
      <c r="S148" s="160">
        <v>0</v>
      </c>
      <c r="T148" s="161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62" t="s">
        <v>157</v>
      </c>
      <c r="AT148" s="162" t="s">
        <v>121</v>
      </c>
      <c r="AU148" s="162" t="s">
        <v>75</v>
      </c>
      <c r="AY148" s="17" t="s">
        <v>107</v>
      </c>
      <c r="BE148" s="163">
        <f>IF(N148="základní",J148,0)</f>
        <v>1310.4000000000001</v>
      </c>
      <c r="BF148" s="163">
        <f>IF(N148="snížená",J148,0)</f>
        <v>0</v>
      </c>
      <c r="BG148" s="163">
        <f>IF(N148="zákl. přenesená",J148,0)</f>
        <v>0</v>
      </c>
      <c r="BH148" s="163">
        <f>IF(N148="sníž. přenesená",J148,0)</f>
        <v>0</v>
      </c>
      <c r="BI148" s="163">
        <f>IF(N148="nulová",J148,0)</f>
        <v>0</v>
      </c>
      <c r="BJ148" s="17" t="s">
        <v>73</v>
      </c>
      <c r="BK148" s="163">
        <f>ROUND(I148*H148,2)</f>
        <v>1310.4000000000001</v>
      </c>
      <c r="BL148" s="17" t="s">
        <v>157</v>
      </c>
      <c r="BM148" s="162" t="s">
        <v>278</v>
      </c>
    </row>
    <row r="149" s="12" customFormat="1" ht="25.92" customHeight="1">
      <c r="A149" s="12"/>
      <c r="B149" s="139"/>
      <c r="C149" s="12"/>
      <c r="D149" s="140" t="s">
        <v>65</v>
      </c>
      <c r="E149" s="141" t="s">
        <v>279</v>
      </c>
      <c r="F149" s="141" t="s">
        <v>280</v>
      </c>
      <c r="G149" s="12"/>
      <c r="H149" s="12"/>
      <c r="I149" s="12"/>
      <c r="J149" s="142">
        <f>BK149</f>
        <v>40000</v>
      </c>
      <c r="K149" s="12"/>
      <c r="L149" s="139"/>
      <c r="M149" s="143"/>
      <c r="N149" s="144"/>
      <c r="O149" s="144"/>
      <c r="P149" s="145">
        <f>P150</f>
        <v>0</v>
      </c>
      <c r="Q149" s="144"/>
      <c r="R149" s="145">
        <f>R150</f>
        <v>0</v>
      </c>
      <c r="S149" s="144"/>
      <c r="T149" s="146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40" t="s">
        <v>149</v>
      </c>
      <c r="AT149" s="147" t="s">
        <v>65</v>
      </c>
      <c r="AU149" s="147" t="s">
        <v>66</v>
      </c>
      <c r="AY149" s="140" t="s">
        <v>107</v>
      </c>
      <c r="BK149" s="148">
        <f>BK150</f>
        <v>40000</v>
      </c>
    </row>
    <row r="150" s="12" customFormat="1" ht="22.8" customHeight="1">
      <c r="A150" s="12"/>
      <c r="B150" s="139"/>
      <c r="C150" s="12"/>
      <c r="D150" s="140" t="s">
        <v>65</v>
      </c>
      <c r="E150" s="149" t="s">
        <v>281</v>
      </c>
      <c r="F150" s="149" t="s">
        <v>282</v>
      </c>
      <c r="G150" s="12"/>
      <c r="H150" s="12"/>
      <c r="I150" s="12"/>
      <c r="J150" s="150">
        <f>BK150</f>
        <v>40000</v>
      </c>
      <c r="K150" s="12"/>
      <c r="L150" s="139"/>
      <c r="M150" s="143"/>
      <c r="N150" s="144"/>
      <c r="O150" s="144"/>
      <c r="P150" s="145">
        <f>SUM(P151:P154)</f>
        <v>0</v>
      </c>
      <c r="Q150" s="144"/>
      <c r="R150" s="145">
        <f>SUM(R151:R154)</f>
        <v>0</v>
      </c>
      <c r="S150" s="144"/>
      <c r="T150" s="146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40" t="s">
        <v>149</v>
      </c>
      <c r="AT150" s="147" t="s">
        <v>65</v>
      </c>
      <c r="AU150" s="147" t="s">
        <v>73</v>
      </c>
      <c r="AY150" s="140" t="s">
        <v>107</v>
      </c>
      <c r="BK150" s="148">
        <f>SUM(BK151:BK154)</f>
        <v>40000</v>
      </c>
    </row>
    <row r="151" s="2" customFormat="1" ht="16.5" customHeight="1">
      <c r="A151" s="30"/>
      <c r="B151" s="151"/>
      <c r="C151" s="152" t="s">
        <v>283</v>
      </c>
      <c r="D151" s="152" t="s">
        <v>111</v>
      </c>
      <c r="E151" s="153" t="s">
        <v>284</v>
      </c>
      <c r="F151" s="154" t="s">
        <v>285</v>
      </c>
      <c r="G151" s="155" t="s">
        <v>286</v>
      </c>
      <c r="H151" s="156">
        <v>1</v>
      </c>
      <c r="I151" s="157">
        <v>20000</v>
      </c>
      <c r="J151" s="157">
        <f>ROUND(I151*H151,2)</f>
        <v>20000</v>
      </c>
      <c r="K151" s="154" t="s">
        <v>115</v>
      </c>
      <c r="L151" s="31"/>
      <c r="M151" s="158" t="s">
        <v>3</v>
      </c>
      <c r="N151" s="159" t="s">
        <v>37</v>
      </c>
      <c r="O151" s="160">
        <v>0</v>
      </c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62" t="s">
        <v>287</v>
      </c>
      <c r="AT151" s="162" t="s">
        <v>111</v>
      </c>
      <c r="AU151" s="162" t="s">
        <v>75</v>
      </c>
      <c r="AY151" s="17" t="s">
        <v>107</v>
      </c>
      <c r="BE151" s="163">
        <f>IF(N151="základní",J151,0)</f>
        <v>20000</v>
      </c>
      <c r="BF151" s="163">
        <f>IF(N151="snížená",J151,0)</f>
        <v>0</v>
      </c>
      <c r="BG151" s="163">
        <f>IF(N151="zákl. přenesená",J151,0)</f>
        <v>0</v>
      </c>
      <c r="BH151" s="163">
        <f>IF(N151="sníž. přenesená",J151,0)</f>
        <v>0</v>
      </c>
      <c r="BI151" s="163">
        <f>IF(N151="nulová",J151,0)</f>
        <v>0</v>
      </c>
      <c r="BJ151" s="17" t="s">
        <v>73</v>
      </c>
      <c r="BK151" s="163">
        <f>ROUND(I151*H151,2)</f>
        <v>20000</v>
      </c>
      <c r="BL151" s="17" t="s">
        <v>287</v>
      </c>
      <c r="BM151" s="162" t="s">
        <v>288</v>
      </c>
    </row>
    <row r="152" s="2" customFormat="1">
      <c r="A152" s="30"/>
      <c r="B152" s="31"/>
      <c r="C152" s="30"/>
      <c r="D152" s="164" t="s">
        <v>118</v>
      </c>
      <c r="E152" s="30"/>
      <c r="F152" s="165" t="s">
        <v>289</v>
      </c>
      <c r="G152" s="30"/>
      <c r="H152" s="30"/>
      <c r="I152" s="30"/>
      <c r="J152" s="30"/>
      <c r="K152" s="30"/>
      <c r="L152" s="31"/>
      <c r="M152" s="166"/>
      <c r="N152" s="167"/>
      <c r="O152" s="63"/>
      <c r="P152" s="63"/>
      <c r="Q152" s="63"/>
      <c r="R152" s="63"/>
      <c r="S152" s="63"/>
      <c r="T152" s="64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T152" s="17" t="s">
        <v>118</v>
      </c>
      <c r="AU152" s="17" t="s">
        <v>75</v>
      </c>
    </row>
    <row r="153" s="2" customFormat="1" ht="16.5" customHeight="1">
      <c r="A153" s="30"/>
      <c r="B153" s="151"/>
      <c r="C153" s="152" t="s">
        <v>290</v>
      </c>
      <c r="D153" s="152" t="s">
        <v>111</v>
      </c>
      <c r="E153" s="153" t="s">
        <v>291</v>
      </c>
      <c r="F153" s="154" t="s">
        <v>292</v>
      </c>
      <c r="G153" s="155" t="s">
        <v>286</v>
      </c>
      <c r="H153" s="156">
        <v>1</v>
      </c>
      <c r="I153" s="157">
        <v>20000</v>
      </c>
      <c r="J153" s="157">
        <f>ROUND(I153*H153,2)</f>
        <v>20000</v>
      </c>
      <c r="K153" s="154" t="s">
        <v>115</v>
      </c>
      <c r="L153" s="31"/>
      <c r="M153" s="158" t="s">
        <v>3</v>
      </c>
      <c r="N153" s="159" t="s">
        <v>37</v>
      </c>
      <c r="O153" s="160">
        <v>0</v>
      </c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62" t="s">
        <v>287</v>
      </c>
      <c r="AT153" s="162" t="s">
        <v>111</v>
      </c>
      <c r="AU153" s="162" t="s">
        <v>75</v>
      </c>
      <c r="AY153" s="17" t="s">
        <v>107</v>
      </c>
      <c r="BE153" s="163">
        <f>IF(N153="základní",J153,0)</f>
        <v>20000</v>
      </c>
      <c r="BF153" s="163">
        <f>IF(N153="snížená",J153,0)</f>
        <v>0</v>
      </c>
      <c r="BG153" s="163">
        <f>IF(N153="zákl. přenesená",J153,0)</f>
        <v>0</v>
      </c>
      <c r="BH153" s="163">
        <f>IF(N153="sníž. přenesená",J153,0)</f>
        <v>0</v>
      </c>
      <c r="BI153" s="163">
        <f>IF(N153="nulová",J153,0)</f>
        <v>0</v>
      </c>
      <c r="BJ153" s="17" t="s">
        <v>73</v>
      </c>
      <c r="BK153" s="163">
        <f>ROUND(I153*H153,2)</f>
        <v>20000</v>
      </c>
      <c r="BL153" s="17" t="s">
        <v>287</v>
      </c>
      <c r="BM153" s="162" t="s">
        <v>293</v>
      </c>
    </row>
    <row r="154" s="2" customFormat="1">
      <c r="A154" s="30"/>
      <c r="B154" s="31"/>
      <c r="C154" s="30"/>
      <c r="D154" s="164" t="s">
        <v>118</v>
      </c>
      <c r="E154" s="30"/>
      <c r="F154" s="165" t="s">
        <v>294</v>
      </c>
      <c r="G154" s="30"/>
      <c r="H154" s="30"/>
      <c r="I154" s="30"/>
      <c r="J154" s="30"/>
      <c r="K154" s="30"/>
      <c r="L154" s="31"/>
      <c r="M154" s="185"/>
      <c r="N154" s="186"/>
      <c r="O154" s="187"/>
      <c r="P154" s="187"/>
      <c r="Q154" s="187"/>
      <c r="R154" s="187"/>
      <c r="S154" s="187"/>
      <c r="T154" s="188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T154" s="17" t="s">
        <v>118</v>
      </c>
      <c r="AU154" s="17" t="s">
        <v>75</v>
      </c>
    </row>
    <row r="155" s="2" customFormat="1" ht="6.96" customHeight="1">
      <c r="A155" s="30"/>
      <c r="B155" s="46"/>
      <c r="C155" s="47"/>
      <c r="D155" s="47"/>
      <c r="E155" s="47"/>
      <c r="F155" s="47"/>
      <c r="G155" s="47"/>
      <c r="H155" s="47"/>
      <c r="I155" s="47"/>
      <c r="J155" s="47"/>
      <c r="K155" s="47"/>
      <c r="L155" s="31"/>
      <c r="M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</row>
  </sheetData>
  <autoFilter ref="C87:K154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2_01/175111101"/>
    <hyperlink ref="F98" r:id="rId2" display="https://podminky.urs.cz/item/CS_URS_2022_01/210280003"/>
    <hyperlink ref="F101" r:id="rId3" display="https://podminky.urs.cz/item/CS_URS_2022_01/220180301"/>
    <hyperlink ref="F104" r:id="rId4" display="https://podminky.urs.cz/item/CS_URS_2022_01/220182022"/>
    <hyperlink ref="F107" r:id="rId5" display="https://podminky.urs.cz/item/CS_URS_2022_01/220182024"/>
    <hyperlink ref="F111" r:id="rId6" display="https://podminky.urs.cz/item/CS_URS_2022_01/220182012"/>
    <hyperlink ref="F116" r:id="rId7" display="https://podminky.urs.cz/item/CS_URS_2022_01/220182303"/>
    <hyperlink ref="F119" r:id="rId8" display="https://podminky.urs.cz/item/CS_URS_2022_01/220182503"/>
    <hyperlink ref="F121" r:id="rId9" display="https://podminky.urs.cz/item/CS_URS_2022_01/220182036"/>
    <hyperlink ref="F123" r:id="rId10" display="https://podminky.urs.cz/item/CS_URS_2022_01/220182523"/>
    <hyperlink ref="F125" r:id="rId11" display="https://podminky.urs.cz/item/CS_URS_2022_01/460791114"/>
    <hyperlink ref="F128" r:id="rId12" display="https://podminky.urs.cz/item/CS_URS_2022_01/460791113"/>
    <hyperlink ref="F133" r:id="rId13" display="https://podminky.urs.cz/item/CS_URS_2022_01/220182023"/>
    <hyperlink ref="F135" r:id="rId14" display="https://podminky.urs.cz/item/CS_URS_2022_01/220182025"/>
    <hyperlink ref="F137" r:id="rId15" display="https://podminky.urs.cz/item/CS_URS_2022_01/460010025"/>
    <hyperlink ref="F139" r:id="rId16" display="https://podminky.urs.cz/item/CS_URS_2022_01/460161172"/>
    <hyperlink ref="F141" r:id="rId17" display="https://podminky.urs.cz/item/CS_URS_2022_01/460161312"/>
    <hyperlink ref="F143" r:id="rId18" display="https://podminky.urs.cz/item/CS_URS_2022_01/460431182"/>
    <hyperlink ref="F145" r:id="rId19" display="https://podminky.urs.cz/item/CS_URS_2022_01/460431292"/>
    <hyperlink ref="F147" r:id="rId20" display="https://podminky.urs.cz/item/CS_URS_2022_01/460490014"/>
    <hyperlink ref="F152" r:id="rId21" display="https://podminky.urs.cz/item/CS_URS_2022_01/010001000"/>
    <hyperlink ref="F154" r:id="rId22" display="https://podminky.urs.cz/item/CS_URS_2022_01/01325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189" customWidth="1"/>
    <col min="2" max="2" width="1.667969" style="189" customWidth="1"/>
    <col min="3" max="4" width="5" style="189" customWidth="1"/>
    <col min="5" max="5" width="11.66016" style="189" customWidth="1"/>
    <col min="6" max="6" width="9.160156" style="189" customWidth="1"/>
    <col min="7" max="7" width="5" style="189" customWidth="1"/>
    <col min="8" max="8" width="77.83203" style="189" customWidth="1"/>
    <col min="9" max="10" width="20" style="189" customWidth="1"/>
    <col min="11" max="11" width="1.667969" style="189" customWidth="1"/>
  </cols>
  <sheetData>
    <row r="1" s="1" customFormat="1" ht="37.5" customHeight="1"/>
    <row r="2" s="1" customFormat="1" ht="7.5" customHeight="1">
      <c r="B2" s="190"/>
      <c r="C2" s="191"/>
      <c r="D2" s="191"/>
      <c r="E2" s="191"/>
      <c r="F2" s="191"/>
      <c r="G2" s="191"/>
      <c r="H2" s="191"/>
      <c r="I2" s="191"/>
      <c r="J2" s="191"/>
      <c r="K2" s="192"/>
    </row>
    <row r="3" s="14" customFormat="1" ht="45" customHeight="1">
      <c r="B3" s="193"/>
      <c r="C3" s="194" t="s">
        <v>295</v>
      </c>
      <c r="D3" s="194"/>
      <c r="E3" s="194"/>
      <c r="F3" s="194"/>
      <c r="G3" s="194"/>
      <c r="H3" s="194"/>
      <c r="I3" s="194"/>
      <c r="J3" s="194"/>
      <c r="K3" s="195"/>
    </row>
    <row r="4" s="1" customFormat="1" ht="25.5" customHeight="1">
      <c r="B4" s="196"/>
      <c r="C4" s="197" t="s">
        <v>296</v>
      </c>
      <c r="D4" s="197"/>
      <c r="E4" s="197"/>
      <c r="F4" s="197"/>
      <c r="G4" s="197"/>
      <c r="H4" s="197"/>
      <c r="I4" s="197"/>
      <c r="J4" s="197"/>
      <c r="K4" s="198"/>
    </row>
    <row r="5" s="1" customFormat="1" ht="5.25" customHeight="1">
      <c r="B5" s="196"/>
      <c r="C5" s="199"/>
      <c r="D5" s="199"/>
      <c r="E5" s="199"/>
      <c r="F5" s="199"/>
      <c r="G5" s="199"/>
      <c r="H5" s="199"/>
      <c r="I5" s="199"/>
      <c r="J5" s="199"/>
      <c r="K5" s="198"/>
    </row>
    <row r="6" s="1" customFormat="1" ht="15" customHeight="1">
      <c r="B6" s="196"/>
      <c r="C6" s="200" t="s">
        <v>297</v>
      </c>
      <c r="D6" s="200"/>
      <c r="E6" s="200"/>
      <c r="F6" s="200"/>
      <c r="G6" s="200"/>
      <c r="H6" s="200"/>
      <c r="I6" s="200"/>
      <c r="J6" s="200"/>
      <c r="K6" s="198"/>
    </row>
    <row r="7" s="1" customFormat="1" ht="15" customHeight="1">
      <c r="B7" s="201"/>
      <c r="C7" s="200" t="s">
        <v>298</v>
      </c>
      <c r="D7" s="200"/>
      <c r="E7" s="200"/>
      <c r="F7" s="200"/>
      <c r="G7" s="200"/>
      <c r="H7" s="200"/>
      <c r="I7" s="200"/>
      <c r="J7" s="200"/>
      <c r="K7" s="198"/>
    </row>
    <row r="8" s="1" customFormat="1" ht="12.75" customHeight="1">
      <c r="B8" s="201"/>
      <c r="C8" s="200"/>
      <c r="D8" s="200"/>
      <c r="E8" s="200"/>
      <c r="F8" s="200"/>
      <c r="G8" s="200"/>
      <c r="H8" s="200"/>
      <c r="I8" s="200"/>
      <c r="J8" s="200"/>
      <c r="K8" s="198"/>
    </row>
    <row r="9" s="1" customFormat="1" ht="15" customHeight="1">
      <c r="B9" s="201"/>
      <c r="C9" s="200" t="s">
        <v>299</v>
      </c>
      <c r="D9" s="200"/>
      <c r="E9" s="200"/>
      <c r="F9" s="200"/>
      <c r="G9" s="200"/>
      <c r="H9" s="200"/>
      <c r="I9" s="200"/>
      <c r="J9" s="200"/>
      <c r="K9" s="198"/>
    </row>
    <row r="10" s="1" customFormat="1" ht="15" customHeight="1">
      <c r="B10" s="201"/>
      <c r="C10" s="200"/>
      <c r="D10" s="200" t="s">
        <v>300</v>
      </c>
      <c r="E10" s="200"/>
      <c r="F10" s="200"/>
      <c r="G10" s="200"/>
      <c r="H10" s="200"/>
      <c r="I10" s="200"/>
      <c r="J10" s="200"/>
      <c r="K10" s="198"/>
    </row>
    <row r="11" s="1" customFormat="1" ht="15" customHeight="1">
      <c r="B11" s="201"/>
      <c r="C11" s="202"/>
      <c r="D11" s="200" t="s">
        <v>301</v>
      </c>
      <c r="E11" s="200"/>
      <c r="F11" s="200"/>
      <c r="G11" s="200"/>
      <c r="H11" s="200"/>
      <c r="I11" s="200"/>
      <c r="J11" s="200"/>
      <c r="K11" s="198"/>
    </row>
    <row r="12" s="1" customFormat="1" ht="15" customHeight="1">
      <c r="B12" s="201"/>
      <c r="C12" s="202"/>
      <c r="D12" s="200"/>
      <c r="E12" s="200"/>
      <c r="F12" s="200"/>
      <c r="G12" s="200"/>
      <c r="H12" s="200"/>
      <c r="I12" s="200"/>
      <c r="J12" s="200"/>
      <c r="K12" s="198"/>
    </row>
    <row r="13" s="1" customFormat="1" ht="15" customHeight="1">
      <c r="B13" s="201"/>
      <c r="C13" s="202"/>
      <c r="D13" s="203" t="s">
        <v>302</v>
      </c>
      <c r="E13" s="200"/>
      <c r="F13" s="200"/>
      <c r="G13" s="200"/>
      <c r="H13" s="200"/>
      <c r="I13" s="200"/>
      <c r="J13" s="200"/>
      <c r="K13" s="198"/>
    </row>
    <row r="14" s="1" customFormat="1" ht="12.75" customHeight="1">
      <c r="B14" s="201"/>
      <c r="C14" s="202"/>
      <c r="D14" s="202"/>
      <c r="E14" s="202"/>
      <c r="F14" s="202"/>
      <c r="G14" s="202"/>
      <c r="H14" s="202"/>
      <c r="I14" s="202"/>
      <c r="J14" s="202"/>
      <c r="K14" s="198"/>
    </row>
    <row r="15" s="1" customFormat="1" ht="15" customHeight="1">
      <c r="B15" s="201"/>
      <c r="C15" s="202"/>
      <c r="D15" s="200" t="s">
        <v>303</v>
      </c>
      <c r="E15" s="200"/>
      <c r="F15" s="200"/>
      <c r="G15" s="200"/>
      <c r="H15" s="200"/>
      <c r="I15" s="200"/>
      <c r="J15" s="200"/>
      <c r="K15" s="198"/>
    </row>
    <row r="16" s="1" customFormat="1" ht="15" customHeight="1">
      <c r="B16" s="201"/>
      <c r="C16" s="202"/>
      <c r="D16" s="200" t="s">
        <v>304</v>
      </c>
      <c r="E16" s="200"/>
      <c r="F16" s="200"/>
      <c r="G16" s="200"/>
      <c r="H16" s="200"/>
      <c r="I16" s="200"/>
      <c r="J16" s="200"/>
      <c r="K16" s="198"/>
    </row>
    <row r="17" s="1" customFormat="1" ht="15" customHeight="1">
      <c r="B17" s="201"/>
      <c r="C17" s="202"/>
      <c r="D17" s="200" t="s">
        <v>305</v>
      </c>
      <c r="E17" s="200"/>
      <c r="F17" s="200"/>
      <c r="G17" s="200"/>
      <c r="H17" s="200"/>
      <c r="I17" s="200"/>
      <c r="J17" s="200"/>
      <c r="K17" s="198"/>
    </row>
    <row r="18" s="1" customFormat="1" ht="15" customHeight="1">
      <c r="B18" s="201"/>
      <c r="C18" s="202"/>
      <c r="D18" s="202"/>
      <c r="E18" s="204" t="s">
        <v>72</v>
      </c>
      <c r="F18" s="200" t="s">
        <v>306</v>
      </c>
      <c r="G18" s="200"/>
      <c r="H18" s="200"/>
      <c r="I18" s="200"/>
      <c r="J18" s="200"/>
      <c r="K18" s="198"/>
    </row>
    <row r="19" s="1" customFormat="1" ht="15" customHeight="1">
      <c r="B19" s="201"/>
      <c r="C19" s="202"/>
      <c r="D19" s="202"/>
      <c r="E19" s="204" t="s">
        <v>307</v>
      </c>
      <c r="F19" s="200" t="s">
        <v>308</v>
      </c>
      <c r="G19" s="200"/>
      <c r="H19" s="200"/>
      <c r="I19" s="200"/>
      <c r="J19" s="200"/>
      <c r="K19" s="198"/>
    </row>
    <row r="20" s="1" customFormat="1" ht="15" customHeight="1">
      <c r="B20" s="201"/>
      <c r="C20" s="202"/>
      <c r="D20" s="202"/>
      <c r="E20" s="204" t="s">
        <v>309</v>
      </c>
      <c r="F20" s="200" t="s">
        <v>310</v>
      </c>
      <c r="G20" s="200"/>
      <c r="H20" s="200"/>
      <c r="I20" s="200"/>
      <c r="J20" s="200"/>
      <c r="K20" s="198"/>
    </row>
    <row r="21" s="1" customFormat="1" ht="15" customHeight="1">
      <c r="B21" s="201"/>
      <c r="C21" s="202"/>
      <c r="D21" s="202"/>
      <c r="E21" s="204" t="s">
        <v>311</v>
      </c>
      <c r="F21" s="200" t="s">
        <v>312</v>
      </c>
      <c r="G21" s="200"/>
      <c r="H21" s="200"/>
      <c r="I21" s="200"/>
      <c r="J21" s="200"/>
      <c r="K21" s="198"/>
    </row>
    <row r="22" s="1" customFormat="1" ht="15" customHeight="1">
      <c r="B22" s="201"/>
      <c r="C22" s="202"/>
      <c r="D22" s="202"/>
      <c r="E22" s="204" t="s">
        <v>313</v>
      </c>
      <c r="F22" s="200" t="s">
        <v>314</v>
      </c>
      <c r="G22" s="200"/>
      <c r="H22" s="200"/>
      <c r="I22" s="200"/>
      <c r="J22" s="200"/>
      <c r="K22" s="198"/>
    </row>
    <row r="23" s="1" customFormat="1" ht="15" customHeight="1">
      <c r="B23" s="201"/>
      <c r="C23" s="202"/>
      <c r="D23" s="202"/>
      <c r="E23" s="204" t="s">
        <v>315</v>
      </c>
      <c r="F23" s="200" t="s">
        <v>316</v>
      </c>
      <c r="G23" s="200"/>
      <c r="H23" s="200"/>
      <c r="I23" s="200"/>
      <c r="J23" s="200"/>
      <c r="K23" s="198"/>
    </row>
    <row r="24" s="1" customFormat="1" ht="12.75" customHeight="1">
      <c r="B24" s="201"/>
      <c r="C24" s="202"/>
      <c r="D24" s="202"/>
      <c r="E24" s="202"/>
      <c r="F24" s="202"/>
      <c r="G24" s="202"/>
      <c r="H24" s="202"/>
      <c r="I24" s="202"/>
      <c r="J24" s="202"/>
      <c r="K24" s="198"/>
    </row>
    <row r="25" s="1" customFormat="1" ht="15" customHeight="1">
      <c r="B25" s="201"/>
      <c r="C25" s="200" t="s">
        <v>317</v>
      </c>
      <c r="D25" s="200"/>
      <c r="E25" s="200"/>
      <c r="F25" s="200"/>
      <c r="G25" s="200"/>
      <c r="H25" s="200"/>
      <c r="I25" s="200"/>
      <c r="J25" s="200"/>
      <c r="K25" s="198"/>
    </row>
    <row r="26" s="1" customFormat="1" ht="15" customHeight="1">
      <c r="B26" s="201"/>
      <c r="C26" s="200" t="s">
        <v>318</v>
      </c>
      <c r="D26" s="200"/>
      <c r="E26" s="200"/>
      <c r="F26" s="200"/>
      <c r="G26" s="200"/>
      <c r="H26" s="200"/>
      <c r="I26" s="200"/>
      <c r="J26" s="200"/>
      <c r="K26" s="198"/>
    </row>
    <row r="27" s="1" customFormat="1" ht="15" customHeight="1">
      <c r="B27" s="201"/>
      <c r="C27" s="200"/>
      <c r="D27" s="200" t="s">
        <v>319</v>
      </c>
      <c r="E27" s="200"/>
      <c r="F27" s="200"/>
      <c r="G27" s="200"/>
      <c r="H27" s="200"/>
      <c r="I27" s="200"/>
      <c r="J27" s="200"/>
      <c r="K27" s="198"/>
    </row>
    <row r="28" s="1" customFormat="1" ht="15" customHeight="1">
      <c r="B28" s="201"/>
      <c r="C28" s="202"/>
      <c r="D28" s="200" t="s">
        <v>320</v>
      </c>
      <c r="E28" s="200"/>
      <c r="F28" s="200"/>
      <c r="G28" s="200"/>
      <c r="H28" s="200"/>
      <c r="I28" s="200"/>
      <c r="J28" s="200"/>
      <c r="K28" s="198"/>
    </row>
    <row r="29" s="1" customFormat="1" ht="12.75" customHeight="1">
      <c r="B29" s="201"/>
      <c r="C29" s="202"/>
      <c r="D29" s="202"/>
      <c r="E29" s="202"/>
      <c r="F29" s="202"/>
      <c r="G29" s="202"/>
      <c r="H29" s="202"/>
      <c r="I29" s="202"/>
      <c r="J29" s="202"/>
      <c r="K29" s="198"/>
    </row>
    <row r="30" s="1" customFormat="1" ht="15" customHeight="1">
      <c r="B30" s="201"/>
      <c r="C30" s="202"/>
      <c r="D30" s="200" t="s">
        <v>321</v>
      </c>
      <c r="E30" s="200"/>
      <c r="F30" s="200"/>
      <c r="G30" s="200"/>
      <c r="H30" s="200"/>
      <c r="I30" s="200"/>
      <c r="J30" s="200"/>
      <c r="K30" s="198"/>
    </row>
    <row r="31" s="1" customFormat="1" ht="15" customHeight="1">
      <c r="B31" s="201"/>
      <c r="C31" s="202"/>
      <c r="D31" s="200" t="s">
        <v>322</v>
      </c>
      <c r="E31" s="200"/>
      <c r="F31" s="200"/>
      <c r="G31" s="200"/>
      <c r="H31" s="200"/>
      <c r="I31" s="200"/>
      <c r="J31" s="200"/>
      <c r="K31" s="198"/>
    </row>
    <row r="32" s="1" customFormat="1" ht="12.75" customHeight="1">
      <c r="B32" s="201"/>
      <c r="C32" s="202"/>
      <c r="D32" s="202"/>
      <c r="E32" s="202"/>
      <c r="F32" s="202"/>
      <c r="G32" s="202"/>
      <c r="H32" s="202"/>
      <c r="I32" s="202"/>
      <c r="J32" s="202"/>
      <c r="K32" s="198"/>
    </row>
    <row r="33" s="1" customFormat="1" ht="15" customHeight="1">
      <c r="B33" s="201"/>
      <c r="C33" s="202"/>
      <c r="D33" s="200" t="s">
        <v>323</v>
      </c>
      <c r="E33" s="200"/>
      <c r="F33" s="200"/>
      <c r="G33" s="200"/>
      <c r="H33" s="200"/>
      <c r="I33" s="200"/>
      <c r="J33" s="200"/>
      <c r="K33" s="198"/>
    </row>
    <row r="34" s="1" customFormat="1" ht="15" customHeight="1">
      <c r="B34" s="201"/>
      <c r="C34" s="202"/>
      <c r="D34" s="200" t="s">
        <v>324</v>
      </c>
      <c r="E34" s="200"/>
      <c r="F34" s="200"/>
      <c r="G34" s="200"/>
      <c r="H34" s="200"/>
      <c r="I34" s="200"/>
      <c r="J34" s="200"/>
      <c r="K34" s="198"/>
    </row>
    <row r="35" s="1" customFormat="1" ht="15" customHeight="1">
      <c r="B35" s="201"/>
      <c r="C35" s="202"/>
      <c r="D35" s="200" t="s">
        <v>325</v>
      </c>
      <c r="E35" s="200"/>
      <c r="F35" s="200"/>
      <c r="G35" s="200"/>
      <c r="H35" s="200"/>
      <c r="I35" s="200"/>
      <c r="J35" s="200"/>
      <c r="K35" s="198"/>
    </row>
    <row r="36" s="1" customFormat="1" ht="15" customHeight="1">
      <c r="B36" s="201"/>
      <c r="C36" s="202"/>
      <c r="D36" s="200"/>
      <c r="E36" s="203" t="s">
        <v>93</v>
      </c>
      <c r="F36" s="200"/>
      <c r="G36" s="200" t="s">
        <v>326</v>
      </c>
      <c r="H36" s="200"/>
      <c r="I36" s="200"/>
      <c r="J36" s="200"/>
      <c r="K36" s="198"/>
    </row>
    <row r="37" s="1" customFormat="1" ht="30.75" customHeight="1">
      <c r="B37" s="201"/>
      <c r="C37" s="202"/>
      <c r="D37" s="200"/>
      <c r="E37" s="203" t="s">
        <v>327</v>
      </c>
      <c r="F37" s="200"/>
      <c r="G37" s="200" t="s">
        <v>328</v>
      </c>
      <c r="H37" s="200"/>
      <c r="I37" s="200"/>
      <c r="J37" s="200"/>
      <c r="K37" s="198"/>
    </row>
    <row r="38" s="1" customFormat="1" ht="15" customHeight="1">
      <c r="B38" s="201"/>
      <c r="C38" s="202"/>
      <c r="D38" s="200"/>
      <c r="E38" s="203" t="s">
        <v>47</v>
      </c>
      <c r="F38" s="200"/>
      <c r="G38" s="200" t="s">
        <v>329</v>
      </c>
      <c r="H38" s="200"/>
      <c r="I38" s="200"/>
      <c r="J38" s="200"/>
      <c r="K38" s="198"/>
    </row>
    <row r="39" s="1" customFormat="1" ht="15" customHeight="1">
      <c r="B39" s="201"/>
      <c r="C39" s="202"/>
      <c r="D39" s="200"/>
      <c r="E39" s="203" t="s">
        <v>48</v>
      </c>
      <c r="F39" s="200"/>
      <c r="G39" s="200" t="s">
        <v>330</v>
      </c>
      <c r="H39" s="200"/>
      <c r="I39" s="200"/>
      <c r="J39" s="200"/>
      <c r="K39" s="198"/>
    </row>
    <row r="40" s="1" customFormat="1" ht="15" customHeight="1">
      <c r="B40" s="201"/>
      <c r="C40" s="202"/>
      <c r="D40" s="200"/>
      <c r="E40" s="203" t="s">
        <v>94</v>
      </c>
      <c r="F40" s="200"/>
      <c r="G40" s="200" t="s">
        <v>331</v>
      </c>
      <c r="H40" s="200"/>
      <c r="I40" s="200"/>
      <c r="J40" s="200"/>
      <c r="K40" s="198"/>
    </row>
    <row r="41" s="1" customFormat="1" ht="15" customHeight="1">
      <c r="B41" s="201"/>
      <c r="C41" s="202"/>
      <c r="D41" s="200"/>
      <c r="E41" s="203" t="s">
        <v>95</v>
      </c>
      <c r="F41" s="200"/>
      <c r="G41" s="200" t="s">
        <v>332</v>
      </c>
      <c r="H41" s="200"/>
      <c r="I41" s="200"/>
      <c r="J41" s="200"/>
      <c r="K41" s="198"/>
    </row>
    <row r="42" s="1" customFormat="1" ht="15" customHeight="1">
      <c r="B42" s="201"/>
      <c r="C42" s="202"/>
      <c r="D42" s="200"/>
      <c r="E42" s="203" t="s">
        <v>333</v>
      </c>
      <c r="F42" s="200"/>
      <c r="G42" s="200" t="s">
        <v>334</v>
      </c>
      <c r="H42" s="200"/>
      <c r="I42" s="200"/>
      <c r="J42" s="200"/>
      <c r="K42" s="198"/>
    </row>
    <row r="43" s="1" customFormat="1" ht="15" customHeight="1">
      <c r="B43" s="201"/>
      <c r="C43" s="202"/>
      <c r="D43" s="200"/>
      <c r="E43" s="203"/>
      <c r="F43" s="200"/>
      <c r="G43" s="200" t="s">
        <v>335</v>
      </c>
      <c r="H43" s="200"/>
      <c r="I43" s="200"/>
      <c r="J43" s="200"/>
      <c r="K43" s="198"/>
    </row>
    <row r="44" s="1" customFormat="1" ht="15" customHeight="1">
      <c r="B44" s="201"/>
      <c r="C44" s="202"/>
      <c r="D44" s="200"/>
      <c r="E44" s="203" t="s">
        <v>336</v>
      </c>
      <c r="F44" s="200"/>
      <c r="G44" s="200" t="s">
        <v>337</v>
      </c>
      <c r="H44" s="200"/>
      <c r="I44" s="200"/>
      <c r="J44" s="200"/>
      <c r="K44" s="198"/>
    </row>
    <row r="45" s="1" customFormat="1" ht="15" customHeight="1">
      <c r="B45" s="201"/>
      <c r="C45" s="202"/>
      <c r="D45" s="200"/>
      <c r="E45" s="203" t="s">
        <v>97</v>
      </c>
      <c r="F45" s="200"/>
      <c r="G45" s="200" t="s">
        <v>338</v>
      </c>
      <c r="H45" s="200"/>
      <c r="I45" s="200"/>
      <c r="J45" s="200"/>
      <c r="K45" s="198"/>
    </row>
    <row r="46" s="1" customFormat="1" ht="12.75" customHeight="1">
      <c r="B46" s="201"/>
      <c r="C46" s="202"/>
      <c r="D46" s="200"/>
      <c r="E46" s="200"/>
      <c r="F46" s="200"/>
      <c r="G46" s="200"/>
      <c r="H46" s="200"/>
      <c r="I46" s="200"/>
      <c r="J46" s="200"/>
      <c r="K46" s="198"/>
    </row>
    <row r="47" s="1" customFormat="1" ht="15" customHeight="1">
      <c r="B47" s="201"/>
      <c r="C47" s="202"/>
      <c r="D47" s="200" t="s">
        <v>339</v>
      </c>
      <c r="E47" s="200"/>
      <c r="F47" s="200"/>
      <c r="G47" s="200"/>
      <c r="H47" s="200"/>
      <c r="I47" s="200"/>
      <c r="J47" s="200"/>
      <c r="K47" s="198"/>
    </row>
    <row r="48" s="1" customFormat="1" ht="15" customHeight="1">
      <c r="B48" s="201"/>
      <c r="C48" s="202"/>
      <c r="D48" s="202"/>
      <c r="E48" s="200" t="s">
        <v>340</v>
      </c>
      <c r="F48" s="200"/>
      <c r="G48" s="200"/>
      <c r="H48" s="200"/>
      <c r="I48" s="200"/>
      <c r="J48" s="200"/>
      <c r="K48" s="198"/>
    </row>
    <row r="49" s="1" customFormat="1" ht="15" customHeight="1">
      <c r="B49" s="201"/>
      <c r="C49" s="202"/>
      <c r="D49" s="202"/>
      <c r="E49" s="200" t="s">
        <v>341</v>
      </c>
      <c r="F49" s="200"/>
      <c r="G49" s="200"/>
      <c r="H49" s="200"/>
      <c r="I49" s="200"/>
      <c r="J49" s="200"/>
      <c r="K49" s="198"/>
    </row>
    <row r="50" s="1" customFormat="1" ht="15" customHeight="1">
      <c r="B50" s="201"/>
      <c r="C50" s="202"/>
      <c r="D50" s="202"/>
      <c r="E50" s="200" t="s">
        <v>342</v>
      </c>
      <c r="F50" s="200"/>
      <c r="G50" s="200"/>
      <c r="H50" s="200"/>
      <c r="I50" s="200"/>
      <c r="J50" s="200"/>
      <c r="K50" s="198"/>
    </row>
    <row r="51" s="1" customFormat="1" ht="15" customHeight="1">
      <c r="B51" s="201"/>
      <c r="C51" s="202"/>
      <c r="D51" s="200" t="s">
        <v>343</v>
      </c>
      <c r="E51" s="200"/>
      <c r="F51" s="200"/>
      <c r="G51" s="200"/>
      <c r="H51" s="200"/>
      <c r="I51" s="200"/>
      <c r="J51" s="200"/>
      <c r="K51" s="198"/>
    </row>
    <row r="52" s="1" customFormat="1" ht="25.5" customHeight="1">
      <c r="B52" s="196"/>
      <c r="C52" s="197" t="s">
        <v>344</v>
      </c>
      <c r="D52" s="197"/>
      <c r="E52" s="197"/>
      <c r="F52" s="197"/>
      <c r="G52" s="197"/>
      <c r="H52" s="197"/>
      <c r="I52" s="197"/>
      <c r="J52" s="197"/>
      <c r="K52" s="198"/>
    </row>
    <row r="53" s="1" customFormat="1" ht="5.25" customHeight="1">
      <c r="B53" s="196"/>
      <c r="C53" s="199"/>
      <c r="D53" s="199"/>
      <c r="E53" s="199"/>
      <c r="F53" s="199"/>
      <c r="G53" s="199"/>
      <c r="H53" s="199"/>
      <c r="I53" s="199"/>
      <c r="J53" s="199"/>
      <c r="K53" s="198"/>
    </row>
    <row r="54" s="1" customFormat="1" ht="15" customHeight="1">
      <c r="B54" s="196"/>
      <c r="C54" s="200" t="s">
        <v>345</v>
      </c>
      <c r="D54" s="200"/>
      <c r="E54" s="200"/>
      <c r="F54" s="200"/>
      <c r="G54" s="200"/>
      <c r="H54" s="200"/>
      <c r="I54" s="200"/>
      <c r="J54" s="200"/>
      <c r="K54" s="198"/>
    </row>
    <row r="55" s="1" customFormat="1" ht="15" customHeight="1">
      <c r="B55" s="196"/>
      <c r="C55" s="200" t="s">
        <v>346</v>
      </c>
      <c r="D55" s="200"/>
      <c r="E55" s="200"/>
      <c r="F55" s="200"/>
      <c r="G55" s="200"/>
      <c r="H55" s="200"/>
      <c r="I55" s="200"/>
      <c r="J55" s="200"/>
      <c r="K55" s="198"/>
    </row>
    <row r="56" s="1" customFormat="1" ht="12.75" customHeight="1">
      <c r="B56" s="196"/>
      <c r="C56" s="200"/>
      <c r="D56" s="200"/>
      <c r="E56" s="200"/>
      <c r="F56" s="200"/>
      <c r="G56" s="200"/>
      <c r="H56" s="200"/>
      <c r="I56" s="200"/>
      <c r="J56" s="200"/>
      <c r="K56" s="198"/>
    </row>
    <row r="57" s="1" customFormat="1" ht="15" customHeight="1">
      <c r="B57" s="196"/>
      <c r="C57" s="200" t="s">
        <v>347</v>
      </c>
      <c r="D57" s="200"/>
      <c r="E57" s="200"/>
      <c r="F57" s="200"/>
      <c r="G57" s="200"/>
      <c r="H57" s="200"/>
      <c r="I57" s="200"/>
      <c r="J57" s="200"/>
      <c r="K57" s="198"/>
    </row>
    <row r="58" s="1" customFormat="1" ht="15" customHeight="1">
      <c r="B58" s="196"/>
      <c r="C58" s="202"/>
      <c r="D58" s="200" t="s">
        <v>348</v>
      </c>
      <c r="E58" s="200"/>
      <c r="F58" s="200"/>
      <c r="G58" s="200"/>
      <c r="H58" s="200"/>
      <c r="I58" s="200"/>
      <c r="J58" s="200"/>
      <c r="K58" s="198"/>
    </row>
    <row r="59" s="1" customFormat="1" ht="15" customHeight="1">
      <c r="B59" s="196"/>
      <c r="C59" s="202"/>
      <c r="D59" s="200" t="s">
        <v>349</v>
      </c>
      <c r="E59" s="200"/>
      <c r="F59" s="200"/>
      <c r="G59" s="200"/>
      <c r="H59" s="200"/>
      <c r="I59" s="200"/>
      <c r="J59" s="200"/>
      <c r="K59" s="198"/>
    </row>
    <row r="60" s="1" customFormat="1" ht="15" customHeight="1">
      <c r="B60" s="196"/>
      <c r="C60" s="202"/>
      <c r="D60" s="200" t="s">
        <v>350</v>
      </c>
      <c r="E60" s="200"/>
      <c r="F60" s="200"/>
      <c r="G60" s="200"/>
      <c r="H60" s="200"/>
      <c r="I60" s="200"/>
      <c r="J60" s="200"/>
      <c r="K60" s="198"/>
    </row>
    <row r="61" s="1" customFormat="1" ht="15" customHeight="1">
      <c r="B61" s="196"/>
      <c r="C61" s="202"/>
      <c r="D61" s="200" t="s">
        <v>351</v>
      </c>
      <c r="E61" s="200"/>
      <c r="F61" s="200"/>
      <c r="G61" s="200"/>
      <c r="H61" s="200"/>
      <c r="I61" s="200"/>
      <c r="J61" s="200"/>
      <c r="K61" s="198"/>
    </row>
    <row r="62" s="1" customFormat="1" ht="15" customHeight="1">
      <c r="B62" s="196"/>
      <c r="C62" s="202"/>
      <c r="D62" s="205" t="s">
        <v>352</v>
      </c>
      <c r="E62" s="205"/>
      <c r="F62" s="205"/>
      <c r="G62" s="205"/>
      <c r="H62" s="205"/>
      <c r="I62" s="205"/>
      <c r="J62" s="205"/>
      <c r="K62" s="198"/>
    </row>
    <row r="63" s="1" customFormat="1" ht="15" customHeight="1">
      <c r="B63" s="196"/>
      <c r="C63" s="202"/>
      <c r="D63" s="200" t="s">
        <v>353</v>
      </c>
      <c r="E63" s="200"/>
      <c r="F63" s="200"/>
      <c r="G63" s="200"/>
      <c r="H63" s="200"/>
      <c r="I63" s="200"/>
      <c r="J63" s="200"/>
      <c r="K63" s="198"/>
    </row>
    <row r="64" s="1" customFormat="1" ht="12.75" customHeight="1">
      <c r="B64" s="196"/>
      <c r="C64" s="202"/>
      <c r="D64" s="202"/>
      <c r="E64" s="206"/>
      <c r="F64" s="202"/>
      <c r="G64" s="202"/>
      <c r="H64" s="202"/>
      <c r="I64" s="202"/>
      <c r="J64" s="202"/>
      <c r="K64" s="198"/>
    </row>
    <row r="65" s="1" customFormat="1" ht="15" customHeight="1">
      <c r="B65" s="196"/>
      <c r="C65" s="202"/>
      <c r="D65" s="200" t="s">
        <v>354</v>
      </c>
      <c r="E65" s="200"/>
      <c r="F65" s="200"/>
      <c r="G65" s="200"/>
      <c r="H65" s="200"/>
      <c r="I65" s="200"/>
      <c r="J65" s="200"/>
      <c r="K65" s="198"/>
    </row>
    <row r="66" s="1" customFormat="1" ht="15" customHeight="1">
      <c r="B66" s="196"/>
      <c r="C66" s="202"/>
      <c r="D66" s="205" t="s">
        <v>355</v>
      </c>
      <c r="E66" s="205"/>
      <c r="F66" s="205"/>
      <c r="G66" s="205"/>
      <c r="H66" s="205"/>
      <c r="I66" s="205"/>
      <c r="J66" s="205"/>
      <c r="K66" s="198"/>
    </row>
    <row r="67" s="1" customFormat="1" ht="15" customHeight="1">
      <c r="B67" s="196"/>
      <c r="C67" s="202"/>
      <c r="D67" s="200" t="s">
        <v>356</v>
      </c>
      <c r="E67" s="200"/>
      <c r="F67" s="200"/>
      <c r="G67" s="200"/>
      <c r="H67" s="200"/>
      <c r="I67" s="200"/>
      <c r="J67" s="200"/>
      <c r="K67" s="198"/>
    </row>
    <row r="68" s="1" customFormat="1" ht="15" customHeight="1">
      <c r="B68" s="196"/>
      <c r="C68" s="202"/>
      <c r="D68" s="200" t="s">
        <v>357</v>
      </c>
      <c r="E68" s="200"/>
      <c r="F68" s="200"/>
      <c r="G68" s="200"/>
      <c r="H68" s="200"/>
      <c r="I68" s="200"/>
      <c r="J68" s="200"/>
      <c r="K68" s="198"/>
    </row>
    <row r="69" s="1" customFormat="1" ht="15" customHeight="1">
      <c r="B69" s="196"/>
      <c r="C69" s="202"/>
      <c r="D69" s="200" t="s">
        <v>358</v>
      </c>
      <c r="E69" s="200"/>
      <c r="F69" s="200"/>
      <c r="G69" s="200"/>
      <c r="H69" s="200"/>
      <c r="I69" s="200"/>
      <c r="J69" s="200"/>
      <c r="K69" s="198"/>
    </row>
    <row r="70" s="1" customFormat="1" ht="15" customHeight="1">
      <c r="B70" s="196"/>
      <c r="C70" s="202"/>
      <c r="D70" s="200" t="s">
        <v>359</v>
      </c>
      <c r="E70" s="200"/>
      <c r="F70" s="200"/>
      <c r="G70" s="200"/>
      <c r="H70" s="200"/>
      <c r="I70" s="200"/>
      <c r="J70" s="200"/>
      <c r="K70" s="198"/>
    </row>
    <row r="71" s="1" customFormat="1" ht="12.75" customHeight="1">
      <c r="B71" s="207"/>
      <c r="C71" s="208"/>
      <c r="D71" s="208"/>
      <c r="E71" s="208"/>
      <c r="F71" s="208"/>
      <c r="G71" s="208"/>
      <c r="H71" s="208"/>
      <c r="I71" s="208"/>
      <c r="J71" s="208"/>
      <c r="K71" s="209"/>
    </row>
    <row r="72" s="1" customFormat="1" ht="18.75" customHeight="1">
      <c r="B72" s="210"/>
      <c r="C72" s="210"/>
      <c r="D72" s="210"/>
      <c r="E72" s="210"/>
      <c r="F72" s="210"/>
      <c r="G72" s="210"/>
      <c r="H72" s="210"/>
      <c r="I72" s="210"/>
      <c r="J72" s="210"/>
      <c r="K72" s="211"/>
    </row>
    <row r="73" s="1" customFormat="1" ht="18.75" customHeight="1">
      <c r="B73" s="211"/>
      <c r="C73" s="211"/>
      <c r="D73" s="211"/>
      <c r="E73" s="211"/>
      <c r="F73" s="211"/>
      <c r="G73" s="211"/>
      <c r="H73" s="211"/>
      <c r="I73" s="211"/>
      <c r="J73" s="211"/>
      <c r="K73" s="211"/>
    </row>
    <row r="74" s="1" customFormat="1" ht="7.5" customHeight="1">
      <c r="B74" s="212"/>
      <c r="C74" s="213"/>
      <c r="D74" s="213"/>
      <c r="E74" s="213"/>
      <c r="F74" s="213"/>
      <c r="G74" s="213"/>
      <c r="H74" s="213"/>
      <c r="I74" s="213"/>
      <c r="J74" s="213"/>
      <c r="K74" s="214"/>
    </row>
    <row r="75" s="1" customFormat="1" ht="45" customHeight="1">
      <c r="B75" s="215"/>
      <c r="C75" s="216" t="s">
        <v>360</v>
      </c>
      <c r="D75" s="216"/>
      <c r="E75" s="216"/>
      <c r="F75" s="216"/>
      <c r="G75" s="216"/>
      <c r="H75" s="216"/>
      <c r="I75" s="216"/>
      <c r="J75" s="216"/>
      <c r="K75" s="217"/>
    </row>
    <row r="76" s="1" customFormat="1" ht="17.25" customHeight="1">
      <c r="B76" s="215"/>
      <c r="C76" s="218" t="s">
        <v>361</v>
      </c>
      <c r="D76" s="218"/>
      <c r="E76" s="218"/>
      <c r="F76" s="218" t="s">
        <v>362</v>
      </c>
      <c r="G76" s="219"/>
      <c r="H76" s="218" t="s">
        <v>48</v>
      </c>
      <c r="I76" s="218" t="s">
        <v>51</v>
      </c>
      <c r="J76" s="218" t="s">
        <v>363</v>
      </c>
      <c r="K76" s="217"/>
    </row>
    <row r="77" s="1" customFormat="1" ht="17.25" customHeight="1">
      <c r="B77" s="215"/>
      <c r="C77" s="220" t="s">
        <v>364</v>
      </c>
      <c r="D77" s="220"/>
      <c r="E77" s="220"/>
      <c r="F77" s="221" t="s">
        <v>365</v>
      </c>
      <c r="G77" s="222"/>
      <c r="H77" s="220"/>
      <c r="I77" s="220"/>
      <c r="J77" s="220" t="s">
        <v>366</v>
      </c>
      <c r="K77" s="217"/>
    </row>
    <row r="78" s="1" customFormat="1" ht="5.25" customHeight="1">
      <c r="B78" s="215"/>
      <c r="C78" s="223"/>
      <c r="D78" s="223"/>
      <c r="E78" s="223"/>
      <c r="F78" s="223"/>
      <c r="G78" s="224"/>
      <c r="H78" s="223"/>
      <c r="I78" s="223"/>
      <c r="J78" s="223"/>
      <c r="K78" s="217"/>
    </row>
    <row r="79" s="1" customFormat="1" ht="15" customHeight="1">
      <c r="B79" s="215"/>
      <c r="C79" s="203" t="s">
        <v>47</v>
      </c>
      <c r="D79" s="225"/>
      <c r="E79" s="225"/>
      <c r="F79" s="226" t="s">
        <v>367</v>
      </c>
      <c r="G79" s="227"/>
      <c r="H79" s="203" t="s">
        <v>368</v>
      </c>
      <c r="I79" s="203" t="s">
        <v>369</v>
      </c>
      <c r="J79" s="203">
        <v>20</v>
      </c>
      <c r="K79" s="217"/>
    </row>
    <row r="80" s="1" customFormat="1" ht="15" customHeight="1">
      <c r="B80" s="215"/>
      <c r="C80" s="203" t="s">
        <v>370</v>
      </c>
      <c r="D80" s="203"/>
      <c r="E80" s="203"/>
      <c r="F80" s="226" t="s">
        <v>367</v>
      </c>
      <c r="G80" s="227"/>
      <c r="H80" s="203" t="s">
        <v>371</v>
      </c>
      <c r="I80" s="203" t="s">
        <v>369</v>
      </c>
      <c r="J80" s="203">
        <v>120</v>
      </c>
      <c r="K80" s="217"/>
    </row>
    <row r="81" s="1" customFormat="1" ht="15" customHeight="1">
      <c r="B81" s="228"/>
      <c r="C81" s="203" t="s">
        <v>372</v>
      </c>
      <c r="D81" s="203"/>
      <c r="E81" s="203"/>
      <c r="F81" s="226" t="s">
        <v>373</v>
      </c>
      <c r="G81" s="227"/>
      <c r="H81" s="203" t="s">
        <v>374</v>
      </c>
      <c r="I81" s="203" t="s">
        <v>369</v>
      </c>
      <c r="J81" s="203">
        <v>50</v>
      </c>
      <c r="K81" s="217"/>
    </row>
    <row r="82" s="1" customFormat="1" ht="15" customHeight="1">
      <c r="B82" s="228"/>
      <c r="C82" s="203" t="s">
        <v>375</v>
      </c>
      <c r="D82" s="203"/>
      <c r="E82" s="203"/>
      <c r="F82" s="226" t="s">
        <v>367</v>
      </c>
      <c r="G82" s="227"/>
      <c r="H82" s="203" t="s">
        <v>376</v>
      </c>
      <c r="I82" s="203" t="s">
        <v>377</v>
      </c>
      <c r="J82" s="203"/>
      <c r="K82" s="217"/>
    </row>
    <row r="83" s="1" customFormat="1" ht="15" customHeight="1">
      <c r="B83" s="228"/>
      <c r="C83" s="229" t="s">
        <v>378</v>
      </c>
      <c r="D83" s="229"/>
      <c r="E83" s="229"/>
      <c r="F83" s="230" t="s">
        <v>373</v>
      </c>
      <c r="G83" s="229"/>
      <c r="H83" s="229" t="s">
        <v>379</v>
      </c>
      <c r="I83" s="229" t="s">
        <v>369</v>
      </c>
      <c r="J83" s="229">
        <v>15</v>
      </c>
      <c r="K83" s="217"/>
    </row>
    <row r="84" s="1" customFormat="1" ht="15" customHeight="1">
      <c r="B84" s="228"/>
      <c r="C84" s="229" t="s">
        <v>380</v>
      </c>
      <c r="D84" s="229"/>
      <c r="E84" s="229"/>
      <c r="F84" s="230" t="s">
        <v>373</v>
      </c>
      <c r="G84" s="229"/>
      <c r="H84" s="229" t="s">
        <v>381</v>
      </c>
      <c r="I84" s="229" t="s">
        <v>369</v>
      </c>
      <c r="J84" s="229">
        <v>15</v>
      </c>
      <c r="K84" s="217"/>
    </row>
    <row r="85" s="1" customFormat="1" ht="15" customHeight="1">
      <c r="B85" s="228"/>
      <c r="C85" s="229" t="s">
        <v>382</v>
      </c>
      <c r="D85" s="229"/>
      <c r="E85" s="229"/>
      <c r="F85" s="230" t="s">
        <v>373</v>
      </c>
      <c r="G85" s="229"/>
      <c r="H85" s="229" t="s">
        <v>383</v>
      </c>
      <c r="I85" s="229" t="s">
        <v>369</v>
      </c>
      <c r="J85" s="229">
        <v>20</v>
      </c>
      <c r="K85" s="217"/>
    </row>
    <row r="86" s="1" customFormat="1" ht="15" customHeight="1">
      <c r="B86" s="228"/>
      <c r="C86" s="229" t="s">
        <v>384</v>
      </c>
      <c r="D86" s="229"/>
      <c r="E86" s="229"/>
      <c r="F86" s="230" t="s">
        <v>373</v>
      </c>
      <c r="G86" s="229"/>
      <c r="H86" s="229" t="s">
        <v>385</v>
      </c>
      <c r="I86" s="229" t="s">
        <v>369</v>
      </c>
      <c r="J86" s="229">
        <v>20</v>
      </c>
      <c r="K86" s="217"/>
    </row>
    <row r="87" s="1" customFormat="1" ht="15" customHeight="1">
      <c r="B87" s="228"/>
      <c r="C87" s="203" t="s">
        <v>386</v>
      </c>
      <c r="D87" s="203"/>
      <c r="E87" s="203"/>
      <c r="F87" s="226" t="s">
        <v>373</v>
      </c>
      <c r="G87" s="227"/>
      <c r="H87" s="203" t="s">
        <v>387</v>
      </c>
      <c r="I87" s="203" t="s">
        <v>369</v>
      </c>
      <c r="J87" s="203">
        <v>50</v>
      </c>
      <c r="K87" s="217"/>
    </row>
    <row r="88" s="1" customFormat="1" ht="15" customHeight="1">
      <c r="B88" s="228"/>
      <c r="C88" s="203" t="s">
        <v>388</v>
      </c>
      <c r="D88" s="203"/>
      <c r="E88" s="203"/>
      <c r="F88" s="226" t="s">
        <v>373</v>
      </c>
      <c r="G88" s="227"/>
      <c r="H88" s="203" t="s">
        <v>389</v>
      </c>
      <c r="I88" s="203" t="s">
        <v>369</v>
      </c>
      <c r="J88" s="203">
        <v>20</v>
      </c>
      <c r="K88" s="217"/>
    </row>
    <row r="89" s="1" customFormat="1" ht="15" customHeight="1">
      <c r="B89" s="228"/>
      <c r="C89" s="203" t="s">
        <v>390</v>
      </c>
      <c r="D89" s="203"/>
      <c r="E89" s="203"/>
      <c r="F89" s="226" t="s">
        <v>373</v>
      </c>
      <c r="G89" s="227"/>
      <c r="H89" s="203" t="s">
        <v>391</v>
      </c>
      <c r="I89" s="203" t="s">
        <v>369</v>
      </c>
      <c r="J89" s="203">
        <v>20</v>
      </c>
      <c r="K89" s="217"/>
    </row>
    <row r="90" s="1" customFormat="1" ht="15" customHeight="1">
      <c r="B90" s="228"/>
      <c r="C90" s="203" t="s">
        <v>392</v>
      </c>
      <c r="D90" s="203"/>
      <c r="E90" s="203"/>
      <c r="F90" s="226" t="s">
        <v>373</v>
      </c>
      <c r="G90" s="227"/>
      <c r="H90" s="203" t="s">
        <v>393</v>
      </c>
      <c r="I90" s="203" t="s">
        <v>369</v>
      </c>
      <c r="J90" s="203">
        <v>50</v>
      </c>
      <c r="K90" s="217"/>
    </row>
    <row r="91" s="1" customFormat="1" ht="15" customHeight="1">
      <c r="B91" s="228"/>
      <c r="C91" s="203" t="s">
        <v>394</v>
      </c>
      <c r="D91" s="203"/>
      <c r="E91" s="203"/>
      <c r="F91" s="226" t="s">
        <v>373</v>
      </c>
      <c r="G91" s="227"/>
      <c r="H91" s="203" t="s">
        <v>394</v>
      </c>
      <c r="I91" s="203" t="s">
        <v>369</v>
      </c>
      <c r="J91" s="203">
        <v>50</v>
      </c>
      <c r="K91" s="217"/>
    </row>
    <row r="92" s="1" customFormat="1" ht="15" customHeight="1">
      <c r="B92" s="228"/>
      <c r="C92" s="203" t="s">
        <v>395</v>
      </c>
      <c r="D92" s="203"/>
      <c r="E92" s="203"/>
      <c r="F92" s="226" t="s">
        <v>373</v>
      </c>
      <c r="G92" s="227"/>
      <c r="H92" s="203" t="s">
        <v>396</v>
      </c>
      <c r="I92" s="203" t="s">
        <v>369</v>
      </c>
      <c r="J92" s="203">
        <v>255</v>
      </c>
      <c r="K92" s="217"/>
    </row>
    <row r="93" s="1" customFormat="1" ht="15" customHeight="1">
      <c r="B93" s="228"/>
      <c r="C93" s="203" t="s">
        <v>397</v>
      </c>
      <c r="D93" s="203"/>
      <c r="E93" s="203"/>
      <c r="F93" s="226" t="s">
        <v>367</v>
      </c>
      <c r="G93" s="227"/>
      <c r="H93" s="203" t="s">
        <v>398</v>
      </c>
      <c r="I93" s="203" t="s">
        <v>399</v>
      </c>
      <c r="J93" s="203"/>
      <c r="K93" s="217"/>
    </row>
    <row r="94" s="1" customFormat="1" ht="15" customHeight="1">
      <c r="B94" s="228"/>
      <c r="C94" s="203" t="s">
        <v>400</v>
      </c>
      <c r="D94" s="203"/>
      <c r="E94" s="203"/>
      <c r="F94" s="226" t="s">
        <v>367</v>
      </c>
      <c r="G94" s="227"/>
      <c r="H94" s="203" t="s">
        <v>401</v>
      </c>
      <c r="I94" s="203" t="s">
        <v>402</v>
      </c>
      <c r="J94" s="203"/>
      <c r="K94" s="217"/>
    </row>
    <row r="95" s="1" customFormat="1" ht="15" customHeight="1">
      <c r="B95" s="228"/>
      <c r="C95" s="203" t="s">
        <v>403</v>
      </c>
      <c r="D95" s="203"/>
      <c r="E95" s="203"/>
      <c r="F95" s="226" t="s">
        <v>367</v>
      </c>
      <c r="G95" s="227"/>
      <c r="H95" s="203" t="s">
        <v>403</v>
      </c>
      <c r="I95" s="203" t="s">
        <v>402</v>
      </c>
      <c r="J95" s="203"/>
      <c r="K95" s="217"/>
    </row>
    <row r="96" s="1" customFormat="1" ht="15" customHeight="1">
      <c r="B96" s="228"/>
      <c r="C96" s="203" t="s">
        <v>32</v>
      </c>
      <c r="D96" s="203"/>
      <c r="E96" s="203"/>
      <c r="F96" s="226" t="s">
        <v>367</v>
      </c>
      <c r="G96" s="227"/>
      <c r="H96" s="203" t="s">
        <v>404</v>
      </c>
      <c r="I96" s="203" t="s">
        <v>402</v>
      </c>
      <c r="J96" s="203"/>
      <c r="K96" s="217"/>
    </row>
    <row r="97" s="1" customFormat="1" ht="15" customHeight="1">
      <c r="B97" s="228"/>
      <c r="C97" s="203" t="s">
        <v>42</v>
      </c>
      <c r="D97" s="203"/>
      <c r="E97" s="203"/>
      <c r="F97" s="226" t="s">
        <v>367</v>
      </c>
      <c r="G97" s="227"/>
      <c r="H97" s="203" t="s">
        <v>405</v>
      </c>
      <c r="I97" s="203" t="s">
        <v>402</v>
      </c>
      <c r="J97" s="203"/>
      <c r="K97" s="217"/>
    </row>
    <row r="98" s="1" customFormat="1" ht="15" customHeight="1">
      <c r="B98" s="231"/>
      <c r="C98" s="232"/>
      <c r="D98" s="232"/>
      <c r="E98" s="232"/>
      <c r="F98" s="232"/>
      <c r="G98" s="232"/>
      <c r="H98" s="232"/>
      <c r="I98" s="232"/>
      <c r="J98" s="232"/>
      <c r="K98" s="233"/>
    </row>
    <row r="99" s="1" customFormat="1" ht="18.75" customHeight="1">
      <c r="B99" s="234"/>
      <c r="C99" s="235"/>
      <c r="D99" s="235"/>
      <c r="E99" s="235"/>
      <c r="F99" s="235"/>
      <c r="G99" s="235"/>
      <c r="H99" s="235"/>
      <c r="I99" s="235"/>
      <c r="J99" s="235"/>
      <c r="K99" s="234"/>
    </row>
    <row r="100" s="1" customFormat="1" ht="18.75" customHeight="1"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</row>
    <row r="101" s="1" customFormat="1" ht="7.5" customHeight="1">
      <c r="B101" s="212"/>
      <c r="C101" s="213"/>
      <c r="D101" s="213"/>
      <c r="E101" s="213"/>
      <c r="F101" s="213"/>
      <c r="G101" s="213"/>
      <c r="H101" s="213"/>
      <c r="I101" s="213"/>
      <c r="J101" s="213"/>
      <c r="K101" s="214"/>
    </row>
    <row r="102" s="1" customFormat="1" ht="45" customHeight="1">
      <c r="B102" s="215"/>
      <c r="C102" s="216" t="s">
        <v>406</v>
      </c>
      <c r="D102" s="216"/>
      <c r="E102" s="216"/>
      <c r="F102" s="216"/>
      <c r="G102" s="216"/>
      <c r="H102" s="216"/>
      <c r="I102" s="216"/>
      <c r="J102" s="216"/>
      <c r="K102" s="217"/>
    </row>
    <row r="103" s="1" customFormat="1" ht="17.25" customHeight="1">
      <c r="B103" s="215"/>
      <c r="C103" s="218" t="s">
        <v>361</v>
      </c>
      <c r="D103" s="218"/>
      <c r="E103" s="218"/>
      <c r="F103" s="218" t="s">
        <v>362</v>
      </c>
      <c r="G103" s="219"/>
      <c r="H103" s="218" t="s">
        <v>48</v>
      </c>
      <c r="I103" s="218" t="s">
        <v>51</v>
      </c>
      <c r="J103" s="218" t="s">
        <v>363</v>
      </c>
      <c r="K103" s="217"/>
    </row>
    <row r="104" s="1" customFormat="1" ht="17.25" customHeight="1">
      <c r="B104" s="215"/>
      <c r="C104" s="220" t="s">
        <v>364</v>
      </c>
      <c r="D104" s="220"/>
      <c r="E104" s="220"/>
      <c r="F104" s="221" t="s">
        <v>365</v>
      </c>
      <c r="G104" s="222"/>
      <c r="H104" s="220"/>
      <c r="I104" s="220"/>
      <c r="J104" s="220" t="s">
        <v>366</v>
      </c>
      <c r="K104" s="217"/>
    </row>
    <row r="105" s="1" customFormat="1" ht="5.25" customHeight="1">
      <c r="B105" s="215"/>
      <c r="C105" s="218"/>
      <c r="D105" s="218"/>
      <c r="E105" s="218"/>
      <c r="F105" s="218"/>
      <c r="G105" s="236"/>
      <c r="H105" s="218"/>
      <c r="I105" s="218"/>
      <c r="J105" s="218"/>
      <c r="K105" s="217"/>
    </row>
    <row r="106" s="1" customFormat="1" ht="15" customHeight="1">
      <c r="B106" s="215"/>
      <c r="C106" s="203" t="s">
        <v>47</v>
      </c>
      <c r="D106" s="225"/>
      <c r="E106" s="225"/>
      <c r="F106" s="226" t="s">
        <v>367</v>
      </c>
      <c r="G106" s="203"/>
      <c r="H106" s="203" t="s">
        <v>407</v>
      </c>
      <c r="I106" s="203" t="s">
        <v>369</v>
      </c>
      <c r="J106" s="203">
        <v>20</v>
      </c>
      <c r="K106" s="217"/>
    </row>
    <row r="107" s="1" customFormat="1" ht="15" customHeight="1">
      <c r="B107" s="215"/>
      <c r="C107" s="203" t="s">
        <v>370</v>
      </c>
      <c r="D107" s="203"/>
      <c r="E107" s="203"/>
      <c r="F107" s="226" t="s">
        <v>367</v>
      </c>
      <c r="G107" s="203"/>
      <c r="H107" s="203" t="s">
        <v>407</v>
      </c>
      <c r="I107" s="203" t="s">
        <v>369</v>
      </c>
      <c r="J107" s="203">
        <v>120</v>
      </c>
      <c r="K107" s="217"/>
    </row>
    <row r="108" s="1" customFormat="1" ht="15" customHeight="1">
      <c r="B108" s="228"/>
      <c r="C108" s="203" t="s">
        <v>372</v>
      </c>
      <c r="D108" s="203"/>
      <c r="E108" s="203"/>
      <c r="F108" s="226" t="s">
        <v>373</v>
      </c>
      <c r="G108" s="203"/>
      <c r="H108" s="203" t="s">
        <v>407</v>
      </c>
      <c r="I108" s="203" t="s">
        <v>369</v>
      </c>
      <c r="J108" s="203">
        <v>50</v>
      </c>
      <c r="K108" s="217"/>
    </row>
    <row r="109" s="1" customFormat="1" ht="15" customHeight="1">
      <c r="B109" s="228"/>
      <c r="C109" s="203" t="s">
        <v>375</v>
      </c>
      <c r="D109" s="203"/>
      <c r="E109" s="203"/>
      <c r="F109" s="226" t="s">
        <v>367</v>
      </c>
      <c r="G109" s="203"/>
      <c r="H109" s="203" t="s">
        <v>407</v>
      </c>
      <c r="I109" s="203" t="s">
        <v>377</v>
      </c>
      <c r="J109" s="203"/>
      <c r="K109" s="217"/>
    </row>
    <row r="110" s="1" customFormat="1" ht="15" customHeight="1">
      <c r="B110" s="228"/>
      <c r="C110" s="203" t="s">
        <v>386</v>
      </c>
      <c r="D110" s="203"/>
      <c r="E110" s="203"/>
      <c r="F110" s="226" t="s">
        <v>373</v>
      </c>
      <c r="G110" s="203"/>
      <c r="H110" s="203" t="s">
        <v>407</v>
      </c>
      <c r="I110" s="203" t="s">
        <v>369</v>
      </c>
      <c r="J110" s="203">
        <v>50</v>
      </c>
      <c r="K110" s="217"/>
    </row>
    <row r="111" s="1" customFormat="1" ht="15" customHeight="1">
      <c r="B111" s="228"/>
      <c r="C111" s="203" t="s">
        <v>394</v>
      </c>
      <c r="D111" s="203"/>
      <c r="E111" s="203"/>
      <c r="F111" s="226" t="s">
        <v>373</v>
      </c>
      <c r="G111" s="203"/>
      <c r="H111" s="203" t="s">
        <v>407</v>
      </c>
      <c r="I111" s="203" t="s">
        <v>369</v>
      </c>
      <c r="J111" s="203">
        <v>50</v>
      </c>
      <c r="K111" s="217"/>
    </row>
    <row r="112" s="1" customFormat="1" ht="15" customHeight="1">
      <c r="B112" s="228"/>
      <c r="C112" s="203" t="s">
        <v>392</v>
      </c>
      <c r="D112" s="203"/>
      <c r="E112" s="203"/>
      <c r="F112" s="226" t="s">
        <v>373</v>
      </c>
      <c r="G112" s="203"/>
      <c r="H112" s="203" t="s">
        <v>407</v>
      </c>
      <c r="I112" s="203" t="s">
        <v>369</v>
      </c>
      <c r="J112" s="203">
        <v>50</v>
      </c>
      <c r="K112" s="217"/>
    </row>
    <row r="113" s="1" customFormat="1" ht="15" customHeight="1">
      <c r="B113" s="228"/>
      <c r="C113" s="203" t="s">
        <v>47</v>
      </c>
      <c r="D113" s="203"/>
      <c r="E113" s="203"/>
      <c r="F113" s="226" t="s">
        <v>367</v>
      </c>
      <c r="G113" s="203"/>
      <c r="H113" s="203" t="s">
        <v>408</v>
      </c>
      <c r="I113" s="203" t="s">
        <v>369</v>
      </c>
      <c r="J113" s="203">
        <v>20</v>
      </c>
      <c r="K113" s="217"/>
    </row>
    <row r="114" s="1" customFormat="1" ht="15" customHeight="1">
      <c r="B114" s="228"/>
      <c r="C114" s="203" t="s">
        <v>409</v>
      </c>
      <c r="D114" s="203"/>
      <c r="E114" s="203"/>
      <c r="F114" s="226" t="s">
        <v>367</v>
      </c>
      <c r="G114" s="203"/>
      <c r="H114" s="203" t="s">
        <v>410</v>
      </c>
      <c r="I114" s="203" t="s">
        <v>369</v>
      </c>
      <c r="J114" s="203">
        <v>120</v>
      </c>
      <c r="K114" s="217"/>
    </row>
    <row r="115" s="1" customFormat="1" ht="15" customHeight="1">
      <c r="B115" s="228"/>
      <c r="C115" s="203" t="s">
        <v>32</v>
      </c>
      <c r="D115" s="203"/>
      <c r="E115" s="203"/>
      <c r="F115" s="226" t="s">
        <v>367</v>
      </c>
      <c r="G115" s="203"/>
      <c r="H115" s="203" t="s">
        <v>411</v>
      </c>
      <c r="I115" s="203" t="s">
        <v>402</v>
      </c>
      <c r="J115" s="203"/>
      <c r="K115" s="217"/>
    </row>
    <row r="116" s="1" customFormat="1" ht="15" customHeight="1">
      <c r="B116" s="228"/>
      <c r="C116" s="203" t="s">
        <v>42</v>
      </c>
      <c r="D116" s="203"/>
      <c r="E116" s="203"/>
      <c r="F116" s="226" t="s">
        <v>367</v>
      </c>
      <c r="G116" s="203"/>
      <c r="H116" s="203" t="s">
        <v>412</v>
      </c>
      <c r="I116" s="203" t="s">
        <v>402</v>
      </c>
      <c r="J116" s="203"/>
      <c r="K116" s="217"/>
    </row>
    <row r="117" s="1" customFormat="1" ht="15" customHeight="1">
      <c r="B117" s="228"/>
      <c r="C117" s="203" t="s">
        <v>51</v>
      </c>
      <c r="D117" s="203"/>
      <c r="E117" s="203"/>
      <c r="F117" s="226" t="s">
        <v>367</v>
      </c>
      <c r="G117" s="203"/>
      <c r="H117" s="203" t="s">
        <v>413</v>
      </c>
      <c r="I117" s="203" t="s">
        <v>414</v>
      </c>
      <c r="J117" s="203"/>
      <c r="K117" s="217"/>
    </row>
    <row r="118" s="1" customFormat="1" ht="15" customHeight="1">
      <c r="B118" s="231"/>
      <c r="C118" s="237"/>
      <c r="D118" s="237"/>
      <c r="E118" s="237"/>
      <c r="F118" s="237"/>
      <c r="G118" s="237"/>
      <c r="H118" s="237"/>
      <c r="I118" s="237"/>
      <c r="J118" s="237"/>
      <c r="K118" s="233"/>
    </row>
    <row r="119" s="1" customFormat="1" ht="18.75" customHeight="1">
      <c r="B119" s="238"/>
      <c r="C119" s="239"/>
      <c r="D119" s="239"/>
      <c r="E119" s="239"/>
      <c r="F119" s="240"/>
      <c r="G119" s="239"/>
      <c r="H119" s="239"/>
      <c r="I119" s="239"/>
      <c r="J119" s="239"/>
      <c r="K119" s="238"/>
    </row>
    <row r="120" s="1" customFormat="1" ht="18.75" customHeight="1"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</row>
    <row r="121" s="1" customFormat="1" ht="7.5" customHeight="1">
      <c r="B121" s="241"/>
      <c r="C121" s="242"/>
      <c r="D121" s="242"/>
      <c r="E121" s="242"/>
      <c r="F121" s="242"/>
      <c r="G121" s="242"/>
      <c r="H121" s="242"/>
      <c r="I121" s="242"/>
      <c r="J121" s="242"/>
      <c r="K121" s="243"/>
    </row>
    <row r="122" s="1" customFormat="1" ht="45" customHeight="1">
      <c r="B122" s="244"/>
      <c r="C122" s="194" t="s">
        <v>415</v>
      </c>
      <c r="D122" s="194"/>
      <c r="E122" s="194"/>
      <c r="F122" s="194"/>
      <c r="G122" s="194"/>
      <c r="H122" s="194"/>
      <c r="I122" s="194"/>
      <c r="J122" s="194"/>
      <c r="K122" s="245"/>
    </row>
    <row r="123" s="1" customFormat="1" ht="17.25" customHeight="1">
      <c r="B123" s="246"/>
      <c r="C123" s="218" t="s">
        <v>361</v>
      </c>
      <c r="D123" s="218"/>
      <c r="E123" s="218"/>
      <c r="F123" s="218" t="s">
        <v>362</v>
      </c>
      <c r="G123" s="219"/>
      <c r="H123" s="218" t="s">
        <v>48</v>
      </c>
      <c r="I123" s="218" t="s">
        <v>51</v>
      </c>
      <c r="J123" s="218" t="s">
        <v>363</v>
      </c>
      <c r="K123" s="247"/>
    </row>
    <row r="124" s="1" customFormat="1" ht="17.25" customHeight="1">
      <c r="B124" s="246"/>
      <c r="C124" s="220" t="s">
        <v>364</v>
      </c>
      <c r="D124" s="220"/>
      <c r="E124" s="220"/>
      <c r="F124" s="221" t="s">
        <v>365</v>
      </c>
      <c r="G124" s="222"/>
      <c r="H124" s="220"/>
      <c r="I124" s="220"/>
      <c r="J124" s="220" t="s">
        <v>366</v>
      </c>
      <c r="K124" s="247"/>
    </row>
    <row r="125" s="1" customFormat="1" ht="5.25" customHeight="1">
      <c r="B125" s="248"/>
      <c r="C125" s="223"/>
      <c r="D125" s="223"/>
      <c r="E125" s="223"/>
      <c r="F125" s="223"/>
      <c r="G125" s="249"/>
      <c r="H125" s="223"/>
      <c r="I125" s="223"/>
      <c r="J125" s="223"/>
      <c r="K125" s="250"/>
    </row>
    <row r="126" s="1" customFormat="1" ht="15" customHeight="1">
      <c r="B126" s="248"/>
      <c r="C126" s="203" t="s">
        <v>370</v>
      </c>
      <c r="D126" s="225"/>
      <c r="E126" s="225"/>
      <c r="F126" s="226" t="s">
        <v>367</v>
      </c>
      <c r="G126" s="203"/>
      <c r="H126" s="203" t="s">
        <v>407</v>
      </c>
      <c r="I126" s="203" t="s">
        <v>369</v>
      </c>
      <c r="J126" s="203">
        <v>120</v>
      </c>
      <c r="K126" s="251"/>
    </row>
    <row r="127" s="1" customFormat="1" ht="15" customHeight="1">
      <c r="B127" s="248"/>
      <c r="C127" s="203" t="s">
        <v>416</v>
      </c>
      <c r="D127" s="203"/>
      <c r="E127" s="203"/>
      <c r="F127" s="226" t="s">
        <v>367</v>
      </c>
      <c r="G127" s="203"/>
      <c r="H127" s="203" t="s">
        <v>417</v>
      </c>
      <c r="I127" s="203" t="s">
        <v>369</v>
      </c>
      <c r="J127" s="203" t="s">
        <v>418</v>
      </c>
      <c r="K127" s="251"/>
    </row>
    <row r="128" s="1" customFormat="1" ht="15" customHeight="1">
      <c r="B128" s="248"/>
      <c r="C128" s="203" t="s">
        <v>315</v>
      </c>
      <c r="D128" s="203"/>
      <c r="E128" s="203"/>
      <c r="F128" s="226" t="s">
        <v>367</v>
      </c>
      <c r="G128" s="203"/>
      <c r="H128" s="203" t="s">
        <v>419</v>
      </c>
      <c r="I128" s="203" t="s">
        <v>369</v>
      </c>
      <c r="J128" s="203" t="s">
        <v>418</v>
      </c>
      <c r="K128" s="251"/>
    </row>
    <row r="129" s="1" customFormat="1" ht="15" customHeight="1">
      <c r="B129" s="248"/>
      <c r="C129" s="203" t="s">
        <v>378</v>
      </c>
      <c r="D129" s="203"/>
      <c r="E129" s="203"/>
      <c r="F129" s="226" t="s">
        <v>373</v>
      </c>
      <c r="G129" s="203"/>
      <c r="H129" s="203" t="s">
        <v>379</v>
      </c>
      <c r="I129" s="203" t="s">
        <v>369</v>
      </c>
      <c r="J129" s="203">
        <v>15</v>
      </c>
      <c r="K129" s="251"/>
    </row>
    <row r="130" s="1" customFormat="1" ht="15" customHeight="1">
      <c r="B130" s="248"/>
      <c r="C130" s="229" t="s">
        <v>380</v>
      </c>
      <c r="D130" s="229"/>
      <c r="E130" s="229"/>
      <c r="F130" s="230" t="s">
        <v>373</v>
      </c>
      <c r="G130" s="229"/>
      <c r="H130" s="229" t="s">
        <v>381</v>
      </c>
      <c r="I130" s="229" t="s">
        <v>369</v>
      </c>
      <c r="J130" s="229">
        <v>15</v>
      </c>
      <c r="K130" s="251"/>
    </row>
    <row r="131" s="1" customFormat="1" ht="15" customHeight="1">
      <c r="B131" s="248"/>
      <c r="C131" s="229" t="s">
        <v>382</v>
      </c>
      <c r="D131" s="229"/>
      <c r="E131" s="229"/>
      <c r="F131" s="230" t="s">
        <v>373</v>
      </c>
      <c r="G131" s="229"/>
      <c r="H131" s="229" t="s">
        <v>383</v>
      </c>
      <c r="I131" s="229" t="s">
        <v>369</v>
      </c>
      <c r="J131" s="229">
        <v>20</v>
      </c>
      <c r="K131" s="251"/>
    </row>
    <row r="132" s="1" customFormat="1" ht="15" customHeight="1">
      <c r="B132" s="248"/>
      <c r="C132" s="229" t="s">
        <v>384</v>
      </c>
      <c r="D132" s="229"/>
      <c r="E132" s="229"/>
      <c r="F132" s="230" t="s">
        <v>373</v>
      </c>
      <c r="G132" s="229"/>
      <c r="H132" s="229" t="s">
        <v>385</v>
      </c>
      <c r="I132" s="229" t="s">
        <v>369</v>
      </c>
      <c r="J132" s="229">
        <v>20</v>
      </c>
      <c r="K132" s="251"/>
    </row>
    <row r="133" s="1" customFormat="1" ht="15" customHeight="1">
      <c r="B133" s="248"/>
      <c r="C133" s="203" t="s">
        <v>372</v>
      </c>
      <c r="D133" s="203"/>
      <c r="E133" s="203"/>
      <c r="F133" s="226" t="s">
        <v>373</v>
      </c>
      <c r="G133" s="203"/>
      <c r="H133" s="203" t="s">
        <v>407</v>
      </c>
      <c r="I133" s="203" t="s">
        <v>369</v>
      </c>
      <c r="J133" s="203">
        <v>50</v>
      </c>
      <c r="K133" s="251"/>
    </row>
    <row r="134" s="1" customFormat="1" ht="15" customHeight="1">
      <c r="B134" s="248"/>
      <c r="C134" s="203" t="s">
        <v>386</v>
      </c>
      <c r="D134" s="203"/>
      <c r="E134" s="203"/>
      <c r="F134" s="226" t="s">
        <v>373</v>
      </c>
      <c r="G134" s="203"/>
      <c r="H134" s="203" t="s">
        <v>407</v>
      </c>
      <c r="I134" s="203" t="s">
        <v>369</v>
      </c>
      <c r="J134" s="203">
        <v>50</v>
      </c>
      <c r="K134" s="251"/>
    </row>
    <row r="135" s="1" customFormat="1" ht="15" customHeight="1">
      <c r="B135" s="248"/>
      <c r="C135" s="203" t="s">
        <v>392</v>
      </c>
      <c r="D135" s="203"/>
      <c r="E135" s="203"/>
      <c r="F135" s="226" t="s">
        <v>373</v>
      </c>
      <c r="G135" s="203"/>
      <c r="H135" s="203" t="s">
        <v>407</v>
      </c>
      <c r="I135" s="203" t="s">
        <v>369</v>
      </c>
      <c r="J135" s="203">
        <v>50</v>
      </c>
      <c r="K135" s="251"/>
    </row>
    <row r="136" s="1" customFormat="1" ht="15" customHeight="1">
      <c r="B136" s="248"/>
      <c r="C136" s="203" t="s">
        <v>394</v>
      </c>
      <c r="D136" s="203"/>
      <c r="E136" s="203"/>
      <c r="F136" s="226" t="s">
        <v>373</v>
      </c>
      <c r="G136" s="203"/>
      <c r="H136" s="203" t="s">
        <v>407</v>
      </c>
      <c r="I136" s="203" t="s">
        <v>369</v>
      </c>
      <c r="J136" s="203">
        <v>50</v>
      </c>
      <c r="K136" s="251"/>
    </row>
    <row r="137" s="1" customFormat="1" ht="15" customHeight="1">
      <c r="B137" s="248"/>
      <c r="C137" s="203" t="s">
        <v>395</v>
      </c>
      <c r="D137" s="203"/>
      <c r="E137" s="203"/>
      <c r="F137" s="226" t="s">
        <v>373</v>
      </c>
      <c r="G137" s="203"/>
      <c r="H137" s="203" t="s">
        <v>420</v>
      </c>
      <c r="I137" s="203" t="s">
        <v>369</v>
      </c>
      <c r="J137" s="203">
        <v>255</v>
      </c>
      <c r="K137" s="251"/>
    </row>
    <row r="138" s="1" customFormat="1" ht="15" customHeight="1">
      <c r="B138" s="248"/>
      <c r="C138" s="203" t="s">
        <v>397</v>
      </c>
      <c r="D138" s="203"/>
      <c r="E138" s="203"/>
      <c r="F138" s="226" t="s">
        <v>367</v>
      </c>
      <c r="G138" s="203"/>
      <c r="H138" s="203" t="s">
        <v>421</v>
      </c>
      <c r="I138" s="203" t="s">
        <v>399</v>
      </c>
      <c r="J138" s="203"/>
      <c r="K138" s="251"/>
    </row>
    <row r="139" s="1" customFormat="1" ht="15" customHeight="1">
      <c r="B139" s="248"/>
      <c r="C139" s="203" t="s">
        <v>400</v>
      </c>
      <c r="D139" s="203"/>
      <c r="E139" s="203"/>
      <c r="F139" s="226" t="s">
        <v>367</v>
      </c>
      <c r="G139" s="203"/>
      <c r="H139" s="203" t="s">
        <v>422</v>
      </c>
      <c r="I139" s="203" t="s">
        <v>402</v>
      </c>
      <c r="J139" s="203"/>
      <c r="K139" s="251"/>
    </row>
    <row r="140" s="1" customFormat="1" ht="15" customHeight="1">
      <c r="B140" s="248"/>
      <c r="C140" s="203" t="s">
        <v>403</v>
      </c>
      <c r="D140" s="203"/>
      <c r="E140" s="203"/>
      <c r="F140" s="226" t="s">
        <v>367</v>
      </c>
      <c r="G140" s="203"/>
      <c r="H140" s="203" t="s">
        <v>403</v>
      </c>
      <c r="I140" s="203" t="s">
        <v>402</v>
      </c>
      <c r="J140" s="203"/>
      <c r="K140" s="251"/>
    </row>
    <row r="141" s="1" customFormat="1" ht="15" customHeight="1">
      <c r="B141" s="248"/>
      <c r="C141" s="203" t="s">
        <v>32</v>
      </c>
      <c r="D141" s="203"/>
      <c r="E141" s="203"/>
      <c r="F141" s="226" t="s">
        <v>367</v>
      </c>
      <c r="G141" s="203"/>
      <c r="H141" s="203" t="s">
        <v>423</v>
      </c>
      <c r="I141" s="203" t="s">
        <v>402</v>
      </c>
      <c r="J141" s="203"/>
      <c r="K141" s="251"/>
    </row>
    <row r="142" s="1" customFormat="1" ht="15" customHeight="1">
      <c r="B142" s="248"/>
      <c r="C142" s="203" t="s">
        <v>424</v>
      </c>
      <c r="D142" s="203"/>
      <c r="E142" s="203"/>
      <c r="F142" s="226" t="s">
        <v>367</v>
      </c>
      <c r="G142" s="203"/>
      <c r="H142" s="203" t="s">
        <v>425</v>
      </c>
      <c r="I142" s="203" t="s">
        <v>402</v>
      </c>
      <c r="J142" s="203"/>
      <c r="K142" s="251"/>
    </row>
    <row r="143" s="1" customFormat="1" ht="15" customHeight="1">
      <c r="B143" s="252"/>
      <c r="C143" s="253"/>
      <c r="D143" s="253"/>
      <c r="E143" s="253"/>
      <c r="F143" s="253"/>
      <c r="G143" s="253"/>
      <c r="H143" s="253"/>
      <c r="I143" s="253"/>
      <c r="J143" s="253"/>
      <c r="K143" s="254"/>
    </row>
    <row r="144" s="1" customFormat="1" ht="18.75" customHeight="1">
      <c r="B144" s="239"/>
      <c r="C144" s="239"/>
      <c r="D144" s="239"/>
      <c r="E144" s="239"/>
      <c r="F144" s="240"/>
      <c r="G144" s="239"/>
      <c r="H144" s="239"/>
      <c r="I144" s="239"/>
      <c r="J144" s="239"/>
      <c r="K144" s="239"/>
    </row>
    <row r="145" s="1" customFormat="1" ht="18.75" customHeight="1"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</row>
    <row r="146" s="1" customFormat="1" ht="7.5" customHeight="1">
      <c r="B146" s="212"/>
      <c r="C146" s="213"/>
      <c r="D146" s="213"/>
      <c r="E146" s="213"/>
      <c r="F146" s="213"/>
      <c r="G146" s="213"/>
      <c r="H146" s="213"/>
      <c r="I146" s="213"/>
      <c r="J146" s="213"/>
      <c r="K146" s="214"/>
    </row>
    <row r="147" s="1" customFormat="1" ht="45" customHeight="1">
      <c r="B147" s="215"/>
      <c r="C147" s="216" t="s">
        <v>426</v>
      </c>
      <c r="D147" s="216"/>
      <c r="E147" s="216"/>
      <c r="F147" s="216"/>
      <c r="G147" s="216"/>
      <c r="H147" s="216"/>
      <c r="I147" s="216"/>
      <c r="J147" s="216"/>
      <c r="K147" s="217"/>
    </row>
    <row r="148" s="1" customFormat="1" ht="17.25" customHeight="1">
      <c r="B148" s="215"/>
      <c r="C148" s="218" t="s">
        <v>361</v>
      </c>
      <c r="D148" s="218"/>
      <c r="E148" s="218"/>
      <c r="F148" s="218" t="s">
        <v>362</v>
      </c>
      <c r="G148" s="219"/>
      <c r="H148" s="218" t="s">
        <v>48</v>
      </c>
      <c r="I148" s="218" t="s">
        <v>51</v>
      </c>
      <c r="J148" s="218" t="s">
        <v>363</v>
      </c>
      <c r="K148" s="217"/>
    </row>
    <row r="149" s="1" customFormat="1" ht="17.25" customHeight="1">
      <c r="B149" s="215"/>
      <c r="C149" s="220" t="s">
        <v>364</v>
      </c>
      <c r="D149" s="220"/>
      <c r="E149" s="220"/>
      <c r="F149" s="221" t="s">
        <v>365</v>
      </c>
      <c r="G149" s="222"/>
      <c r="H149" s="220"/>
      <c r="I149" s="220"/>
      <c r="J149" s="220" t="s">
        <v>366</v>
      </c>
      <c r="K149" s="217"/>
    </row>
    <row r="150" s="1" customFormat="1" ht="5.25" customHeight="1">
      <c r="B150" s="228"/>
      <c r="C150" s="223"/>
      <c r="D150" s="223"/>
      <c r="E150" s="223"/>
      <c r="F150" s="223"/>
      <c r="G150" s="224"/>
      <c r="H150" s="223"/>
      <c r="I150" s="223"/>
      <c r="J150" s="223"/>
      <c r="K150" s="251"/>
    </row>
    <row r="151" s="1" customFormat="1" ht="15" customHeight="1">
      <c r="B151" s="228"/>
      <c r="C151" s="255" t="s">
        <v>370</v>
      </c>
      <c r="D151" s="203"/>
      <c r="E151" s="203"/>
      <c r="F151" s="256" t="s">
        <v>367</v>
      </c>
      <c r="G151" s="203"/>
      <c r="H151" s="255" t="s">
        <v>407</v>
      </c>
      <c r="I151" s="255" t="s">
        <v>369</v>
      </c>
      <c r="J151" s="255">
        <v>120</v>
      </c>
      <c r="K151" s="251"/>
    </row>
    <row r="152" s="1" customFormat="1" ht="15" customHeight="1">
      <c r="B152" s="228"/>
      <c r="C152" s="255" t="s">
        <v>416</v>
      </c>
      <c r="D152" s="203"/>
      <c r="E152" s="203"/>
      <c r="F152" s="256" t="s">
        <v>367</v>
      </c>
      <c r="G152" s="203"/>
      <c r="H152" s="255" t="s">
        <v>427</v>
      </c>
      <c r="I152" s="255" t="s">
        <v>369</v>
      </c>
      <c r="J152" s="255" t="s">
        <v>418</v>
      </c>
      <c r="K152" s="251"/>
    </row>
    <row r="153" s="1" customFormat="1" ht="15" customHeight="1">
      <c r="B153" s="228"/>
      <c r="C153" s="255" t="s">
        <v>315</v>
      </c>
      <c r="D153" s="203"/>
      <c r="E153" s="203"/>
      <c r="F153" s="256" t="s">
        <v>367</v>
      </c>
      <c r="G153" s="203"/>
      <c r="H153" s="255" t="s">
        <v>428</v>
      </c>
      <c r="I153" s="255" t="s">
        <v>369</v>
      </c>
      <c r="J153" s="255" t="s">
        <v>418</v>
      </c>
      <c r="K153" s="251"/>
    </row>
    <row r="154" s="1" customFormat="1" ht="15" customHeight="1">
      <c r="B154" s="228"/>
      <c r="C154" s="255" t="s">
        <v>372</v>
      </c>
      <c r="D154" s="203"/>
      <c r="E154" s="203"/>
      <c r="F154" s="256" t="s">
        <v>373</v>
      </c>
      <c r="G154" s="203"/>
      <c r="H154" s="255" t="s">
        <v>407</v>
      </c>
      <c r="I154" s="255" t="s">
        <v>369</v>
      </c>
      <c r="J154" s="255">
        <v>50</v>
      </c>
      <c r="K154" s="251"/>
    </row>
    <row r="155" s="1" customFormat="1" ht="15" customHeight="1">
      <c r="B155" s="228"/>
      <c r="C155" s="255" t="s">
        <v>375</v>
      </c>
      <c r="D155" s="203"/>
      <c r="E155" s="203"/>
      <c r="F155" s="256" t="s">
        <v>367</v>
      </c>
      <c r="G155" s="203"/>
      <c r="H155" s="255" t="s">
        <v>407</v>
      </c>
      <c r="I155" s="255" t="s">
        <v>377</v>
      </c>
      <c r="J155" s="255"/>
      <c r="K155" s="251"/>
    </row>
    <row r="156" s="1" customFormat="1" ht="15" customHeight="1">
      <c r="B156" s="228"/>
      <c r="C156" s="255" t="s">
        <v>386</v>
      </c>
      <c r="D156" s="203"/>
      <c r="E156" s="203"/>
      <c r="F156" s="256" t="s">
        <v>373</v>
      </c>
      <c r="G156" s="203"/>
      <c r="H156" s="255" t="s">
        <v>407</v>
      </c>
      <c r="I156" s="255" t="s">
        <v>369</v>
      </c>
      <c r="J156" s="255">
        <v>50</v>
      </c>
      <c r="K156" s="251"/>
    </row>
    <row r="157" s="1" customFormat="1" ht="15" customHeight="1">
      <c r="B157" s="228"/>
      <c r="C157" s="255" t="s">
        <v>394</v>
      </c>
      <c r="D157" s="203"/>
      <c r="E157" s="203"/>
      <c r="F157" s="256" t="s">
        <v>373</v>
      </c>
      <c r="G157" s="203"/>
      <c r="H157" s="255" t="s">
        <v>407</v>
      </c>
      <c r="I157" s="255" t="s">
        <v>369</v>
      </c>
      <c r="J157" s="255">
        <v>50</v>
      </c>
      <c r="K157" s="251"/>
    </row>
    <row r="158" s="1" customFormat="1" ht="15" customHeight="1">
      <c r="B158" s="228"/>
      <c r="C158" s="255" t="s">
        <v>392</v>
      </c>
      <c r="D158" s="203"/>
      <c r="E158" s="203"/>
      <c r="F158" s="256" t="s">
        <v>373</v>
      </c>
      <c r="G158" s="203"/>
      <c r="H158" s="255" t="s">
        <v>407</v>
      </c>
      <c r="I158" s="255" t="s">
        <v>369</v>
      </c>
      <c r="J158" s="255">
        <v>50</v>
      </c>
      <c r="K158" s="251"/>
    </row>
    <row r="159" s="1" customFormat="1" ht="15" customHeight="1">
      <c r="B159" s="228"/>
      <c r="C159" s="255" t="s">
        <v>80</v>
      </c>
      <c r="D159" s="203"/>
      <c r="E159" s="203"/>
      <c r="F159" s="256" t="s">
        <v>367</v>
      </c>
      <c r="G159" s="203"/>
      <c r="H159" s="255" t="s">
        <v>429</v>
      </c>
      <c r="I159" s="255" t="s">
        <v>369</v>
      </c>
      <c r="J159" s="255" t="s">
        <v>430</v>
      </c>
      <c r="K159" s="251"/>
    </row>
    <row r="160" s="1" customFormat="1" ht="15" customHeight="1">
      <c r="B160" s="228"/>
      <c r="C160" s="255" t="s">
        <v>431</v>
      </c>
      <c r="D160" s="203"/>
      <c r="E160" s="203"/>
      <c r="F160" s="256" t="s">
        <v>367</v>
      </c>
      <c r="G160" s="203"/>
      <c r="H160" s="255" t="s">
        <v>432</v>
      </c>
      <c r="I160" s="255" t="s">
        <v>402</v>
      </c>
      <c r="J160" s="255"/>
      <c r="K160" s="251"/>
    </row>
    <row r="161" s="1" customFormat="1" ht="15" customHeight="1">
      <c r="B161" s="257"/>
      <c r="C161" s="237"/>
      <c r="D161" s="237"/>
      <c r="E161" s="237"/>
      <c r="F161" s="237"/>
      <c r="G161" s="237"/>
      <c r="H161" s="237"/>
      <c r="I161" s="237"/>
      <c r="J161" s="237"/>
      <c r="K161" s="258"/>
    </row>
    <row r="162" s="1" customFormat="1" ht="18.75" customHeight="1">
      <c r="B162" s="239"/>
      <c r="C162" s="249"/>
      <c r="D162" s="249"/>
      <c r="E162" s="249"/>
      <c r="F162" s="259"/>
      <c r="G162" s="249"/>
      <c r="H162" s="249"/>
      <c r="I162" s="249"/>
      <c r="J162" s="249"/>
      <c r="K162" s="239"/>
    </row>
    <row r="163" s="1" customFormat="1" ht="18.75" customHeight="1"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</row>
    <row r="164" s="1" customFormat="1" ht="7.5" customHeight="1">
      <c r="B164" s="190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="1" customFormat="1" ht="45" customHeight="1">
      <c r="B165" s="193"/>
      <c r="C165" s="194" t="s">
        <v>433</v>
      </c>
      <c r="D165" s="194"/>
      <c r="E165" s="194"/>
      <c r="F165" s="194"/>
      <c r="G165" s="194"/>
      <c r="H165" s="194"/>
      <c r="I165" s="194"/>
      <c r="J165" s="194"/>
      <c r="K165" s="195"/>
    </row>
    <row r="166" s="1" customFormat="1" ht="17.25" customHeight="1">
      <c r="B166" s="193"/>
      <c r="C166" s="218" t="s">
        <v>361</v>
      </c>
      <c r="D166" s="218"/>
      <c r="E166" s="218"/>
      <c r="F166" s="218" t="s">
        <v>362</v>
      </c>
      <c r="G166" s="260"/>
      <c r="H166" s="261" t="s">
        <v>48</v>
      </c>
      <c r="I166" s="261" t="s">
        <v>51</v>
      </c>
      <c r="J166" s="218" t="s">
        <v>363</v>
      </c>
      <c r="K166" s="195"/>
    </row>
    <row r="167" s="1" customFormat="1" ht="17.25" customHeight="1">
      <c r="B167" s="196"/>
      <c r="C167" s="220" t="s">
        <v>364</v>
      </c>
      <c r="D167" s="220"/>
      <c r="E167" s="220"/>
      <c r="F167" s="221" t="s">
        <v>365</v>
      </c>
      <c r="G167" s="262"/>
      <c r="H167" s="263"/>
      <c r="I167" s="263"/>
      <c r="J167" s="220" t="s">
        <v>366</v>
      </c>
      <c r="K167" s="198"/>
    </row>
    <row r="168" s="1" customFormat="1" ht="5.25" customHeight="1">
      <c r="B168" s="228"/>
      <c r="C168" s="223"/>
      <c r="D168" s="223"/>
      <c r="E168" s="223"/>
      <c r="F168" s="223"/>
      <c r="G168" s="224"/>
      <c r="H168" s="223"/>
      <c r="I168" s="223"/>
      <c r="J168" s="223"/>
      <c r="K168" s="251"/>
    </row>
    <row r="169" s="1" customFormat="1" ht="15" customHeight="1">
      <c r="B169" s="228"/>
      <c r="C169" s="203" t="s">
        <v>370</v>
      </c>
      <c r="D169" s="203"/>
      <c r="E169" s="203"/>
      <c r="F169" s="226" t="s">
        <v>367</v>
      </c>
      <c r="G169" s="203"/>
      <c r="H169" s="203" t="s">
        <v>407</v>
      </c>
      <c r="I169" s="203" t="s">
        <v>369</v>
      </c>
      <c r="J169" s="203">
        <v>120</v>
      </c>
      <c r="K169" s="251"/>
    </row>
    <row r="170" s="1" customFormat="1" ht="15" customHeight="1">
      <c r="B170" s="228"/>
      <c r="C170" s="203" t="s">
        <v>416</v>
      </c>
      <c r="D170" s="203"/>
      <c r="E170" s="203"/>
      <c r="F170" s="226" t="s">
        <v>367</v>
      </c>
      <c r="G170" s="203"/>
      <c r="H170" s="203" t="s">
        <v>417</v>
      </c>
      <c r="I170" s="203" t="s">
        <v>369</v>
      </c>
      <c r="J170" s="203" t="s">
        <v>418</v>
      </c>
      <c r="K170" s="251"/>
    </row>
    <row r="171" s="1" customFormat="1" ht="15" customHeight="1">
      <c r="B171" s="228"/>
      <c r="C171" s="203" t="s">
        <v>315</v>
      </c>
      <c r="D171" s="203"/>
      <c r="E171" s="203"/>
      <c r="F171" s="226" t="s">
        <v>367</v>
      </c>
      <c r="G171" s="203"/>
      <c r="H171" s="203" t="s">
        <v>434</v>
      </c>
      <c r="I171" s="203" t="s">
        <v>369</v>
      </c>
      <c r="J171" s="203" t="s">
        <v>418</v>
      </c>
      <c r="K171" s="251"/>
    </row>
    <row r="172" s="1" customFormat="1" ht="15" customHeight="1">
      <c r="B172" s="228"/>
      <c r="C172" s="203" t="s">
        <v>372</v>
      </c>
      <c r="D172" s="203"/>
      <c r="E172" s="203"/>
      <c r="F172" s="226" t="s">
        <v>373</v>
      </c>
      <c r="G172" s="203"/>
      <c r="H172" s="203" t="s">
        <v>434</v>
      </c>
      <c r="I172" s="203" t="s">
        <v>369</v>
      </c>
      <c r="J172" s="203">
        <v>50</v>
      </c>
      <c r="K172" s="251"/>
    </row>
    <row r="173" s="1" customFormat="1" ht="15" customHeight="1">
      <c r="B173" s="228"/>
      <c r="C173" s="203" t="s">
        <v>375</v>
      </c>
      <c r="D173" s="203"/>
      <c r="E173" s="203"/>
      <c r="F173" s="226" t="s">
        <v>367</v>
      </c>
      <c r="G173" s="203"/>
      <c r="H173" s="203" t="s">
        <v>434</v>
      </c>
      <c r="I173" s="203" t="s">
        <v>377</v>
      </c>
      <c r="J173" s="203"/>
      <c r="K173" s="251"/>
    </row>
    <row r="174" s="1" customFormat="1" ht="15" customHeight="1">
      <c r="B174" s="228"/>
      <c r="C174" s="203" t="s">
        <v>386</v>
      </c>
      <c r="D174" s="203"/>
      <c r="E174" s="203"/>
      <c r="F174" s="226" t="s">
        <v>373</v>
      </c>
      <c r="G174" s="203"/>
      <c r="H174" s="203" t="s">
        <v>434</v>
      </c>
      <c r="I174" s="203" t="s">
        <v>369</v>
      </c>
      <c r="J174" s="203">
        <v>50</v>
      </c>
      <c r="K174" s="251"/>
    </row>
    <row r="175" s="1" customFormat="1" ht="15" customHeight="1">
      <c r="B175" s="228"/>
      <c r="C175" s="203" t="s">
        <v>394</v>
      </c>
      <c r="D175" s="203"/>
      <c r="E175" s="203"/>
      <c r="F175" s="226" t="s">
        <v>373</v>
      </c>
      <c r="G175" s="203"/>
      <c r="H175" s="203" t="s">
        <v>434</v>
      </c>
      <c r="I175" s="203" t="s">
        <v>369</v>
      </c>
      <c r="J175" s="203">
        <v>50</v>
      </c>
      <c r="K175" s="251"/>
    </row>
    <row r="176" s="1" customFormat="1" ht="15" customHeight="1">
      <c r="B176" s="228"/>
      <c r="C176" s="203" t="s">
        <v>392</v>
      </c>
      <c r="D176" s="203"/>
      <c r="E176" s="203"/>
      <c r="F176" s="226" t="s">
        <v>373</v>
      </c>
      <c r="G176" s="203"/>
      <c r="H176" s="203" t="s">
        <v>434</v>
      </c>
      <c r="I176" s="203" t="s">
        <v>369</v>
      </c>
      <c r="J176" s="203">
        <v>50</v>
      </c>
      <c r="K176" s="251"/>
    </row>
    <row r="177" s="1" customFormat="1" ht="15" customHeight="1">
      <c r="B177" s="228"/>
      <c r="C177" s="203" t="s">
        <v>93</v>
      </c>
      <c r="D177" s="203"/>
      <c r="E177" s="203"/>
      <c r="F177" s="226" t="s">
        <v>367</v>
      </c>
      <c r="G177" s="203"/>
      <c r="H177" s="203" t="s">
        <v>435</v>
      </c>
      <c r="I177" s="203" t="s">
        <v>436</v>
      </c>
      <c r="J177" s="203"/>
      <c r="K177" s="251"/>
    </row>
    <row r="178" s="1" customFormat="1" ht="15" customHeight="1">
      <c r="B178" s="228"/>
      <c r="C178" s="203" t="s">
        <v>51</v>
      </c>
      <c r="D178" s="203"/>
      <c r="E178" s="203"/>
      <c r="F178" s="226" t="s">
        <v>367</v>
      </c>
      <c r="G178" s="203"/>
      <c r="H178" s="203" t="s">
        <v>437</v>
      </c>
      <c r="I178" s="203" t="s">
        <v>438</v>
      </c>
      <c r="J178" s="203">
        <v>1</v>
      </c>
      <c r="K178" s="251"/>
    </row>
    <row r="179" s="1" customFormat="1" ht="15" customHeight="1">
      <c r="B179" s="228"/>
      <c r="C179" s="203" t="s">
        <v>47</v>
      </c>
      <c r="D179" s="203"/>
      <c r="E179" s="203"/>
      <c r="F179" s="226" t="s">
        <v>367</v>
      </c>
      <c r="G179" s="203"/>
      <c r="H179" s="203" t="s">
        <v>439</v>
      </c>
      <c r="I179" s="203" t="s">
        <v>369</v>
      </c>
      <c r="J179" s="203">
        <v>20</v>
      </c>
      <c r="K179" s="251"/>
    </row>
    <row r="180" s="1" customFormat="1" ht="15" customHeight="1">
      <c r="B180" s="228"/>
      <c r="C180" s="203" t="s">
        <v>48</v>
      </c>
      <c r="D180" s="203"/>
      <c r="E180" s="203"/>
      <c r="F180" s="226" t="s">
        <v>367</v>
      </c>
      <c r="G180" s="203"/>
      <c r="H180" s="203" t="s">
        <v>440</v>
      </c>
      <c r="I180" s="203" t="s">
        <v>369</v>
      </c>
      <c r="J180" s="203">
        <v>255</v>
      </c>
      <c r="K180" s="251"/>
    </row>
    <row r="181" s="1" customFormat="1" ht="15" customHeight="1">
      <c r="B181" s="228"/>
      <c r="C181" s="203" t="s">
        <v>94</v>
      </c>
      <c r="D181" s="203"/>
      <c r="E181" s="203"/>
      <c r="F181" s="226" t="s">
        <v>367</v>
      </c>
      <c r="G181" s="203"/>
      <c r="H181" s="203" t="s">
        <v>331</v>
      </c>
      <c r="I181" s="203" t="s">
        <v>369</v>
      </c>
      <c r="J181" s="203">
        <v>10</v>
      </c>
      <c r="K181" s="251"/>
    </row>
    <row r="182" s="1" customFormat="1" ht="15" customHeight="1">
      <c r="B182" s="228"/>
      <c r="C182" s="203" t="s">
        <v>95</v>
      </c>
      <c r="D182" s="203"/>
      <c r="E182" s="203"/>
      <c r="F182" s="226" t="s">
        <v>367</v>
      </c>
      <c r="G182" s="203"/>
      <c r="H182" s="203" t="s">
        <v>441</v>
      </c>
      <c r="I182" s="203" t="s">
        <v>402</v>
      </c>
      <c r="J182" s="203"/>
      <c r="K182" s="251"/>
    </row>
    <row r="183" s="1" customFormat="1" ht="15" customHeight="1">
      <c r="B183" s="228"/>
      <c r="C183" s="203" t="s">
        <v>442</v>
      </c>
      <c r="D183" s="203"/>
      <c r="E183" s="203"/>
      <c r="F183" s="226" t="s">
        <v>367</v>
      </c>
      <c r="G183" s="203"/>
      <c r="H183" s="203" t="s">
        <v>443</v>
      </c>
      <c r="I183" s="203" t="s">
        <v>402</v>
      </c>
      <c r="J183" s="203"/>
      <c r="K183" s="251"/>
    </row>
    <row r="184" s="1" customFormat="1" ht="15" customHeight="1">
      <c r="B184" s="228"/>
      <c r="C184" s="203" t="s">
        <v>431</v>
      </c>
      <c r="D184" s="203"/>
      <c r="E184" s="203"/>
      <c r="F184" s="226" t="s">
        <v>367</v>
      </c>
      <c r="G184" s="203"/>
      <c r="H184" s="203" t="s">
        <v>444</v>
      </c>
      <c r="I184" s="203" t="s">
        <v>402</v>
      </c>
      <c r="J184" s="203"/>
      <c r="K184" s="251"/>
    </row>
    <row r="185" s="1" customFormat="1" ht="15" customHeight="1">
      <c r="B185" s="228"/>
      <c r="C185" s="203" t="s">
        <v>97</v>
      </c>
      <c r="D185" s="203"/>
      <c r="E185" s="203"/>
      <c r="F185" s="226" t="s">
        <v>373</v>
      </c>
      <c r="G185" s="203"/>
      <c r="H185" s="203" t="s">
        <v>445</v>
      </c>
      <c r="I185" s="203" t="s">
        <v>369</v>
      </c>
      <c r="J185" s="203">
        <v>50</v>
      </c>
      <c r="K185" s="251"/>
    </row>
    <row r="186" s="1" customFormat="1" ht="15" customHeight="1">
      <c r="B186" s="228"/>
      <c r="C186" s="203" t="s">
        <v>446</v>
      </c>
      <c r="D186" s="203"/>
      <c r="E186" s="203"/>
      <c r="F186" s="226" t="s">
        <v>373</v>
      </c>
      <c r="G186" s="203"/>
      <c r="H186" s="203" t="s">
        <v>447</v>
      </c>
      <c r="I186" s="203" t="s">
        <v>448</v>
      </c>
      <c r="J186" s="203"/>
      <c r="K186" s="251"/>
    </row>
    <row r="187" s="1" customFormat="1" ht="15" customHeight="1">
      <c r="B187" s="228"/>
      <c r="C187" s="203" t="s">
        <v>449</v>
      </c>
      <c r="D187" s="203"/>
      <c r="E187" s="203"/>
      <c r="F187" s="226" t="s">
        <v>373</v>
      </c>
      <c r="G187" s="203"/>
      <c r="H187" s="203" t="s">
        <v>450</v>
      </c>
      <c r="I187" s="203" t="s">
        <v>448</v>
      </c>
      <c r="J187" s="203"/>
      <c r="K187" s="251"/>
    </row>
    <row r="188" s="1" customFormat="1" ht="15" customHeight="1">
      <c r="B188" s="228"/>
      <c r="C188" s="203" t="s">
        <v>451</v>
      </c>
      <c r="D188" s="203"/>
      <c r="E188" s="203"/>
      <c r="F188" s="226" t="s">
        <v>373</v>
      </c>
      <c r="G188" s="203"/>
      <c r="H188" s="203" t="s">
        <v>452</v>
      </c>
      <c r="I188" s="203" t="s">
        <v>448</v>
      </c>
      <c r="J188" s="203"/>
      <c r="K188" s="251"/>
    </row>
    <row r="189" s="1" customFormat="1" ht="15" customHeight="1">
      <c r="B189" s="228"/>
      <c r="C189" s="264" t="s">
        <v>453</v>
      </c>
      <c r="D189" s="203"/>
      <c r="E189" s="203"/>
      <c r="F189" s="226" t="s">
        <v>373</v>
      </c>
      <c r="G189" s="203"/>
      <c r="H189" s="203" t="s">
        <v>454</v>
      </c>
      <c r="I189" s="203" t="s">
        <v>455</v>
      </c>
      <c r="J189" s="265" t="s">
        <v>456</v>
      </c>
      <c r="K189" s="251"/>
    </row>
    <row r="190" s="1" customFormat="1" ht="15" customHeight="1">
      <c r="B190" s="228"/>
      <c r="C190" s="264" t="s">
        <v>36</v>
      </c>
      <c r="D190" s="203"/>
      <c r="E190" s="203"/>
      <c r="F190" s="226" t="s">
        <v>367</v>
      </c>
      <c r="G190" s="203"/>
      <c r="H190" s="200" t="s">
        <v>457</v>
      </c>
      <c r="I190" s="203" t="s">
        <v>458</v>
      </c>
      <c r="J190" s="203"/>
      <c r="K190" s="251"/>
    </row>
    <row r="191" s="1" customFormat="1" ht="15" customHeight="1">
      <c r="B191" s="228"/>
      <c r="C191" s="264" t="s">
        <v>459</v>
      </c>
      <c r="D191" s="203"/>
      <c r="E191" s="203"/>
      <c r="F191" s="226" t="s">
        <v>367</v>
      </c>
      <c r="G191" s="203"/>
      <c r="H191" s="203" t="s">
        <v>460</v>
      </c>
      <c r="I191" s="203" t="s">
        <v>402</v>
      </c>
      <c r="J191" s="203"/>
      <c r="K191" s="251"/>
    </row>
    <row r="192" s="1" customFormat="1" ht="15" customHeight="1">
      <c r="B192" s="228"/>
      <c r="C192" s="264" t="s">
        <v>461</v>
      </c>
      <c r="D192" s="203"/>
      <c r="E192" s="203"/>
      <c r="F192" s="226" t="s">
        <v>367</v>
      </c>
      <c r="G192" s="203"/>
      <c r="H192" s="203" t="s">
        <v>462</v>
      </c>
      <c r="I192" s="203" t="s">
        <v>402</v>
      </c>
      <c r="J192" s="203"/>
      <c r="K192" s="251"/>
    </row>
    <row r="193" s="1" customFormat="1" ht="15" customHeight="1">
      <c r="B193" s="228"/>
      <c r="C193" s="264" t="s">
        <v>463</v>
      </c>
      <c r="D193" s="203"/>
      <c r="E193" s="203"/>
      <c r="F193" s="226" t="s">
        <v>373</v>
      </c>
      <c r="G193" s="203"/>
      <c r="H193" s="203" t="s">
        <v>464</v>
      </c>
      <c r="I193" s="203" t="s">
        <v>402</v>
      </c>
      <c r="J193" s="203"/>
      <c r="K193" s="251"/>
    </row>
    <row r="194" s="1" customFormat="1" ht="15" customHeight="1">
      <c r="B194" s="257"/>
      <c r="C194" s="266"/>
      <c r="D194" s="237"/>
      <c r="E194" s="237"/>
      <c r="F194" s="237"/>
      <c r="G194" s="237"/>
      <c r="H194" s="237"/>
      <c r="I194" s="237"/>
      <c r="J194" s="237"/>
      <c r="K194" s="258"/>
    </row>
    <row r="195" s="1" customFormat="1" ht="18.75" customHeight="1">
      <c r="B195" s="239"/>
      <c r="C195" s="249"/>
      <c r="D195" s="249"/>
      <c r="E195" s="249"/>
      <c r="F195" s="259"/>
      <c r="G195" s="249"/>
      <c r="H195" s="249"/>
      <c r="I195" s="249"/>
      <c r="J195" s="249"/>
      <c r="K195" s="239"/>
    </row>
    <row r="196" s="1" customFormat="1" ht="18.75" customHeight="1">
      <c r="B196" s="239"/>
      <c r="C196" s="249"/>
      <c r="D196" s="249"/>
      <c r="E196" s="249"/>
      <c r="F196" s="259"/>
      <c r="G196" s="249"/>
      <c r="H196" s="249"/>
      <c r="I196" s="249"/>
      <c r="J196" s="249"/>
      <c r="K196" s="239"/>
    </row>
    <row r="197" s="1" customFormat="1" ht="18.75" customHeight="1"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</row>
    <row r="198" s="1" customFormat="1" ht="13.5">
      <c r="B198" s="190"/>
      <c r="C198" s="191"/>
      <c r="D198" s="191"/>
      <c r="E198" s="191"/>
      <c r="F198" s="191"/>
      <c r="G198" s="191"/>
      <c r="H198" s="191"/>
      <c r="I198" s="191"/>
      <c r="J198" s="191"/>
      <c r="K198" s="192"/>
    </row>
    <row r="199" s="1" customFormat="1" ht="21">
      <c r="B199" s="193"/>
      <c r="C199" s="194" t="s">
        <v>465</v>
      </c>
      <c r="D199" s="194"/>
      <c r="E199" s="194"/>
      <c r="F199" s="194"/>
      <c r="G199" s="194"/>
      <c r="H199" s="194"/>
      <c r="I199" s="194"/>
      <c r="J199" s="194"/>
      <c r="K199" s="195"/>
    </row>
    <row r="200" s="1" customFormat="1" ht="25.5" customHeight="1">
      <c r="B200" s="193"/>
      <c r="C200" s="267" t="s">
        <v>466</v>
      </c>
      <c r="D200" s="267"/>
      <c r="E200" s="267"/>
      <c r="F200" s="267" t="s">
        <v>467</v>
      </c>
      <c r="G200" s="268"/>
      <c r="H200" s="267" t="s">
        <v>468</v>
      </c>
      <c r="I200" s="267"/>
      <c r="J200" s="267"/>
      <c r="K200" s="195"/>
    </row>
    <row r="201" s="1" customFormat="1" ht="5.25" customHeight="1">
      <c r="B201" s="228"/>
      <c r="C201" s="223"/>
      <c r="D201" s="223"/>
      <c r="E201" s="223"/>
      <c r="F201" s="223"/>
      <c r="G201" s="249"/>
      <c r="H201" s="223"/>
      <c r="I201" s="223"/>
      <c r="J201" s="223"/>
      <c r="K201" s="251"/>
    </row>
    <row r="202" s="1" customFormat="1" ht="15" customHeight="1">
      <c r="B202" s="228"/>
      <c r="C202" s="203" t="s">
        <v>458</v>
      </c>
      <c r="D202" s="203"/>
      <c r="E202" s="203"/>
      <c r="F202" s="226" t="s">
        <v>37</v>
      </c>
      <c r="G202" s="203"/>
      <c r="H202" s="203" t="s">
        <v>469</v>
      </c>
      <c r="I202" s="203"/>
      <c r="J202" s="203"/>
      <c r="K202" s="251"/>
    </row>
    <row r="203" s="1" customFormat="1" ht="15" customHeight="1">
      <c r="B203" s="228"/>
      <c r="C203" s="203"/>
      <c r="D203" s="203"/>
      <c r="E203" s="203"/>
      <c r="F203" s="226" t="s">
        <v>38</v>
      </c>
      <c r="G203" s="203"/>
      <c r="H203" s="203" t="s">
        <v>470</v>
      </c>
      <c r="I203" s="203"/>
      <c r="J203" s="203"/>
      <c r="K203" s="251"/>
    </row>
    <row r="204" s="1" customFormat="1" ht="15" customHeight="1">
      <c r="B204" s="228"/>
      <c r="C204" s="203"/>
      <c r="D204" s="203"/>
      <c r="E204" s="203"/>
      <c r="F204" s="226" t="s">
        <v>41</v>
      </c>
      <c r="G204" s="203"/>
      <c r="H204" s="203" t="s">
        <v>471</v>
      </c>
      <c r="I204" s="203"/>
      <c r="J204" s="203"/>
      <c r="K204" s="251"/>
    </row>
    <row r="205" s="1" customFormat="1" ht="15" customHeight="1">
      <c r="B205" s="228"/>
      <c r="C205" s="203"/>
      <c r="D205" s="203"/>
      <c r="E205" s="203"/>
      <c r="F205" s="226" t="s">
        <v>39</v>
      </c>
      <c r="G205" s="203"/>
      <c r="H205" s="203" t="s">
        <v>472</v>
      </c>
      <c r="I205" s="203"/>
      <c r="J205" s="203"/>
      <c r="K205" s="251"/>
    </row>
    <row r="206" s="1" customFormat="1" ht="15" customHeight="1">
      <c r="B206" s="228"/>
      <c r="C206" s="203"/>
      <c r="D206" s="203"/>
      <c r="E206" s="203"/>
      <c r="F206" s="226" t="s">
        <v>40</v>
      </c>
      <c r="G206" s="203"/>
      <c r="H206" s="203" t="s">
        <v>473</v>
      </c>
      <c r="I206" s="203"/>
      <c r="J206" s="203"/>
      <c r="K206" s="251"/>
    </row>
    <row r="207" s="1" customFormat="1" ht="15" customHeight="1">
      <c r="B207" s="228"/>
      <c r="C207" s="203"/>
      <c r="D207" s="203"/>
      <c r="E207" s="203"/>
      <c r="F207" s="226"/>
      <c r="G207" s="203"/>
      <c r="H207" s="203"/>
      <c r="I207" s="203"/>
      <c r="J207" s="203"/>
      <c r="K207" s="251"/>
    </row>
    <row r="208" s="1" customFormat="1" ht="15" customHeight="1">
      <c r="B208" s="228"/>
      <c r="C208" s="203" t="s">
        <v>414</v>
      </c>
      <c r="D208" s="203"/>
      <c r="E208" s="203"/>
      <c r="F208" s="226" t="s">
        <v>72</v>
      </c>
      <c r="G208" s="203"/>
      <c r="H208" s="203" t="s">
        <v>474</v>
      </c>
      <c r="I208" s="203"/>
      <c r="J208" s="203"/>
      <c r="K208" s="251"/>
    </row>
    <row r="209" s="1" customFormat="1" ht="15" customHeight="1">
      <c r="B209" s="228"/>
      <c r="C209" s="203"/>
      <c r="D209" s="203"/>
      <c r="E209" s="203"/>
      <c r="F209" s="226" t="s">
        <v>309</v>
      </c>
      <c r="G209" s="203"/>
      <c r="H209" s="203" t="s">
        <v>310</v>
      </c>
      <c r="I209" s="203"/>
      <c r="J209" s="203"/>
      <c r="K209" s="251"/>
    </row>
    <row r="210" s="1" customFormat="1" ht="15" customHeight="1">
      <c r="B210" s="228"/>
      <c r="C210" s="203"/>
      <c r="D210" s="203"/>
      <c r="E210" s="203"/>
      <c r="F210" s="226" t="s">
        <v>307</v>
      </c>
      <c r="G210" s="203"/>
      <c r="H210" s="203" t="s">
        <v>475</v>
      </c>
      <c r="I210" s="203"/>
      <c r="J210" s="203"/>
      <c r="K210" s="251"/>
    </row>
    <row r="211" s="1" customFormat="1" ht="15" customHeight="1">
      <c r="B211" s="269"/>
      <c r="C211" s="203"/>
      <c r="D211" s="203"/>
      <c r="E211" s="203"/>
      <c r="F211" s="226" t="s">
        <v>311</v>
      </c>
      <c r="G211" s="264"/>
      <c r="H211" s="255" t="s">
        <v>312</v>
      </c>
      <c r="I211" s="255"/>
      <c r="J211" s="255"/>
      <c r="K211" s="270"/>
    </row>
    <row r="212" s="1" customFormat="1" ht="15" customHeight="1">
      <c r="B212" s="269"/>
      <c r="C212" s="203"/>
      <c r="D212" s="203"/>
      <c r="E212" s="203"/>
      <c r="F212" s="226" t="s">
        <v>313</v>
      </c>
      <c r="G212" s="264"/>
      <c r="H212" s="255" t="s">
        <v>476</v>
      </c>
      <c r="I212" s="255"/>
      <c r="J212" s="255"/>
      <c r="K212" s="270"/>
    </row>
    <row r="213" s="1" customFormat="1" ht="15" customHeight="1">
      <c r="B213" s="269"/>
      <c r="C213" s="203"/>
      <c r="D213" s="203"/>
      <c r="E213" s="203"/>
      <c r="F213" s="226"/>
      <c r="G213" s="264"/>
      <c r="H213" s="255"/>
      <c r="I213" s="255"/>
      <c r="J213" s="255"/>
      <c r="K213" s="270"/>
    </row>
    <row r="214" s="1" customFormat="1" ht="15" customHeight="1">
      <c r="B214" s="269"/>
      <c r="C214" s="203" t="s">
        <v>438</v>
      </c>
      <c r="D214" s="203"/>
      <c r="E214" s="203"/>
      <c r="F214" s="226">
        <v>1</v>
      </c>
      <c r="G214" s="264"/>
      <c r="H214" s="255" t="s">
        <v>477</v>
      </c>
      <c r="I214" s="255"/>
      <c r="J214" s="255"/>
      <c r="K214" s="270"/>
    </row>
    <row r="215" s="1" customFormat="1" ht="15" customHeight="1">
      <c r="B215" s="269"/>
      <c r="C215" s="203"/>
      <c r="D215" s="203"/>
      <c r="E215" s="203"/>
      <c r="F215" s="226">
        <v>2</v>
      </c>
      <c r="G215" s="264"/>
      <c r="H215" s="255" t="s">
        <v>478</v>
      </c>
      <c r="I215" s="255"/>
      <c r="J215" s="255"/>
      <c r="K215" s="270"/>
    </row>
    <row r="216" s="1" customFormat="1" ht="15" customHeight="1">
      <c r="B216" s="269"/>
      <c r="C216" s="203"/>
      <c r="D216" s="203"/>
      <c r="E216" s="203"/>
      <c r="F216" s="226">
        <v>3</v>
      </c>
      <c r="G216" s="264"/>
      <c r="H216" s="255" t="s">
        <v>479</v>
      </c>
      <c r="I216" s="255"/>
      <c r="J216" s="255"/>
      <c r="K216" s="270"/>
    </row>
    <row r="217" s="1" customFormat="1" ht="15" customHeight="1">
      <c r="B217" s="269"/>
      <c r="C217" s="203"/>
      <c r="D217" s="203"/>
      <c r="E217" s="203"/>
      <c r="F217" s="226">
        <v>4</v>
      </c>
      <c r="G217" s="264"/>
      <c r="H217" s="255" t="s">
        <v>480</v>
      </c>
      <c r="I217" s="255"/>
      <c r="J217" s="255"/>
      <c r="K217" s="270"/>
    </row>
    <row r="218" s="1" customFormat="1" ht="12.75" customHeight="1">
      <c r="B218" s="271"/>
      <c r="C218" s="272"/>
      <c r="D218" s="272"/>
      <c r="E218" s="272"/>
      <c r="F218" s="272"/>
      <c r="G218" s="272"/>
      <c r="H218" s="272"/>
      <c r="I218" s="272"/>
      <c r="J218" s="272"/>
      <c r="K218" s="273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PRACOVNI-PC\doma</dc:creator>
  <cp:lastModifiedBy>PRACOVNI-PC\doma</cp:lastModifiedBy>
  <dcterms:created xsi:type="dcterms:W3CDTF">2022-06-08T20:17:04Z</dcterms:created>
  <dcterms:modified xsi:type="dcterms:W3CDTF">2022-06-08T20:17:12Z</dcterms:modified>
</cp:coreProperties>
</file>