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N Olomouc\Rekonstrukce TS1\DPS\Rozpočty\Od Blažka\TS 1\Rozpočety TS 1\"/>
    </mc:Choice>
  </mc:AlternateContent>
  <bookViews>
    <workbookView xWindow="240" yWindow="375" windowWidth="20730" windowHeight="11760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Rekapitulace!$G$10</definedName>
    <definedName name="Dodavka0">Položky!#REF!</definedName>
    <definedName name="HSV">Rekapitulace!$E$10</definedName>
    <definedName name="HSV0">Položky!#REF!</definedName>
    <definedName name="HZS">Rekapitulace!$I$10</definedName>
    <definedName name="HZS0">Položky!#REF!</definedName>
    <definedName name="JKSO">'Krycí list'!$F$4</definedName>
    <definedName name="MJ">'Krycí list'!$G$4</definedName>
    <definedName name="Mont">Rekapitulace!$H$10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Položky!$A$1:$G$29</definedName>
    <definedName name="_xlnm.Print_Area" localSheetId="1">Rekapitulace!$A$1:$I$16</definedName>
    <definedName name="PocetMJ">'Krycí list'!$G$7</definedName>
    <definedName name="Poznamka">'Krycí list'!$B$37</definedName>
    <definedName name="Projektant">'Krycí list'!$C$7</definedName>
    <definedName name="PSV">Rekapitulace!$F$10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Rekapitulace!$H$16</definedName>
    <definedName name="VRNKc">Rekapitulace!$E$15</definedName>
    <definedName name="VRNnazev">Rekapitulace!$A$15</definedName>
    <definedName name="VRNproc">Rekapitulace!$F$15</definedName>
    <definedName name="VRNzakl">Rekapitulace!$G$15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</workbook>
</file>

<file path=xl/calcChain.xml><?xml version="1.0" encoding="utf-8"?>
<calcChain xmlns="http://schemas.openxmlformats.org/spreadsheetml/2006/main">
  <c r="BE28" i="3" l="1"/>
  <c r="BD28" i="3"/>
  <c r="BC28" i="3"/>
  <c r="BC29" i="3" s="1"/>
  <c r="G9" i="2" s="1"/>
  <c r="BB28" i="3"/>
  <c r="BB29" i="3" s="1"/>
  <c r="F9" i="2" s="1"/>
  <c r="G28" i="3"/>
  <c r="BA28" i="3" s="1"/>
  <c r="BA29" i="3" s="1"/>
  <c r="E9" i="2" s="1"/>
  <c r="B9" i="2"/>
  <c r="A9" i="2"/>
  <c r="BE29" i="3"/>
  <c r="I9" i="2" s="1"/>
  <c r="BD29" i="3"/>
  <c r="H9" i="2" s="1"/>
  <c r="G29" i="3"/>
  <c r="C29" i="3"/>
  <c r="BE25" i="3"/>
  <c r="BD25" i="3"/>
  <c r="BC25" i="3"/>
  <c r="BB25" i="3"/>
  <c r="G25" i="3"/>
  <c r="BA25" i="3" s="1"/>
  <c r="BE24" i="3"/>
  <c r="BD24" i="3"/>
  <c r="BC24" i="3"/>
  <c r="BB24" i="3"/>
  <c r="G24" i="3"/>
  <c r="BA24" i="3" s="1"/>
  <c r="BE23" i="3"/>
  <c r="BD23" i="3"/>
  <c r="BC23" i="3"/>
  <c r="BB23" i="3"/>
  <c r="G23" i="3"/>
  <c r="BA23" i="3" s="1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D18" i="3"/>
  <c r="BC18" i="3"/>
  <c r="BB18" i="3"/>
  <c r="G18" i="3"/>
  <c r="B8" i="2"/>
  <c r="A8" i="2"/>
  <c r="C26" i="3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BA13" i="3"/>
  <c r="G13" i="3"/>
  <c r="BE12" i="3"/>
  <c r="BD12" i="3"/>
  <c r="BC12" i="3"/>
  <c r="BB12" i="3"/>
  <c r="G12" i="3"/>
  <c r="BA12" i="3" s="1"/>
  <c r="BE11" i="3"/>
  <c r="BD11" i="3"/>
  <c r="BC11" i="3"/>
  <c r="BB11" i="3"/>
  <c r="G11" i="3"/>
  <c r="BA11" i="3" s="1"/>
  <c r="BE10" i="3"/>
  <c r="BD10" i="3"/>
  <c r="BC10" i="3"/>
  <c r="BB10" i="3"/>
  <c r="G10" i="3"/>
  <c r="BA10" i="3" s="1"/>
  <c r="BE9" i="3"/>
  <c r="BD9" i="3"/>
  <c r="BC9" i="3"/>
  <c r="BB9" i="3"/>
  <c r="BA9" i="3"/>
  <c r="G9" i="3"/>
  <c r="BE8" i="3"/>
  <c r="BD8" i="3"/>
  <c r="BD16" i="3" s="1"/>
  <c r="H7" i="2" s="1"/>
  <c r="BC8" i="3"/>
  <c r="BB8" i="3"/>
  <c r="G8" i="3"/>
  <c r="BA8" i="3" s="1"/>
  <c r="B7" i="2"/>
  <c r="A7" i="2"/>
  <c r="C16" i="3"/>
  <c r="C4" i="3"/>
  <c r="F3" i="3"/>
  <c r="C3" i="3"/>
  <c r="H16" i="2"/>
  <c r="G22" i="1" s="1"/>
  <c r="G21" i="1" s="1"/>
  <c r="I15" i="2"/>
  <c r="G15" i="2"/>
  <c r="C2" i="2"/>
  <c r="C1" i="2"/>
  <c r="F33" i="1"/>
  <c r="F31" i="1"/>
  <c r="G8" i="1"/>
  <c r="BD26" i="3" l="1"/>
  <c r="H8" i="2" s="1"/>
  <c r="BC26" i="3"/>
  <c r="G8" i="2" s="1"/>
  <c r="G16" i="3"/>
  <c r="G26" i="3"/>
  <c r="BB26" i="3"/>
  <c r="F8" i="2" s="1"/>
  <c r="F34" i="1"/>
  <c r="BB16" i="3"/>
  <c r="F7" i="2" s="1"/>
  <c r="F10" i="2" s="1"/>
  <c r="C17" i="1" s="1"/>
  <c r="BA18" i="3"/>
  <c r="BA26" i="3" s="1"/>
  <c r="E8" i="2" s="1"/>
  <c r="BE26" i="3"/>
  <c r="I8" i="2" s="1"/>
  <c r="BC16" i="3"/>
  <c r="G7" i="2" s="1"/>
  <c r="G10" i="2" s="1"/>
  <c r="C14" i="1" s="1"/>
  <c r="BE16" i="3"/>
  <c r="I7" i="2" s="1"/>
  <c r="H10" i="2"/>
  <c r="C15" i="1" s="1"/>
  <c r="BA16" i="3"/>
  <c r="E7" i="2" s="1"/>
  <c r="I10" i="2" l="1"/>
  <c r="C20" i="1" s="1"/>
  <c r="E10" i="2"/>
  <c r="C16" i="1" s="1"/>
  <c r="C18" i="1" s="1"/>
  <c r="C21" i="1" s="1"/>
  <c r="C22" i="1" s="1"/>
</calcChain>
</file>

<file path=xl/sharedStrings.xml><?xml version="1.0" encoding="utf-8"?>
<sst xmlns="http://schemas.openxmlformats.org/spreadsheetml/2006/main" count="155" uniqueCount="114">
  <si>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</si>
  <si>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</si>
  <si>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</si>
  <si>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</si>
  <si>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</si>
  <si>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</si>
  <si>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</si>
  <si>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</si>
  <si>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</si>
  <si>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</si>
  <si>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</si>
  <si>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</si>
  <si>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</si>
  <si>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</si>
  <si>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</si>
  <si>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</si>
  <si>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</si>
  <si>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</si>
  <si>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</si>
  <si>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</si>
  <si>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</si>
  <si>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</si>
  <si>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</si>
  <si>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</si>
  <si>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</si>
  <si>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</si>
  <si>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</si>
  <si>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</si>
  <si>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</si>
  <si>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</si>
  <si>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</si>
  <si>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</si>
  <si>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</si>
  <si>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</si>
  <si>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</si>
  <si>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</si>
  <si>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</si>
  <si>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</si>
  <si>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</si>
  <si>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</si>
  <si>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</si>
  <si>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</si>
  <si>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</si>
  <si>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</si>
  <si>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</si>
  <si>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</si>
  <si>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</si>
  <si>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</si>
  <si>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</si>
  <si>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</si>
  <si>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</si>
  <si>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</si>
  <si>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</si>
  <si>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</si>
  <si>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</si>
  <si>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</si>
  <si>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</si>
  <si>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</si>
  <si>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</si>
  <si>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</si>
  <si>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</si>
  <si>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</si>
  <si>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</si>
  <si>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</si>
  <si>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</si>
  <si>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</si>
  <si>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</si>
  <si>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</si>
  <si>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</si>
  <si>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Trafostanice</t>
  </si>
  <si>
    <t>181 30-1101.R00</t>
  </si>
  <si>
    <t xml:space="preserve">Rozprostření ornice, rovina, tl. do 10 cm do 500m2 </t>
  </si>
  <si>
    <t>m2</t>
  </si>
  <si>
    <t>199 00-0005.R00</t>
  </si>
  <si>
    <t xml:space="preserve">Poplatek za skládku zeminy 1- 4 </t>
  </si>
  <si>
    <t>t</t>
  </si>
  <si>
    <t>174 10-1102.R00</t>
  </si>
  <si>
    <t xml:space="preserve">Zásyp ruční se zhutněním </t>
  </si>
  <si>
    <t>m3</t>
  </si>
  <si>
    <t>175 10-1109.R00</t>
  </si>
  <si>
    <t xml:space="preserve">Příplatek za prohození sypaniny pro obsyp potrubí </t>
  </si>
  <si>
    <t>167 10-1201.R00</t>
  </si>
  <si>
    <t xml:space="preserve">Nakládání výkopku z hor.1 ÷ 4 - ručně </t>
  </si>
  <si>
    <t>162 30-1102.R14</t>
  </si>
  <si>
    <t>Vodorovné přemístění výkopku z hor.1-4 do 1000 m kapacita vozu 12 m3, nosnost 13,5 t</t>
  </si>
  <si>
    <t>162 20-1101.R00</t>
  </si>
  <si>
    <t>Vodorovné přemístění výkopku z hor.1-4 do 20 m ruční</t>
  </si>
  <si>
    <t>139 60-1102.R00</t>
  </si>
  <si>
    <t xml:space="preserve">Ruční výkop jam, rýh a šachet v hornině tř. 3 </t>
  </si>
  <si>
    <t>8</t>
  </si>
  <si>
    <t>Trubní vedení</t>
  </si>
  <si>
    <t>857 26-2121</t>
  </si>
  <si>
    <t>Montáž tvarovek litin. jednoos. přír. výkop DN 100 včetně odstranění stávajícího s napojením na stav.</t>
  </si>
  <si>
    <t>kus</t>
  </si>
  <si>
    <t>891 24-7111.R00</t>
  </si>
  <si>
    <t>Montáž hydrantů podzemních DN 80 vč. příslušenství</t>
  </si>
  <si>
    <t>422-73606.3</t>
  </si>
  <si>
    <t>Hydrant  podz.jednoduché jištění,krytí 1,5m vč. příslušenství</t>
  </si>
  <si>
    <t>899 72-1111.R00</t>
  </si>
  <si>
    <t xml:space="preserve">Fólie výstražná z PVC, šířka 22 cm </t>
  </si>
  <si>
    <t>m</t>
  </si>
  <si>
    <t>899 40-1113.R00</t>
  </si>
  <si>
    <t xml:space="preserve">Osazení poklopů litinových hydrantových </t>
  </si>
  <si>
    <t>422-91452</t>
  </si>
  <si>
    <t xml:space="preserve">Poklop litinový 522 - hydrantový </t>
  </si>
  <si>
    <t>899 40-1112.R00</t>
  </si>
  <si>
    <t xml:space="preserve">Osazení poklopů litinových šoupátkových </t>
  </si>
  <si>
    <t>422-00700</t>
  </si>
  <si>
    <t xml:space="preserve">Poklop šoupátkový nadzemní ze šedé litiny 18 kg </t>
  </si>
  <si>
    <t>99</t>
  </si>
  <si>
    <t>Staveništní přesun hmot</t>
  </si>
  <si>
    <t>998 27-3101.R00</t>
  </si>
  <si>
    <t xml:space="preserve">Přesun hmot, trubní vedení litinové, otevř. výkop </t>
  </si>
  <si>
    <t>CU 2016 II,soustava 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</si>
</sst>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6" fillId="0" borderId="0" xfId="0" applyFont="1" applyAlignment="1">
      <alignment horizontal="centerContinuous"/>
    </xf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L11" sqref="L11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174" t="s">
        <v>113</v>
      </c>
      <c r="C1" s="174"/>
      <c r="D1" s="174"/>
      <c r="E1" s="174"/>
      <c r="F1" s="174"/>
      <c r="G1" s="174"/>
    </row>
    <row r="2" spans="1:57" ht="15" customHeight="1" thickBot="1" x14ac:dyDescent="0.25"/>
    <row r="3" spans="1:57" ht="12.95" customHeight="1" x14ac:dyDescent="0.2">
      <c r="A3" s="2" t="s">
        <v>1</v>
      </c>
      <c r="B3" s="3"/>
      <c r="C3" s="4" t="s">
        <v>2</v>
      </c>
      <c r="D3" s="4"/>
      <c r="E3" s="4"/>
      <c r="F3" s="4" t="s">
        <v>3</v>
      </c>
      <c r="G3" s="5"/>
    </row>
    <row r="4" spans="1:57" ht="12.95" customHeight="1" x14ac:dyDescent="0.2">
      <c r="A4" s="6"/>
      <c r="B4" s="7"/>
      <c r="C4" s="8" t="s">
        <v>69</v>
      </c>
      <c r="D4" s="9"/>
      <c r="E4" s="9"/>
      <c r="F4" s="10"/>
      <c r="G4" s="11"/>
    </row>
    <row r="5" spans="1:57" ht="12.95" customHeight="1" x14ac:dyDescent="0.2">
      <c r="A5" s="12" t="s">
        <v>5</v>
      </c>
      <c r="B5" s="13"/>
      <c r="C5" s="14" t="s">
        <v>6</v>
      </c>
      <c r="D5" s="14"/>
      <c r="E5" s="14"/>
      <c r="F5" s="15" t="s">
        <v>7</v>
      </c>
      <c r="G5" s="16"/>
    </row>
    <row r="6" spans="1:57" ht="12.95" customHeight="1" x14ac:dyDescent="0.2">
      <c r="A6" s="6"/>
      <c r="B6" s="7"/>
      <c r="C6" s="8">
        <v>1158</v>
      </c>
      <c r="D6" s="9"/>
      <c r="E6" s="9"/>
      <c r="F6" s="17"/>
      <c r="G6" s="11"/>
    </row>
    <row r="7" spans="1:57" x14ac:dyDescent="0.2">
      <c r="A7" s="12" t="s">
        <v>8</v>
      </c>
      <c r="B7" s="14"/>
      <c r="C7" s="176"/>
      <c r="D7" s="177"/>
      <c r="E7" s="18" t="s">
        <v>9</v>
      </c>
      <c r="F7" s="19"/>
      <c r="G7" s="20">
        <v>0</v>
      </c>
      <c r="H7" s="21"/>
      <c r="I7" s="21"/>
    </row>
    <row r="8" spans="1:57" x14ac:dyDescent="0.2">
      <c r="A8" s="12" t="s">
        <v>10</v>
      </c>
      <c r="B8" s="14"/>
      <c r="C8" s="176"/>
      <c r="D8" s="177"/>
      <c r="E8" s="15" t="s">
        <v>11</v>
      </c>
      <c r="F8" s="14"/>
      <c r="G8" s="22">
        <f>IF(PocetMJ=0,,ROUND((F30+F32)/PocetMJ,1))</f>
        <v>0</v>
      </c>
    </row>
    <row r="9" spans="1:57" x14ac:dyDescent="0.2">
      <c r="A9" s="23" t="s">
        <v>12</v>
      </c>
      <c r="B9" s="24"/>
      <c r="C9" s="24"/>
      <c r="D9" s="24"/>
      <c r="E9" s="25" t="s">
        <v>13</v>
      </c>
      <c r="F9" s="24"/>
      <c r="G9" s="26"/>
    </row>
    <row r="10" spans="1:57" x14ac:dyDescent="0.2">
      <c r="A10" s="27" t="s">
        <v>14</v>
      </c>
      <c r="B10" s="10"/>
      <c r="C10" s="10"/>
      <c r="D10" s="10"/>
      <c r="E10" s="28" t="s">
        <v>15</v>
      </c>
      <c r="F10" s="10"/>
      <c r="G10" s="11"/>
      <c r="BA10" s="29"/>
      <c r="BB10" s="29"/>
      <c r="BC10" s="29"/>
      <c r="BD10" s="29"/>
      <c r="BE10" s="29"/>
    </row>
    <row r="11" spans="1:57" x14ac:dyDescent="0.2">
      <c r="A11" s="27"/>
      <c r="B11" s="10"/>
      <c r="C11" s="10"/>
      <c r="D11" s="10"/>
      <c r="E11" s="178"/>
      <c r="F11" s="179"/>
      <c r="G11" s="180"/>
    </row>
    <row r="12" spans="1:57" ht="28.5" customHeight="1" thickBot="1" x14ac:dyDescent="0.25">
      <c r="A12" s="30" t="s">
        <v>16</v>
      </c>
      <c r="B12" s="31"/>
      <c r="C12" s="31"/>
      <c r="D12" s="31"/>
      <c r="E12" s="32"/>
      <c r="F12" s="32"/>
      <c r="G12" s="33"/>
    </row>
    <row r="13" spans="1:57" ht="17.25" customHeight="1" thickBot="1" x14ac:dyDescent="0.25">
      <c r="A13" s="34" t="s">
        <v>17</v>
      </c>
      <c r="B13" s="35"/>
      <c r="C13" s="36"/>
      <c r="D13" s="37" t="s">
        <v>18</v>
      </c>
      <c r="E13" s="38"/>
      <c r="F13" s="38"/>
      <c r="G13" s="36"/>
    </row>
    <row r="14" spans="1:57" ht="15.95" customHeight="1" x14ac:dyDescent="0.2">
      <c r="A14" s="39"/>
      <c r="B14" s="40" t="s">
        <v>19</v>
      </c>
      <c r="C14" s="41">
        <f>Dodavka</f>
        <v>0</v>
      </c>
      <c r="D14" s="42"/>
      <c r="E14" s="43"/>
      <c r="F14" s="44"/>
      <c r="G14" s="41"/>
    </row>
    <row r="15" spans="1:57" ht="15.95" customHeight="1" x14ac:dyDescent="0.2">
      <c r="A15" s="39" t="s">
        <v>20</v>
      </c>
      <c r="B15" s="40" t="s">
        <v>21</v>
      </c>
      <c r="C15" s="41">
        <f>Mont</f>
        <v>0</v>
      </c>
      <c r="D15" s="23"/>
      <c r="E15" s="45"/>
      <c r="F15" s="46"/>
      <c r="G15" s="41"/>
    </row>
    <row r="16" spans="1:57" ht="15.95" customHeight="1" x14ac:dyDescent="0.2">
      <c r="A16" s="39" t="s">
        <v>22</v>
      </c>
      <c r="B16" s="40" t="s">
        <v>23</v>
      </c>
      <c r="C16" s="41">
        <f>HSV</f>
        <v>36790.512000000002</v>
      </c>
      <c r="D16" s="23"/>
      <c r="E16" s="45"/>
      <c r="F16" s="46"/>
      <c r="G16" s="41"/>
    </row>
    <row r="17" spans="1:7" ht="15.95" customHeight="1" x14ac:dyDescent="0.2">
      <c r="A17" s="47" t="s">
        <v>24</v>
      </c>
      <c r="B17" s="40" t="s">
        <v>25</v>
      </c>
      <c r="C17" s="41">
        <f>PSV</f>
        <v>0</v>
      </c>
      <c r="D17" s="23"/>
      <c r="E17" s="45"/>
      <c r="F17" s="46"/>
      <c r="G17" s="41"/>
    </row>
    <row r="18" spans="1:7" ht="15.95" customHeight="1" x14ac:dyDescent="0.2">
      <c r="A18" s="48" t="s">
        <v>26</v>
      </c>
      <c r="B18" s="40"/>
      <c r="C18" s="41">
        <f>SUM(C14:C17)</f>
        <v>36790.512000000002</v>
      </c>
      <c r="D18" s="49"/>
      <c r="E18" s="45"/>
      <c r="F18" s="46"/>
      <c r="G18" s="41"/>
    </row>
    <row r="19" spans="1:7" ht="15.95" customHeight="1" x14ac:dyDescent="0.2">
      <c r="A19" s="48"/>
      <c r="B19" s="40"/>
      <c r="C19" s="41"/>
      <c r="D19" s="23"/>
      <c r="E19" s="45"/>
      <c r="F19" s="46"/>
      <c r="G19" s="41"/>
    </row>
    <row r="20" spans="1:7" ht="15.95" customHeight="1" x14ac:dyDescent="0.2">
      <c r="A20" s="48" t="s">
        <v>27</v>
      </c>
      <c r="B20" s="40"/>
      <c r="C20" s="41">
        <f>HZS</f>
        <v>0</v>
      </c>
      <c r="D20" s="23"/>
      <c r="E20" s="45"/>
      <c r="F20" s="46"/>
      <c r="G20" s="41"/>
    </row>
    <row r="21" spans="1:7" ht="15.95" customHeight="1" x14ac:dyDescent="0.2">
      <c r="A21" s="27" t="s">
        <v>28</v>
      </c>
      <c r="B21" s="10"/>
      <c r="C21" s="41">
        <f>C18+C20</f>
        <v>36790.512000000002</v>
      </c>
      <c r="D21" s="23" t="s">
        <v>29</v>
      </c>
      <c r="E21" s="45"/>
      <c r="F21" s="46"/>
      <c r="G21" s="41">
        <f>G22-SUM(G14:G20)</f>
        <v>0</v>
      </c>
    </row>
    <row r="22" spans="1:7" ht="15.95" customHeight="1" thickBot="1" x14ac:dyDescent="0.25">
      <c r="A22" s="23" t="s">
        <v>30</v>
      </c>
      <c r="B22" s="24"/>
      <c r="C22" s="50">
        <f>C21+G22</f>
        <v>36790.512000000002</v>
      </c>
      <c r="D22" s="51" t="s">
        <v>31</v>
      </c>
      <c r="E22" s="52"/>
      <c r="F22" s="53"/>
      <c r="G22" s="41">
        <f>VRN</f>
        <v>0</v>
      </c>
    </row>
    <row r="23" spans="1:7" x14ac:dyDescent="0.2">
      <c r="A23" s="2" t="s">
        <v>32</v>
      </c>
      <c r="B23" s="4"/>
      <c r="C23" s="54" t="s">
        <v>33</v>
      </c>
      <c r="D23" s="4"/>
      <c r="E23" s="54" t="s">
        <v>34</v>
      </c>
      <c r="F23" s="4"/>
      <c r="G23" s="5"/>
    </row>
    <row r="24" spans="1:7" x14ac:dyDescent="0.2">
      <c r="A24" s="12"/>
      <c r="B24" s="14"/>
      <c r="C24" s="15" t="s">
        <v>35</v>
      </c>
      <c r="D24" s="14"/>
      <c r="E24" s="15" t="s">
        <v>35</v>
      </c>
      <c r="F24" s="14"/>
      <c r="G24" s="16"/>
    </row>
    <row r="25" spans="1:7" x14ac:dyDescent="0.2">
      <c r="A25" s="27" t="s">
        <v>36</v>
      </c>
      <c r="B25" s="55"/>
      <c r="C25" s="28" t="s">
        <v>36</v>
      </c>
      <c r="D25" s="10"/>
      <c r="E25" s="28" t="s">
        <v>36</v>
      </c>
      <c r="F25" s="10"/>
      <c r="G25" s="11"/>
    </row>
    <row r="26" spans="1:7" x14ac:dyDescent="0.2">
      <c r="A26" s="27"/>
      <c r="B26" s="56"/>
      <c r="C26" s="28" t="s">
        <v>37</v>
      </c>
      <c r="D26" s="10"/>
      <c r="E26" s="28" t="s">
        <v>38</v>
      </c>
      <c r="F26" s="10"/>
      <c r="G26" s="11"/>
    </row>
    <row r="27" spans="1:7" x14ac:dyDescent="0.2">
      <c r="A27" s="27"/>
      <c r="B27" s="10"/>
      <c r="C27" s="28"/>
      <c r="D27" s="10"/>
      <c r="E27" s="28"/>
      <c r="F27" s="10"/>
      <c r="G27" s="11"/>
    </row>
    <row r="28" spans="1:7" ht="97.5" customHeight="1" x14ac:dyDescent="0.2">
      <c r="A28" s="27"/>
      <c r="B28" s="10"/>
      <c r="C28" s="28"/>
      <c r="D28" s="10"/>
      <c r="E28" s="28"/>
      <c r="F28" s="10"/>
      <c r="G28" s="11"/>
    </row>
    <row r="29" spans="1:7" x14ac:dyDescent="0.2">
      <c r="A29" s="12" t="s">
        <v>39</v>
      </c>
      <c r="B29" s="14"/>
      <c r="C29" s="57">
        <v>0</v>
      </c>
      <c r="D29" s="14" t="s">
        <v>40</v>
      </c>
      <c r="E29" s="15"/>
      <c r="F29" s="58">
        <v>0</v>
      </c>
      <c r="G29" s="16"/>
    </row>
    <row r="30" spans="1:7" x14ac:dyDescent="0.2">
      <c r="A30" s="12" t="s">
        <v>39</v>
      </c>
      <c r="B30" s="14"/>
      <c r="C30" s="57">
        <v>15</v>
      </c>
      <c r="D30" s="14" t="s">
        <v>40</v>
      </c>
      <c r="E30" s="15"/>
      <c r="F30" s="58">
        <v>0</v>
      </c>
      <c r="G30" s="16"/>
    </row>
    <row r="31" spans="1:7" x14ac:dyDescent="0.2">
      <c r="A31" s="12" t="s">
        <v>41</v>
      </c>
      <c r="B31" s="14"/>
      <c r="C31" s="57">
        <v>15</v>
      </c>
      <c r="D31" s="14" t="s">
        <v>40</v>
      </c>
      <c r="E31" s="15"/>
      <c r="F31" s="59">
        <f>ROUND(PRODUCT(F30,C31/100),0)</f>
        <v>0</v>
      </c>
      <c r="G31" s="26"/>
    </row>
    <row r="32" spans="1:7" x14ac:dyDescent="0.2">
      <c r="A32" s="12" t="s">
        <v>39</v>
      </c>
      <c r="B32" s="14"/>
      <c r="C32" s="57">
        <v>21</v>
      </c>
      <c r="D32" s="14" t="s">
        <v>40</v>
      </c>
      <c r="E32" s="15"/>
      <c r="F32" s="58">
        <v>36790.511999999995</v>
      </c>
      <c r="G32" s="16"/>
    </row>
    <row r="33" spans="1:8" x14ac:dyDescent="0.2">
      <c r="A33" s="12" t="s">
        <v>41</v>
      </c>
      <c r="B33" s="14"/>
      <c r="C33" s="57">
        <v>21</v>
      </c>
      <c r="D33" s="14" t="s">
        <v>40</v>
      </c>
      <c r="E33" s="15"/>
      <c r="F33" s="59">
        <f>ROUND(PRODUCT(F32,C33/100),0)</f>
        <v>7726</v>
      </c>
      <c r="G33" s="26"/>
    </row>
    <row r="34" spans="1:8" s="65" customFormat="1" ht="19.5" customHeight="1" thickBot="1" x14ac:dyDescent="0.3">
      <c r="A34" s="60" t="s">
        <v>42</v>
      </c>
      <c r="B34" s="61"/>
      <c r="C34" s="61"/>
      <c r="D34" s="61"/>
      <c r="E34" s="62"/>
      <c r="F34" s="63">
        <f>ROUND(SUM(F29:F33),0)</f>
        <v>44517</v>
      </c>
      <c r="G34" s="64"/>
    </row>
    <row r="36" spans="1:8" x14ac:dyDescent="0.2">
      <c r="A36" s="66" t="s">
        <v>43</v>
      </c>
      <c r="B36" s="66"/>
      <c r="C36" s="66"/>
      <c r="D36" s="66"/>
      <c r="E36" s="66"/>
      <c r="F36" s="66"/>
      <c r="G36" s="66"/>
      <c r="H36" t="s">
        <v>4</v>
      </c>
    </row>
    <row r="37" spans="1:8" ht="14.25" customHeight="1" x14ac:dyDescent="0.2">
      <c r="A37" s="66"/>
      <c r="B37" s="181"/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7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7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7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7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7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7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7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7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&amp;CHydrant-přemístění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7"/>
  <sheetViews>
    <sheetView workbookViewId="0">
      <selection activeCell="A15" sqref="A1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2" t="s">
        <v>5</v>
      </c>
      <c r="B1" s="183"/>
      <c r="C1" s="68" t="str">
        <f>CONCATENATE(cislostavby," ",nazevstavby)</f>
        <v xml:space="preserve"> 1158</v>
      </c>
      <c r="D1" s="69"/>
      <c r="E1" s="70"/>
      <c r="F1" s="69"/>
      <c r="G1" s="71"/>
      <c r="H1" s="72"/>
      <c r="I1" s="73"/>
    </row>
    <row r="2" spans="1:57" ht="13.5" thickBot="1" x14ac:dyDescent="0.25">
      <c r="A2" s="184" t="s">
        <v>1</v>
      </c>
      <c r="B2" s="185"/>
      <c r="C2" s="74" t="str">
        <f>CONCATENATE(cisloobjektu," ",nazevobjektu)</f>
        <v xml:space="preserve"> Trafostanice</v>
      </c>
      <c r="D2" s="75"/>
      <c r="E2" s="76"/>
      <c r="F2" s="75"/>
      <c r="G2" s="186"/>
      <c r="H2" s="186"/>
      <c r="I2" s="187"/>
    </row>
    <row r="3" spans="1:57" ht="13.5" thickTop="1" x14ac:dyDescent="0.2">
      <c r="F3" s="10"/>
    </row>
    <row r="4" spans="1:57" ht="19.5" customHeight="1" x14ac:dyDescent="0.25">
      <c r="A4" s="77" t="s">
        <v>44</v>
      </c>
      <c r="B4" s="1"/>
      <c r="C4" s="1"/>
      <c r="D4" s="1"/>
      <c r="E4" s="78"/>
      <c r="F4" s="1"/>
      <c r="G4" s="1"/>
      <c r="H4" s="1"/>
      <c r="I4" s="1"/>
    </row>
    <row r="5" spans="1:57" ht="13.5" thickBot="1" x14ac:dyDescent="0.25"/>
    <row r="6" spans="1:57" s="10" customFormat="1" ht="13.5" thickBot="1" x14ac:dyDescent="0.25">
      <c r="A6" s="79"/>
      <c r="B6" s="80" t="s">
        <v>45</v>
      </c>
      <c r="C6" s="80"/>
      <c r="D6" s="81"/>
      <c r="E6" s="82" t="s">
        <v>46</v>
      </c>
      <c r="F6" s="83" t="s">
        <v>47</v>
      </c>
      <c r="G6" s="83" t="s">
        <v>48</v>
      </c>
      <c r="H6" s="83" t="s">
        <v>49</v>
      </c>
      <c r="I6" s="84" t="s">
        <v>27</v>
      </c>
    </row>
    <row r="7" spans="1:57" s="10" customFormat="1" x14ac:dyDescent="0.2">
      <c r="A7" s="170" t="str">
        <f>Položky!B7</f>
        <v>1</v>
      </c>
      <c r="B7" s="85" t="str">
        <f>Položky!C7</f>
        <v>Zemní práce</v>
      </c>
      <c r="C7" s="86"/>
      <c r="D7" s="87"/>
      <c r="E7" s="171">
        <f>Položky!BA16</f>
        <v>8859.6</v>
      </c>
      <c r="F7" s="172">
        <f>Položky!BB16</f>
        <v>0</v>
      </c>
      <c r="G7" s="172">
        <f>Položky!BC16</f>
        <v>0</v>
      </c>
      <c r="H7" s="172">
        <f>Položky!BD16</f>
        <v>0</v>
      </c>
      <c r="I7" s="173">
        <f>Položky!BE16</f>
        <v>0</v>
      </c>
    </row>
    <row r="8" spans="1:57" s="10" customFormat="1" x14ac:dyDescent="0.2">
      <c r="A8" s="170" t="str">
        <f>Položky!B17</f>
        <v>8</v>
      </c>
      <c r="B8" s="85" t="str">
        <f>Položky!C17</f>
        <v>Trubní vedení</v>
      </c>
      <c r="C8" s="86"/>
      <c r="D8" s="87"/>
      <c r="E8" s="171">
        <f>Položky!BA26</f>
        <v>27431.7</v>
      </c>
      <c r="F8" s="172">
        <f>Položky!BB26</f>
        <v>0</v>
      </c>
      <c r="G8" s="172">
        <f>Položky!BC26</f>
        <v>0</v>
      </c>
      <c r="H8" s="172">
        <f>Položky!BD26</f>
        <v>0</v>
      </c>
      <c r="I8" s="173">
        <f>Položky!BE26</f>
        <v>0</v>
      </c>
    </row>
    <row r="9" spans="1:57" s="10" customFormat="1" ht="13.5" thickBot="1" x14ac:dyDescent="0.25">
      <c r="A9" s="170" t="str">
        <f>Položky!B27</f>
        <v>99</v>
      </c>
      <c r="B9" s="85" t="str">
        <f>Položky!C27</f>
        <v>Staveništní přesun hmot</v>
      </c>
      <c r="C9" s="86"/>
      <c r="D9" s="87"/>
      <c r="E9" s="171">
        <f>Položky!BA29</f>
        <v>499.21199999999993</v>
      </c>
      <c r="F9" s="172">
        <f>Položky!BB29</f>
        <v>0</v>
      </c>
      <c r="G9" s="172">
        <f>Položky!BC29</f>
        <v>0</v>
      </c>
      <c r="H9" s="172">
        <f>Položky!BD29</f>
        <v>0</v>
      </c>
      <c r="I9" s="173">
        <f>Položky!BE29</f>
        <v>0</v>
      </c>
    </row>
    <row r="10" spans="1:57" s="93" customFormat="1" ht="13.5" thickBot="1" x14ac:dyDescent="0.25">
      <c r="A10" s="88"/>
      <c r="B10" s="80" t="s">
        <v>50</v>
      </c>
      <c r="C10" s="80"/>
      <c r="D10" s="89"/>
      <c r="E10" s="90">
        <f>SUM(E7:E9)</f>
        <v>36790.512000000002</v>
      </c>
      <c r="F10" s="91">
        <f>SUM(F7:F9)</f>
        <v>0</v>
      </c>
      <c r="G10" s="91">
        <f>SUM(G7:G9)</f>
        <v>0</v>
      </c>
      <c r="H10" s="91">
        <f>SUM(H7:H9)</f>
        <v>0</v>
      </c>
      <c r="I10" s="92">
        <f>SUM(I7:I9)</f>
        <v>0</v>
      </c>
    </row>
    <row r="11" spans="1:57" x14ac:dyDescent="0.2">
      <c r="A11" s="86"/>
      <c r="B11" s="86"/>
      <c r="C11" s="86"/>
      <c r="D11" s="86"/>
      <c r="E11" s="86"/>
      <c r="F11" s="86"/>
      <c r="G11" s="86"/>
      <c r="H11" s="86"/>
      <c r="I11" s="86"/>
    </row>
    <row r="12" spans="1:57" ht="19.5" customHeight="1" x14ac:dyDescent="0.25">
      <c r="A12" s="94" t="s">
        <v>51</v>
      </c>
      <c r="B12" s="94"/>
      <c r="C12" s="94"/>
      <c r="D12" s="94"/>
      <c r="E12" s="94"/>
      <c r="F12" s="94"/>
      <c r="G12" s="95"/>
      <c r="H12" s="94"/>
      <c r="I12" s="94"/>
      <c r="BA12" s="29"/>
      <c r="BB12" s="29"/>
      <c r="BC12" s="29"/>
      <c r="BD12" s="29"/>
      <c r="BE12" s="29"/>
    </row>
    <row r="13" spans="1:57" ht="13.5" thickBot="1" x14ac:dyDescent="0.25">
      <c r="A13" s="96"/>
      <c r="B13" s="96"/>
      <c r="C13" s="96"/>
      <c r="D13" s="96"/>
      <c r="E13" s="96"/>
      <c r="F13" s="96"/>
      <c r="G13" s="96"/>
      <c r="H13" s="96"/>
      <c r="I13" s="96"/>
    </row>
    <row r="14" spans="1:57" x14ac:dyDescent="0.2">
      <c r="A14" s="97" t="s">
        <v>52</v>
      </c>
      <c r="B14" s="98"/>
      <c r="C14" s="98"/>
      <c r="D14" s="99"/>
      <c r="E14" s="100" t="s">
        <v>53</v>
      </c>
      <c r="F14" s="101" t="s">
        <v>54</v>
      </c>
      <c r="G14" s="102" t="s">
        <v>55</v>
      </c>
      <c r="H14" s="103"/>
      <c r="I14" s="104" t="s">
        <v>53</v>
      </c>
    </row>
    <row r="15" spans="1:57" x14ac:dyDescent="0.2">
      <c r="A15" s="105"/>
      <c r="B15" s="106"/>
      <c r="C15" s="106"/>
      <c r="D15" s="107"/>
      <c r="E15" s="108"/>
      <c r="F15" s="109"/>
      <c r="G15" s="110">
        <f>CHOOSE(BA15+1,HSV+PSV,HSV+PSV+Mont,HSV+PSV+Dodavka+Mont,HSV,PSV,Mont,Dodavka,Mont+Dodavka,0)</f>
        <v>0</v>
      </c>
      <c r="H15" s="111"/>
      <c r="I15" s="112">
        <f>E15+F15*G15/100</f>
        <v>0</v>
      </c>
      <c r="BA15">
        <v>8</v>
      </c>
    </row>
    <row r="16" spans="1:57" ht="13.5" thickBot="1" x14ac:dyDescent="0.25">
      <c r="A16" s="113"/>
      <c r="B16" s="114" t="s">
        <v>56</v>
      </c>
      <c r="C16" s="115"/>
      <c r="D16" s="116"/>
      <c r="E16" s="117"/>
      <c r="F16" s="118"/>
      <c r="G16" s="118"/>
      <c r="H16" s="188">
        <f>SUM(H15:H15)</f>
        <v>0</v>
      </c>
      <c r="I16" s="189"/>
    </row>
    <row r="17" spans="1:9" x14ac:dyDescent="0.2">
      <c r="A17" s="96"/>
      <c r="B17" s="96"/>
      <c r="C17" s="96"/>
      <c r="D17" s="96"/>
      <c r="E17" s="96"/>
      <c r="F17" s="96"/>
      <c r="G17" s="96"/>
      <c r="H17" s="96"/>
      <c r="I17" s="96"/>
    </row>
    <row r="18" spans="1:9" x14ac:dyDescent="0.2">
      <c r="B18" s="93"/>
      <c r="F18" s="119"/>
      <c r="G18" s="120"/>
      <c r="H18" s="120"/>
      <c r="I18" s="121"/>
    </row>
    <row r="19" spans="1:9" x14ac:dyDescent="0.2">
      <c r="F19" s="119"/>
      <c r="G19" s="120"/>
      <c r="H19" s="120"/>
      <c r="I19" s="121"/>
    </row>
    <row r="20" spans="1:9" x14ac:dyDescent="0.2">
      <c r="F20" s="119"/>
      <c r="G20" s="120"/>
      <c r="H20" s="120"/>
      <c r="I20" s="121"/>
    </row>
    <row r="21" spans="1:9" x14ac:dyDescent="0.2">
      <c r="F21" s="119"/>
      <c r="G21" s="120"/>
      <c r="H21" s="120"/>
      <c r="I21" s="121"/>
    </row>
    <row r="22" spans="1:9" x14ac:dyDescent="0.2">
      <c r="F22" s="119"/>
      <c r="G22" s="120"/>
      <c r="H22" s="120"/>
      <c r="I22" s="121"/>
    </row>
    <row r="23" spans="1:9" x14ac:dyDescent="0.2">
      <c r="F23" s="119"/>
      <c r="G23" s="120"/>
      <c r="H23" s="120"/>
      <c r="I23" s="121"/>
    </row>
    <row r="24" spans="1:9" x14ac:dyDescent="0.2">
      <c r="F24" s="119"/>
      <c r="G24" s="120"/>
      <c r="H24" s="120"/>
      <c r="I24" s="121"/>
    </row>
    <row r="25" spans="1:9" x14ac:dyDescent="0.2">
      <c r="F25" s="119"/>
      <c r="G25" s="120"/>
      <c r="H25" s="120"/>
      <c r="I25" s="121"/>
    </row>
    <row r="26" spans="1:9" x14ac:dyDescent="0.2">
      <c r="F26" s="119"/>
      <c r="G26" s="120"/>
      <c r="H26" s="120"/>
      <c r="I26" s="121"/>
    </row>
    <row r="27" spans="1:9" x14ac:dyDescent="0.2">
      <c r="F27" s="119"/>
      <c r="G27" s="120"/>
      <c r="H27" s="120"/>
      <c r="I27" s="121"/>
    </row>
    <row r="28" spans="1:9" x14ac:dyDescent="0.2">
      <c r="F28" s="119"/>
      <c r="G28" s="120"/>
      <c r="H28" s="120"/>
      <c r="I28" s="121"/>
    </row>
    <row r="29" spans="1:9" x14ac:dyDescent="0.2">
      <c r="F29" s="119"/>
      <c r="G29" s="120"/>
      <c r="H29" s="120"/>
      <c r="I29" s="121"/>
    </row>
    <row r="30" spans="1:9" x14ac:dyDescent="0.2">
      <c r="F30" s="119"/>
      <c r="G30" s="120"/>
      <c r="H30" s="120"/>
      <c r="I30" s="121"/>
    </row>
    <row r="31" spans="1:9" x14ac:dyDescent="0.2">
      <c r="F31" s="119"/>
      <c r="G31" s="120"/>
      <c r="H31" s="120"/>
      <c r="I31" s="121"/>
    </row>
    <row r="32" spans="1:9" x14ac:dyDescent="0.2">
      <c r="F32" s="119"/>
      <c r="G32" s="120"/>
      <c r="H32" s="120"/>
      <c r="I32" s="121"/>
    </row>
    <row r="33" spans="6:9" x14ac:dyDescent="0.2">
      <c r="F33" s="119"/>
      <c r="G33" s="120"/>
      <c r="H33" s="120"/>
      <c r="I33" s="121"/>
    </row>
    <row r="34" spans="6:9" x14ac:dyDescent="0.2">
      <c r="F34" s="119"/>
      <c r="G34" s="120"/>
      <c r="H34" s="120"/>
      <c r="I34" s="121"/>
    </row>
    <row r="35" spans="6:9" x14ac:dyDescent="0.2">
      <c r="F35" s="119"/>
      <c r="G35" s="120"/>
      <c r="H35" s="120"/>
      <c r="I35" s="121"/>
    </row>
    <row r="36" spans="6:9" x14ac:dyDescent="0.2">
      <c r="F36" s="119"/>
      <c r="G36" s="120"/>
      <c r="H36" s="120"/>
      <c r="I36" s="121"/>
    </row>
    <row r="37" spans="6:9" x14ac:dyDescent="0.2">
      <c r="F37" s="119"/>
      <c r="G37" s="120"/>
      <c r="H37" s="120"/>
      <c r="I37" s="121"/>
    </row>
    <row r="38" spans="6:9" x14ac:dyDescent="0.2">
      <c r="F38" s="119"/>
      <c r="G38" s="120"/>
      <c r="H38" s="120"/>
      <c r="I38" s="121"/>
    </row>
    <row r="39" spans="6:9" x14ac:dyDescent="0.2">
      <c r="F39" s="119"/>
      <c r="G39" s="120"/>
      <c r="H39" s="120"/>
      <c r="I39" s="121"/>
    </row>
    <row r="40" spans="6:9" x14ac:dyDescent="0.2">
      <c r="F40" s="119"/>
      <c r="G40" s="120"/>
      <c r="H40" s="120"/>
      <c r="I40" s="121"/>
    </row>
    <row r="41" spans="6:9" x14ac:dyDescent="0.2">
      <c r="F41" s="119"/>
      <c r="G41" s="120"/>
      <c r="H41" s="120"/>
      <c r="I41" s="121"/>
    </row>
    <row r="42" spans="6:9" x14ac:dyDescent="0.2">
      <c r="F42" s="119"/>
      <c r="G42" s="120"/>
      <c r="H42" s="120"/>
      <c r="I42" s="121"/>
    </row>
    <row r="43" spans="6:9" x14ac:dyDescent="0.2">
      <c r="F43" s="119"/>
      <c r="G43" s="120"/>
      <c r="H43" s="120"/>
      <c r="I43" s="121"/>
    </row>
    <row r="44" spans="6:9" x14ac:dyDescent="0.2">
      <c r="F44" s="119"/>
      <c r="G44" s="120"/>
      <c r="H44" s="120"/>
      <c r="I44" s="121"/>
    </row>
    <row r="45" spans="6:9" x14ac:dyDescent="0.2">
      <c r="F45" s="119"/>
      <c r="G45" s="120"/>
      <c r="H45" s="120"/>
      <c r="I45" s="121"/>
    </row>
    <row r="46" spans="6:9" x14ac:dyDescent="0.2">
      <c r="F46" s="119"/>
      <c r="G46" s="120"/>
      <c r="H46" s="120"/>
      <c r="I46" s="121"/>
    </row>
    <row r="47" spans="6:9" x14ac:dyDescent="0.2">
      <c r="F47" s="119"/>
      <c r="G47" s="120"/>
      <c r="H47" s="120"/>
      <c r="I47" s="121"/>
    </row>
    <row r="48" spans="6:9" x14ac:dyDescent="0.2">
      <c r="F48" s="119"/>
      <c r="G48" s="120"/>
      <c r="H48" s="120"/>
      <c r="I48" s="121"/>
    </row>
    <row r="49" spans="6:9" x14ac:dyDescent="0.2">
      <c r="F49" s="119"/>
      <c r="G49" s="120"/>
      <c r="H49" s="120"/>
      <c r="I49" s="121"/>
    </row>
    <row r="50" spans="6:9" x14ac:dyDescent="0.2">
      <c r="F50" s="119"/>
      <c r="G50" s="120"/>
      <c r="H50" s="120"/>
      <c r="I50" s="121"/>
    </row>
    <row r="51" spans="6:9" x14ac:dyDescent="0.2">
      <c r="F51" s="119"/>
      <c r="G51" s="120"/>
      <c r="H51" s="120"/>
      <c r="I51" s="121"/>
    </row>
    <row r="52" spans="6:9" x14ac:dyDescent="0.2">
      <c r="F52" s="119"/>
      <c r="G52" s="120"/>
      <c r="H52" s="120"/>
      <c r="I52" s="121"/>
    </row>
    <row r="53" spans="6:9" x14ac:dyDescent="0.2">
      <c r="F53" s="119"/>
      <c r="G53" s="120"/>
      <c r="H53" s="120"/>
      <c r="I53" s="121"/>
    </row>
    <row r="54" spans="6:9" x14ac:dyDescent="0.2">
      <c r="F54" s="119"/>
      <c r="G54" s="120"/>
      <c r="H54" s="120"/>
      <c r="I54" s="121"/>
    </row>
    <row r="55" spans="6:9" x14ac:dyDescent="0.2">
      <c r="F55" s="119"/>
      <c r="G55" s="120"/>
      <c r="H55" s="120"/>
      <c r="I55" s="121"/>
    </row>
    <row r="56" spans="6:9" x14ac:dyDescent="0.2">
      <c r="F56" s="119"/>
      <c r="G56" s="120"/>
      <c r="H56" s="120"/>
      <c r="I56" s="121"/>
    </row>
    <row r="57" spans="6:9" x14ac:dyDescent="0.2">
      <c r="F57" s="119"/>
      <c r="G57" s="120"/>
      <c r="H57" s="120"/>
      <c r="I57" s="121"/>
    </row>
    <row r="58" spans="6:9" x14ac:dyDescent="0.2">
      <c r="F58" s="119"/>
      <c r="G58" s="120"/>
      <c r="H58" s="120"/>
      <c r="I58" s="121"/>
    </row>
    <row r="59" spans="6:9" x14ac:dyDescent="0.2">
      <c r="F59" s="119"/>
      <c r="G59" s="120"/>
      <c r="H59" s="120"/>
      <c r="I59" s="121"/>
    </row>
    <row r="60" spans="6:9" x14ac:dyDescent="0.2">
      <c r="F60" s="119"/>
      <c r="G60" s="120"/>
      <c r="H60" s="120"/>
      <c r="I60" s="121"/>
    </row>
    <row r="61" spans="6:9" x14ac:dyDescent="0.2">
      <c r="F61" s="119"/>
      <c r="G61" s="120"/>
      <c r="H61" s="120"/>
      <c r="I61" s="121"/>
    </row>
    <row r="62" spans="6:9" x14ac:dyDescent="0.2">
      <c r="F62" s="119"/>
      <c r="G62" s="120"/>
      <c r="H62" s="120"/>
      <c r="I62" s="121"/>
    </row>
    <row r="63" spans="6:9" x14ac:dyDescent="0.2">
      <c r="F63" s="119"/>
      <c r="G63" s="120"/>
      <c r="H63" s="120"/>
      <c r="I63" s="121"/>
    </row>
    <row r="64" spans="6:9" x14ac:dyDescent="0.2">
      <c r="F64" s="119"/>
      <c r="G64" s="120"/>
      <c r="H64" s="120"/>
      <c r="I64" s="121"/>
    </row>
    <row r="65" spans="6:9" x14ac:dyDescent="0.2">
      <c r="F65" s="119"/>
      <c r="G65" s="120"/>
      <c r="H65" s="120"/>
      <c r="I65" s="121"/>
    </row>
    <row r="66" spans="6:9" x14ac:dyDescent="0.2">
      <c r="F66" s="119"/>
      <c r="G66" s="120"/>
      <c r="H66" s="120"/>
      <c r="I66" s="121"/>
    </row>
    <row r="67" spans="6:9" x14ac:dyDescent="0.2">
      <c r="F67" s="119"/>
      <c r="G67" s="120"/>
      <c r="H67" s="120"/>
      <c r="I67" s="121"/>
    </row>
  </sheetData>
  <mergeCells count="4">
    <mergeCell ref="A1:B1"/>
    <mergeCell ref="A2:B2"/>
    <mergeCell ref="G2:I2"/>
    <mergeCell ref="H16:I1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02"/>
  <sheetViews>
    <sheetView showGridLines="0" showZeros="0" zoomScaleNormal="100" workbookViewId="0">
      <selection activeCell="A29" sqref="A29:IV31"/>
    </sheetView>
  </sheetViews>
  <sheetFormatPr defaultRowHeight="12.75" x14ac:dyDescent="0.2"/>
  <cols>
    <col min="1" max="1" width="3.85546875" style="122" customWidth="1"/>
    <col min="2" max="2" width="12" style="122" customWidth="1"/>
    <col min="3" max="3" width="40.42578125" style="122" customWidth="1"/>
    <col min="4" max="4" width="5.5703125" style="122" customWidth="1"/>
    <col min="5" max="5" width="8.5703125" style="164" customWidth="1"/>
    <col min="6" max="6" width="9.85546875" style="122" customWidth="1"/>
    <col min="7" max="7" width="13.85546875" style="122" customWidth="1"/>
    <col min="8" max="16384" width="9.140625" style="122"/>
  </cols>
  <sheetData>
    <row r="1" spans="1:104" ht="15.75" x14ac:dyDescent="0.2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3"/>
      <c r="B2" s="124"/>
      <c r="C2" s="125"/>
      <c r="D2" s="125"/>
      <c r="E2" s="126"/>
      <c r="F2" s="125"/>
      <c r="G2" s="125"/>
    </row>
    <row r="3" spans="1:104" ht="13.5" thickTop="1" x14ac:dyDescent="0.2">
      <c r="A3" s="191" t="s">
        <v>5</v>
      </c>
      <c r="B3" s="192"/>
      <c r="C3" s="127" t="str">
        <f>CONCATENATE(cislostavby," ",nazevstavby)</f>
        <v xml:space="preserve"> 1158</v>
      </c>
      <c r="D3" s="128"/>
      <c r="E3" s="129"/>
      <c r="F3" s="130">
        <f>Rekapitulace!H1</f>
        <v>0</v>
      </c>
      <c r="G3" s="131"/>
    </row>
    <row r="4" spans="1:104" ht="13.5" thickBot="1" x14ac:dyDescent="0.25">
      <c r="A4" s="193" t="s">
        <v>1</v>
      </c>
      <c r="B4" s="194"/>
      <c r="C4" s="132" t="str">
        <f>CONCATENATE(cisloobjektu," ",nazevobjektu)</f>
        <v xml:space="preserve"> Trafostanice</v>
      </c>
      <c r="D4" s="133"/>
      <c r="E4" s="195"/>
      <c r="F4" s="195"/>
      <c r="G4" s="196"/>
    </row>
    <row r="5" spans="1:104" ht="13.5" thickTop="1" x14ac:dyDescent="0.2">
      <c r="A5" s="134"/>
      <c r="B5" s="135"/>
      <c r="C5" s="135"/>
      <c r="D5" s="123"/>
      <c r="E5" s="136"/>
      <c r="F5" s="123"/>
      <c r="G5" s="137"/>
    </row>
    <row r="6" spans="1:104" x14ac:dyDescent="0.2">
      <c r="A6" s="138" t="s">
        <v>58</v>
      </c>
      <c r="B6" s="139" t="s">
        <v>59</v>
      </c>
      <c r="C6" s="139" t="s">
        <v>60</v>
      </c>
      <c r="D6" s="139" t="s">
        <v>61</v>
      </c>
      <c r="E6" s="140" t="s">
        <v>62</v>
      </c>
      <c r="F6" s="139" t="s">
        <v>63</v>
      </c>
      <c r="G6" s="141" t="s">
        <v>64</v>
      </c>
    </row>
    <row r="7" spans="1:104" x14ac:dyDescent="0.2">
      <c r="A7" s="142" t="s">
        <v>65</v>
      </c>
      <c r="B7" s="143" t="s">
        <v>66</v>
      </c>
      <c r="C7" s="144" t="s">
        <v>67</v>
      </c>
      <c r="D7" s="145"/>
      <c r="E7" s="146"/>
      <c r="F7" s="146"/>
      <c r="G7" s="147"/>
      <c r="H7" s="148"/>
      <c r="I7" s="148"/>
      <c r="O7" s="149">
        <v>1</v>
      </c>
    </row>
    <row r="8" spans="1:104" x14ac:dyDescent="0.2">
      <c r="A8" s="150">
        <v>1</v>
      </c>
      <c r="B8" s="151" t="s">
        <v>70</v>
      </c>
      <c r="C8" s="152" t="s">
        <v>71</v>
      </c>
      <c r="D8" s="153" t="s">
        <v>72</v>
      </c>
      <c r="E8" s="154">
        <v>12</v>
      </c>
      <c r="F8" s="154">
        <v>28.8</v>
      </c>
      <c r="G8" s="155">
        <f t="shared" ref="G8:G15" si="0">E8*F8</f>
        <v>345.6</v>
      </c>
      <c r="O8" s="149">
        <v>2</v>
      </c>
      <c r="AA8" s="122">
        <v>12</v>
      </c>
      <c r="AB8" s="122">
        <v>0</v>
      </c>
      <c r="AC8" s="122">
        <v>1</v>
      </c>
      <c r="AZ8" s="122">
        <v>1</v>
      </c>
      <c r="BA8" s="122">
        <f t="shared" ref="BA8:BA15" si="1">IF(AZ8=1,G8,0)</f>
        <v>345.6</v>
      </c>
      <c r="BB8" s="122">
        <f t="shared" ref="BB8:BB15" si="2">IF(AZ8=2,G8,0)</f>
        <v>0</v>
      </c>
      <c r="BC8" s="122">
        <f t="shared" ref="BC8:BC15" si="3">IF(AZ8=3,G8,0)</f>
        <v>0</v>
      </c>
      <c r="BD8" s="122">
        <f t="shared" ref="BD8:BD15" si="4">IF(AZ8=4,G8,0)</f>
        <v>0</v>
      </c>
      <c r="BE8" s="122">
        <f t="shared" ref="BE8:BE15" si="5">IF(AZ8=5,G8,0)</f>
        <v>0</v>
      </c>
      <c r="CZ8" s="122">
        <v>0</v>
      </c>
    </row>
    <row r="9" spans="1:104" x14ac:dyDescent="0.2">
      <c r="A9" s="150">
        <v>2</v>
      </c>
      <c r="B9" s="151" t="s">
        <v>73</v>
      </c>
      <c r="C9" s="152" t="s">
        <v>74</v>
      </c>
      <c r="D9" s="153" t="s">
        <v>75</v>
      </c>
      <c r="E9" s="154">
        <v>1.5</v>
      </c>
      <c r="F9" s="154">
        <v>144.5</v>
      </c>
      <c r="G9" s="155">
        <f t="shared" si="0"/>
        <v>216.75</v>
      </c>
      <c r="O9" s="149">
        <v>2</v>
      </c>
      <c r="AA9" s="122">
        <v>12</v>
      </c>
      <c r="AB9" s="122">
        <v>0</v>
      </c>
      <c r="AC9" s="122">
        <v>2</v>
      </c>
      <c r="AZ9" s="122">
        <v>1</v>
      </c>
      <c r="BA9" s="122">
        <f t="shared" si="1"/>
        <v>216.75</v>
      </c>
      <c r="BB9" s="122">
        <f t="shared" si="2"/>
        <v>0</v>
      </c>
      <c r="BC9" s="122">
        <f t="shared" si="3"/>
        <v>0</v>
      </c>
      <c r="BD9" s="122">
        <f t="shared" si="4"/>
        <v>0</v>
      </c>
      <c r="BE9" s="122">
        <f t="shared" si="5"/>
        <v>0</v>
      </c>
      <c r="CZ9" s="122">
        <v>0</v>
      </c>
    </row>
    <row r="10" spans="1:104" x14ac:dyDescent="0.2">
      <c r="A10" s="150">
        <v>3</v>
      </c>
      <c r="B10" s="151" t="s">
        <v>76</v>
      </c>
      <c r="C10" s="152" t="s">
        <v>77</v>
      </c>
      <c r="D10" s="153" t="s">
        <v>78</v>
      </c>
      <c r="E10" s="154">
        <v>6</v>
      </c>
      <c r="F10" s="154">
        <v>283</v>
      </c>
      <c r="G10" s="155">
        <f t="shared" si="0"/>
        <v>1698</v>
      </c>
      <c r="O10" s="149">
        <v>2</v>
      </c>
      <c r="AA10" s="122">
        <v>12</v>
      </c>
      <c r="AB10" s="122">
        <v>0</v>
      </c>
      <c r="AC10" s="122">
        <v>3</v>
      </c>
      <c r="AZ10" s="122">
        <v>1</v>
      </c>
      <c r="BA10" s="122">
        <f t="shared" si="1"/>
        <v>1698</v>
      </c>
      <c r="BB10" s="122">
        <f t="shared" si="2"/>
        <v>0</v>
      </c>
      <c r="BC10" s="122">
        <f t="shared" si="3"/>
        <v>0</v>
      </c>
      <c r="BD10" s="122">
        <f t="shared" si="4"/>
        <v>0</v>
      </c>
      <c r="BE10" s="122">
        <f t="shared" si="5"/>
        <v>0</v>
      </c>
      <c r="CZ10" s="122">
        <v>0</v>
      </c>
    </row>
    <row r="11" spans="1:104" x14ac:dyDescent="0.2">
      <c r="A11" s="150">
        <v>4</v>
      </c>
      <c r="B11" s="151" t="s">
        <v>79</v>
      </c>
      <c r="C11" s="152" t="s">
        <v>80</v>
      </c>
      <c r="D11" s="153" t="s">
        <v>78</v>
      </c>
      <c r="E11" s="154">
        <v>1.5</v>
      </c>
      <c r="F11" s="154">
        <v>208</v>
      </c>
      <c r="G11" s="155">
        <f t="shared" si="0"/>
        <v>312</v>
      </c>
      <c r="O11" s="149">
        <v>2</v>
      </c>
      <c r="AA11" s="122">
        <v>12</v>
      </c>
      <c r="AB11" s="122">
        <v>0</v>
      </c>
      <c r="AC11" s="122">
        <v>4</v>
      </c>
      <c r="AZ11" s="122">
        <v>1</v>
      </c>
      <c r="BA11" s="122">
        <f t="shared" si="1"/>
        <v>312</v>
      </c>
      <c r="BB11" s="122">
        <f t="shared" si="2"/>
        <v>0</v>
      </c>
      <c r="BC11" s="122">
        <f t="shared" si="3"/>
        <v>0</v>
      </c>
      <c r="BD11" s="122">
        <f t="shared" si="4"/>
        <v>0</v>
      </c>
      <c r="BE11" s="122">
        <f t="shared" si="5"/>
        <v>0</v>
      </c>
      <c r="CZ11" s="122">
        <v>0</v>
      </c>
    </row>
    <row r="12" spans="1:104" x14ac:dyDescent="0.2">
      <c r="A12" s="150">
        <v>5</v>
      </c>
      <c r="B12" s="151" t="s">
        <v>81</v>
      </c>
      <c r="C12" s="152" t="s">
        <v>82</v>
      </c>
      <c r="D12" s="153" t="s">
        <v>78</v>
      </c>
      <c r="E12" s="154">
        <v>1.5</v>
      </c>
      <c r="F12" s="154">
        <v>429</v>
      </c>
      <c r="G12" s="155">
        <f t="shared" si="0"/>
        <v>643.5</v>
      </c>
      <c r="O12" s="149">
        <v>2</v>
      </c>
      <c r="AA12" s="122">
        <v>12</v>
      </c>
      <c r="AB12" s="122">
        <v>0</v>
      </c>
      <c r="AC12" s="122">
        <v>5</v>
      </c>
      <c r="AZ12" s="122">
        <v>1</v>
      </c>
      <c r="BA12" s="122">
        <f t="shared" si="1"/>
        <v>643.5</v>
      </c>
      <c r="BB12" s="122">
        <f t="shared" si="2"/>
        <v>0</v>
      </c>
      <c r="BC12" s="122">
        <f t="shared" si="3"/>
        <v>0</v>
      </c>
      <c r="BD12" s="122">
        <f t="shared" si="4"/>
        <v>0</v>
      </c>
      <c r="BE12" s="122">
        <f t="shared" si="5"/>
        <v>0</v>
      </c>
      <c r="CZ12" s="122">
        <v>0</v>
      </c>
    </row>
    <row r="13" spans="1:104" ht="22.5" x14ac:dyDescent="0.2">
      <c r="A13" s="150">
        <v>6</v>
      </c>
      <c r="B13" s="151" t="s">
        <v>83</v>
      </c>
      <c r="C13" s="152" t="s">
        <v>84</v>
      </c>
      <c r="D13" s="153" t="s">
        <v>78</v>
      </c>
      <c r="E13" s="154">
        <v>1.5</v>
      </c>
      <c r="F13" s="154">
        <v>71.5</v>
      </c>
      <c r="G13" s="155">
        <f t="shared" si="0"/>
        <v>107.25</v>
      </c>
      <c r="O13" s="149">
        <v>2</v>
      </c>
      <c r="AA13" s="122">
        <v>12</v>
      </c>
      <c r="AB13" s="122">
        <v>0</v>
      </c>
      <c r="AC13" s="122">
        <v>6</v>
      </c>
      <c r="AZ13" s="122">
        <v>1</v>
      </c>
      <c r="BA13" s="122">
        <f t="shared" si="1"/>
        <v>107.25</v>
      </c>
      <c r="BB13" s="122">
        <f t="shared" si="2"/>
        <v>0</v>
      </c>
      <c r="BC13" s="122">
        <f t="shared" si="3"/>
        <v>0</v>
      </c>
      <c r="BD13" s="122">
        <f t="shared" si="4"/>
        <v>0</v>
      </c>
      <c r="BE13" s="122">
        <f t="shared" si="5"/>
        <v>0</v>
      </c>
      <c r="CZ13" s="122">
        <v>0</v>
      </c>
    </row>
    <row r="14" spans="1:104" x14ac:dyDescent="0.2">
      <c r="A14" s="150">
        <v>7</v>
      </c>
      <c r="B14" s="151" t="s">
        <v>85</v>
      </c>
      <c r="C14" s="152" t="s">
        <v>86</v>
      </c>
      <c r="D14" s="153" t="s">
        <v>78</v>
      </c>
      <c r="E14" s="154">
        <v>1.5</v>
      </c>
      <c r="F14" s="154">
        <v>295</v>
      </c>
      <c r="G14" s="155">
        <f t="shared" si="0"/>
        <v>442.5</v>
      </c>
      <c r="O14" s="149">
        <v>2</v>
      </c>
      <c r="AA14" s="122">
        <v>12</v>
      </c>
      <c r="AB14" s="122">
        <v>0</v>
      </c>
      <c r="AC14" s="122">
        <v>7</v>
      </c>
      <c r="AZ14" s="122">
        <v>1</v>
      </c>
      <c r="BA14" s="122">
        <f t="shared" si="1"/>
        <v>442.5</v>
      </c>
      <c r="BB14" s="122">
        <f t="shared" si="2"/>
        <v>0</v>
      </c>
      <c r="BC14" s="122">
        <f t="shared" si="3"/>
        <v>0</v>
      </c>
      <c r="BD14" s="122">
        <f t="shared" si="4"/>
        <v>0</v>
      </c>
      <c r="BE14" s="122">
        <f t="shared" si="5"/>
        <v>0</v>
      </c>
      <c r="CZ14" s="122">
        <v>0</v>
      </c>
    </row>
    <row r="15" spans="1:104" x14ac:dyDescent="0.2">
      <c r="A15" s="150">
        <v>8</v>
      </c>
      <c r="B15" s="151" t="s">
        <v>87</v>
      </c>
      <c r="C15" s="152" t="s">
        <v>88</v>
      </c>
      <c r="D15" s="153" t="s">
        <v>78</v>
      </c>
      <c r="E15" s="154">
        <v>6</v>
      </c>
      <c r="F15" s="154">
        <v>849</v>
      </c>
      <c r="G15" s="155">
        <f t="shared" si="0"/>
        <v>5094</v>
      </c>
      <c r="O15" s="149">
        <v>2</v>
      </c>
      <c r="AA15" s="122">
        <v>12</v>
      </c>
      <c r="AB15" s="122">
        <v>0</v>
      </c>
      <c r="AC15" s="122">
        <v>8</v>
      </c>
      <c r="AZ15" s="122">
        <v>1</v>
      </c>
      <c r="BA15" s="122">
        <f t="shared" si="1"/>
        <v>5094</v>
      </c>
      <c r="BB15" s="122">
        <f t="shared" si="2"/>
        <v>0</v>
      </c>
      <c r="BC15" s="122">
        <f t="shared" si="3"/>
        <v>0</v>
      </c>
      <c r="BD15" s="122">
        <f t="shared" si="4"/>
        <v>0</v>
      </c>
      <c r="BE15" s="122">
        <f t="shared" si="5"/>
        <v>0</v>
      </c>
      <c r="CZ15" s="122">
        <v>0</v>
      </c>
    </row>
    <row r="16" spans="1:104" x14ac:dyDescent="0.2">
      <c r="A16" s="156"/>
      <c r="B16" s="157" t="s">
        <v>68</v>
      </c>
      <c r="C16" s="158" t="str">
        <f>CONCATENATE(B7," ",C7)</f>
        <v>1 Zemní práce</v>
      </c>
      <c r="D16" s="156"/>
      <c r="E16" s="159"/>
      <c r="F16" s="159"/>
      <c r="G16" s="160">
        <f>SUM(G7:G15)</f>
        <v>8859.6</v>
      </c>
      <c r="O16" s="149">
        <v>4</v>
      </c>
      <c r="BA16" s="161">
        <f>SUM(BA7:BA15)</f>
        <v>8859.6</v>
      </c>
      <c r="BB16" s="161">
        <f>SUM(BB7:BB15)</f>
        <v>0</v>
      </c>
      <c r="BC16" s="161">
        <f>SUM(BC7:BC15)</f>
        <v>0</v>
      </c>
      <c r="BD16" s="161">
        <f>SUM(BD7:BD15)</f>
        <v>0</v>
      </c>
      <c r="BE16" s="161">
        <f>SUM(BE7:BE15)</f>
        <v>0</v>
      </c>
    </row>
    <row r="17" spans="1:104" x14ac:dyDescent="0.2">
      <c r="A17" s="142" t="s">
        <v>65</v>
      </c>
      <c r="B17" s="143" t="s">
        <v>89</v>
      </c>
      <c r="C17" s="144" t="s">
        <v>90</v>
      </c>
      <c r="D17" s="145"/>
      <c r="E17" s="146"/>
      <c r="F17" s="146"/>
      <c r="G17" s="147"/>
      <c r="H17" s="148"/>
      <c r="I17" s="148"/>
      <c r="O17" s="149">
        <v>1</v>
      </c>
    </row>
    <row r="18" spans="1:104" ht="22.5" x14ac:dyDescent="0.2">
      <c r="A18" s="150">
        <v>9</v>
      </c>
      <c r="B18" s="151" t="s">
        <v>91</v>
      </c>
      <c r="C18" s="152" t="s">
        <v>92</v>
      </c>
      <c r="D18" s="153" t="s">
        <v>93</v>
      </c>
      <c r="E18" s="154">
        <v>1</v>
      </c>
      <c r="F18" s="154">
        <v>5000</v>
      </c>
      <c r="G18" s="155">
        <f t="shared" ref="G18:G25" si="6">E18*F18</f>
        <v>5000</v>
      </c>
      <c r="O18" s="149">
        <v>2</v>
      </c>
      <c r="AA18" s="122">
        <v>12</v>
      </c>
      <c r="AB18" s="122">
        <v>0</v>
      </c>
      <c r="AC18" s="122">
        <v>9</v>
      </c>
      <c r="AZ18" s="122">
        <v>1</v>
      </c>
      <c r="BA18" s="122">
        <f t="shared" ref="BA18:BA25" si="7">IF(AZ18=1,G18,0)</f>
        <v>5000</v>
      </c>
      <c r="BB18" s="122">
        <f t="shared" ref="BB18:BB25" si="8">IF(AZ18=2,G18,0)</f>
        <v>0</v>
      </c>
      <c r="BC18" s="122">
        <f t="shared" ref="BC18:BC25" si="9">IF(AZ18=3,G18,0)</f>
        <v>0</v>
      </c>
      <c r="BD18" s="122">
        <f t="shared" ref="BD18:BD25" si="10">IF(AZ18=4,G18,0)</f>
        <v>0</v>
      </c>
      <c r="BE18" s="122">
        <f t="shared" ref="BE18:BE25" si="11">IF(AZ18=5,G18,0)</f>
        <v>0</v>
      </c>
      <c r="CZ18" s="122">
        <v>1.8499999999999999E-2</v>
      </c>
    </row>
    <row r="19" spans="1:104" x14ac:dyDescent="0.2">
      <c r="A19" s="150">
        <v>10</v>
      </c>
      <c r="B19" s="151" t="s">
        <v>94</v>
      </c>
      <c r="C19" s="152" t="s">
        <v>95</v>
      </c>
      <c r="D19" s="153" t="s">
        <v>93</v>
      </c>
      <c r="E19" s="154">
        <v>1</v>
      </c>
      <c r="F19" s="154">
        <v>750</v>
      </c>
      <c r="G19" s="155">
        <f t="shared" si="6"/>
        <v>750</v>
      </c>
      <c r="O19" s="149">
        <v>2</v>
      </c>
      <c r="AA19" s="122">
        <v>12</v>
      </c>
      <c r="AB19" s="122">
        <v>0</v>
      </c>
      <c r="AC19" s="122">
        <v>10</v>
      </c>
      <c r="AZ19" s="122">
        <v>1</v>
      </c>
      <c r="BA19" s="122">
        <f t="shared" si="7"/>
        <v>750</v>
      </c>
      <c r="BB19" s="122">
        <f t="shared" si="8"/>
        <v>0</v>
      </c>
      <c r="BC19" s="122">
        <f t="shared" si="9"/>
        <v>0</v>
      </c>
      <c r="BD19" s="122">
        <f t="shared" si="10"/>
        <v>0</v>
      </c>
      <c r="BE19" s="122">
        <f t="shared" si="11"/>
        <v>0</v>
      </c>
      <c r="CZ19" s="122">
        <v>1.1E-4</v>
      </c>
    </row>
    <row r="20" spans="1:104" ht="22.5" x14ac:dyDescent="0.2">
      <c r="A20" s="150">
        <v>11</v>
      </c>
      <c r="B20" s="151" t="s">
        <v>96</v>
      </c>
      <c r="C20" s="152" t="s">
        <v>97</v>
      </c>
      <c r="D20" s="153" t="s">
        <v>93</v>
      </c>
      <c r="E20" s="154">
        <v>1</v>
      </c>
      <c r="F20" s="154">
        <v>18650</v>
      </c>
      <c r="G20" s="155">
        <f t="shared" si="6"/>
        <v>18650</v>
      </c>
      <c r="O20" s="149">
        <v>2</v>
      </c>
      <c r="AA20" s="122">
        <v>12</v>
      </c>
      <c r="AB20" s="122">
        <v>1</v>
      </c>
      <c r="AC20" s="122">
        <v>11</v>
      </c>
      <c r="AZ20" s="122">
        <v>1</v>
      </c>
      <c r="BA20" s="122">
        <f t="shared" si="7"/>
        <v>18650</v>
      </c>
      <c r="BB20" s="122">
        <f t="shared" si="8"/>
        <v>0</v>
      </c>
      <c r="BC20" s="122">
        <f t="shared" si="9"/>
        <v>0</v>
      </c>
      <c r="BD20" s="122">
        <f t="shared" si="10"/>
        <v>0</v>
      </c>
      <c r="BE20" s="122">
        <f t="shared" si="11"/>
        <v>0</v>
      </c>
      <c r="CZ20" s="122">
        <v>8.4500000000000006E-2</v>
      </c>
    </row>
    <row r="21" spans="1:104" x14ac:dyDescent="0.2">
      <c r="A21" s="150">
        <v>12</v>
      </c>
      <c r="B21" s="151" t="s">
        <v>98</v>
      </c>
      <c r="C21" s="152" t="s">
        <v>99</v>
      </c>
      <c r="D21" s="153" t="s">
        <v>100</v>
      </c>
      <c r="E21" s="154">
        <v>6</v>
      </c>
      <c r="F21" s="154">
        <v>8.3000000000000007</v>
      </c>
      <c r="G21" s="155">
        <f t="shared" si="6"/>
        <v>49.800000000000004</v>
      </c>
      <c r="O21" s="149">
        <v>2</v>
      </c>
      <c r="AA21" s="122">
        <v>12</v>
      </c>
      <c r="AB21" s="122">
        <v>0</v>
      </c>
      <c r="AC21" s="122">
        <v>12</v>
      </c>
      <c r="AZ21" s="122">
        <v>1</v>
      </c>
      <c r="BA21" s="122">
        <f t="shared" si="7"/>
        <v>49.800000000000004</v>
      </c>
      <c r="BB21" s="122">
        <f t="shared" si="8"/>
        <v>0</v>
      </c>
      <c r="BC21" s="122">
        <f t="shared" si="9"/>
        <v>0</v>
      </c>
      <c r="BD21" s="122">
        <f t="shared" si="10"/>
        <v>0</v>
      </c>
      <c r="BE21" s="122">
        <f t="shared" si="11"/>
        <v>0</v>
      </c>
      <c r="CZ21" s="122">
        <v>0</v>
      </c>
    </row>
    <row r="22" spans="1:104" x14ac:dyDescent="0.2">
      <c r="A22" s="150">
        <v>13</v>
      </c>
      <c r="B22" s="151" t="s">
        <v>101</v>
      </c>
      <c r="C22" s="152" t="s">
        <v>102</v>
      </c>
      <c r="D22" s="153" t="s">
        <v>93</v>
      </c>
      <c r="E22" s="154">
        <v>1</v>
      </c>
      <c r="F22" s="154">
        <v>760</v>
      </c>
      <c r="G22" s="155">
        <f t="shared" si="6"/>
        <v>760</v>
      </c>
      <c r="O22" s="149">
        <v>2</v>
      </c>
      <c r="AA22" s="122">
        <v>12</v>
      </c>
      <c r="AB22" s="122">
        <v>0</v>
      </c>
      <c r="AC22" s="122">
        <v>13</v>
      </c>
      <c r="AZ22" s="122">
        <v>1</v>
      </c>
      <c r="BA22" s="122">
        <f t="shared" si="7"/>
        <v>760</v>
      </c>
      <c r="BB22" s="122">
        <f t="shared" si="8"/>
        <v>0</v>
      </c>
      <c r="BC22" s="122">
        <f t="shared" si="9"/>
        <v>0</v>
      </c>
      <c r="BD22" s="122">
        <f t="shared" si="10"/>
        <v>0</v>
      </c>
      <c r="BE22" s="122">
        <f t="shared" si="11"/>
        <v>0</v>
      </c>
      <c r="CZ22" s="122">
        <v>0.29823</v>
      </c>
    </row>
    <row r="23" spans="1:104" x14ac:dyDescent="0.2">
      <c r="A23" s="150">
        <v>14</v>
      </c>
      <c r="B23" s="151" t="s">
        <v>103</v>
      </c>
      <c r="C23" s="152" t="s">
        <v>104</v>
      </c>
      <c r="D23" s="153" t="s">
        <v>93</v>
      </c>
      <c r="E23" s="154">
        <v>1</v>
      </c>
      <c r="F23" s="154">
        <v>1350.06</v>
      </c>
      <c r="G23" s="155">
        <f t="shared" si="6"/>
        <v>1350.06</v>
      </c>
      <c r="O23" s="149">
        <v>2</v>
      </c>
      <c r="AA23" s="122">
        <v>12</v>
      </c>
      <c r="AB23" s="122">
        <v>1</v>
      </c>
      <c r="AC23" s="122">
        <v>14</v>
      </c>
      <c r="AZ23" s="122">
        <v>1</v>
      </c>
      <c r="BA23" s="122">
        <f t="shared" si="7"/>
        <v>1350.06</v>
      </c>
      <c r="BB23" s="122">
        <f t="shared" si="8"/>
        <v>0</v>
      </c>
      <c r="BC23" s="122">
        <f t="shared" si="9"/>
        <v>0</v>
      </c>
      <c r="BD23" s="122">
        <f t="shared" si="10"/>
        <v>0</v>
      </c>
      <c r="BE23" s="122">
        <f t="shared" si="11"/>
        <v>0</v>
      </c>
      <c r="CZ23" s="122">
        <v>3.5000000000000003E-2</v>
      </c>
    </row>
    <row r="24" spans="1:104" x14ac:dyDescent="0.2">
      <c r="A24" s="150">
        <v>15</v>
      </c>
      <c r="B24" s="151" t="s">
        <v>105</v>
      </c>
      <c r="C24" s="152" t="s">
        <v>106</v>
      </c>
      <c r="D24" s="153" t="s">
        <v>93</v>
      </c>
      <c r="E24" s="154">
        <v>1</v>
      </c>
      <c r="F24" s="154">
        <v>391.5</v>
      </c>
      <c r="G24" s="155">
        <f t="shared" si="6"/>
        <v>391.5</v>
      </c>
      <c r="O24" s="149">
        <v>2</v>
      </c>
      <c r="AA24" s="122">
        <v>12</v>
      </c>
      <c r="AB24" s="122">
        <v>0</v>
      </c>
      <c r="AC24" s="122">
        <v>15</v>
      </c>
      <c r="AZ24" s="122">
        <v>1</v>
      </c>
      <c r="BA24" s="122">
        <f t="shared" si="7"/>
        <v>391.5</v>
      </c>
      <c r="BB24" s="122">
        <f t="shared" si="8"/>
        <v>0</v>
      </c>
      <c r="BC24" s="122">
        <f t="shared" si="9"/>
        <v>0</v>
      </c>
      <c r="BD24" s="122">
        <f t="shared" si="10"/>
        <v>0</v>
      </c>
      <c r="BE24" s="122">
        <f t="shared" si="11"/>
        <v>0</v>
      </c>
      <c r="CZ24" s="122">
        <v>0.11178</v>
      </c>
    </row>
    <row r="25" spans="1:104" x14ac:dyDescent="0.2">
      <c r="A25" s="150">
        <v>16</v>
      </c>
      <c r="B25" s="151" t="s">
        <v>107</v>
      </c>
      <c r="C25" s="152" t="s">
        <v>108</v>
      </c>
      <c r="D25" s="153" t="s">
        <v>93</v>
      </c>
      <c r="E25" s="154">
        <v>1</v>
      </c>
      <c r="F25" s="154">
        <v>480.34</v>
      </c>
      <c r="G25" s="155">
        <f t="shared" si="6"/>
        <v>480.34</v>
      </c>
      <c r="O25" s="149">
        <v>2</v>
      </c>
      <c r="AA25" s="122">
        <v>12</v>
      </c>
      <c r="AB25" s="122">
        <v>1</v>
      </c>
      <c r="AC25" s="122">
        <v>16</v>
      </c>
      <c r="AZ25" s="122">
        <v>1</v>
      </c>
      <c r="BA25" s="122">
        <f t="shared" si="7"/>
        <v>480.34</v>
      </c>
      <c r="BB25" s="122">
        <f t="shared" si="8"/>
        <v>0</v>
      </c>
      <c r="BC25" s="122">
        <f t="shared" si="9"/>
        <v>0</v>
      </c>
      <c r="BD25" s="122">
        <f t="shared" si="10"/>
        <v>0</v>
      </c>
      <c r="BE25" s="122">
        <f t="shared" si="11"/>
        <v>0</v>
      </c>
      <c r="CZ25" s="122">
        <v>1.7999999999999999E-2</v>
      </c>
    </row>
    <row r="26" spans="1:104" x14ac:dyDescent="0.2">
      <c r="A26" s="156"/>
      <c r="B26" s="157" t="s">
        <v>68</v>
      </c>
      <c r="C26" s="158" t="str">
        <f>CONCATENATE(B17," ",C17)</f>
        <v>8 Trubní vedení</v>
      </c>
      <c r="D26" s="156"/>
      <c r="E26" s="159"/>
      <c r="F26" s="159"/>
      <c r="G26" s="160">
        <f>SUM(G17:G25)</f>
        <v>27431.7</v>
      </c>
      <c r="O26" s="149">
        <v>4</v>
      </c>
      <c r="BA26" s="161">
        <f>SUM(BA17:BA25)</f>
        <v>27431.7</v>
      </c>
      <c r="BB26" s="161">
        <f>SUM(BB17:BB25)</f>
        <v>0</v>
      </c>
      <c r="BC26" s="161">
        <f>SUM(BC17:BC25)</f>
        <v>0</v>
      </c>
      <c r="BD26" s="161">
        <f>SUM(BD17:BD25)</f>
        <v>0</v>
      </c>
      <c r="BE26" s="161">
        <f>SUM(BE17:BE25)</f>
        <v>0</v>
      </c>
    </row>
    <row r="27" spans="1:104" x14ac:dyDescent="0.2">
      <c r="A27" s="142" t="s">
        <v>65</v>
      </c>
      <c r="B27" s="143" t="s">
        <v>109</v>
      </c>
      <c r="C27" s="144" t="s">
        <v>110</v>
      </c>
      <c r="D27" s="145"/>
      <c r="E27" s="146"/>
      <c r="F27" s="146"/>
      <c r="G27" s="147"/>
      <c r="H27" s="148"/>
      <c r="I27" s="148"/>
      <c r="O27" s="149">
        <v>1</v>
      </c>
    </row>
    <row r="28" spans="1:104" x14ac:dyDescent="0.2">
      <c r="A28" s="150">
        <v>17</v>
      </c>
      <c r="B28" s="151" t="s">
        <v>111</v>
      </c>
      <c r="C28" s="152" t="s">
        <v>112</v>
      </c>
      <c r="D28" s="153" t="s">
        <v>75</v>
      </c>
      <c r="E28" s="154">
        <v>0.56599999999999995</v>
      </c>
      <c r="F28" s="154">
        <v>882</v>
      </c>
      <c r="G28" s="155">
        <f>E28*F28</f>
        <v>499.21199999999993</v>
      </c>
      <c r="O28" s="149">
        <v>2</v>
      </c>
      <c r="AA28" s="122">
        <v>12</v>
      </c>
      <c r="AB28" s="122">
        <v>0</v>
      </c>
      <c r="AC28" s="122">
        <v>17</v>
      </c>
      <c r="AZ28" s="122">
        <v>1</v>
      </c>
      <c r="BA28" s="122">
        <f>IF(AZ28=1,G28,0)</f>
        <v>499.21199999999993</v>
      </c>
      <c r="BB28" s="122">
        <f>IF(AZ28=2,G28,0)</f>
        <v>0</v>
      </c>
      <c r="BC28" s="122">
        <f>IF(AZ28=3,G28,0)</f>
        <v>0</v>
      </c>
      <c r="BD28" s="122">
        <f>IF(AZ28=4,G28,0)</f>
        <v>0</v>
      </c>
      <c r="BE28" s="122">
        <f>IF(AZ28=5,G28,0)</f>
        <v>0</v>
      </c>
      <c r="CZ28" s="122">
        <v>0</v>
      </c>
    </row>
    <row r="29" spans="1:104" x14ac:dyDescent="0.2">
      <c r="A29" s="156"/>
      <c r="B29" s="157" t="s">
        <v>68</v>
      </c>
      <c r="C29" s="158" t="str">
        <f>CONCATENATE(B27," ",C27)</f>
        <v>99 Staveništní přesun hmot</v>
      </c>
      <c r="D29" s="156"/>
      <c r="E29" s="159"/>
      <c r="F29" s="159"/>
      <c r="G29" s="160">
        <f>SUM(G27:G28)</f>
        <v>499.21199999999993</v>
      </c>
      <c r="O29" s="149">
        <v>4</v>
      </c>
      <c r="BA29" s="161">
        <f>SUM(BA27:BA28)</f>
        <v>499.21199999999993</v>
      </c>
      <c r="BB29" s="161">
        <f>SUM(BB27:BB28)</f>
        <v>0</v>
      </c>
      <c r="BC29" s="161">
        <f>SUM(BC27:BC28)</f>
        <v>0</v>
      </c>
      <c r="BD29" s="161">
        <f>SUM(BD27:BD28)</f>
        <v>0</v>
      </c>
      <c r="BE29" s="161">
        <f>SUM(BE27:BE28)</f>
        <v>0</v>
      </c>
    </row>
    <row r="30" spans="1:104" x14ac:dyDescent="0.2">
      <c r="A30" s="123"/>
      <c r="B30" s="123"/>
      <c r="C30" s="123"/>
      <c r="D30" s="123"/>
      <c r="E30" s="123"/>
      <c r="F30" s="123"/>
      <c r="G30" s="123"/>
    </row>
    <row r="31" spans="1:104" x14ac:dyDescent="0.2">
      <c r="E31" s="122"/>
    </row>
    <row r="32" spans="1:104" x14ac:dyDescent="0.2">
      <c r="E32" s="122"/>
    </row>
    <row r="33" spans="5:5" x14ac:dyDescent="0.2">
      <c r="E33" s="122"/>
    </row>
    <row r="34" spans="5:5" x14ac:dyDescent="0.2">
      <c r="E34" s="122"/>
    </row>
    <row r="35" spans="5:5" x14ac:dyDescent="0.2">
      <c r="E35" s="122"/>
    </row>
    <row r="36" spans="5:5" x14ac:dyDescent="0.2">
      <c r="E36" s="122"/>
    </row>
    <row r="37" spans="5:5" x14ac:dyDescent="0.2">
      <c r="E37" s="122"/>
    </row>
    <row r="38" spans="5:5" x14ac:dyDescent="0.2">
      <c r="E38" s="122"/>
    </row>
    <row r="39" spans="5:5" x14ac:dyDescent="0.2">
      <c r="E39" s="122"/>
    </row>
    <row r="40" spans="5:5" x14ac:dyDescent="0.2">
      <c r="E40" s="122"/>
    </row>
    <row r="41" spans="5:5" x14ac:dyDescent="0.2">
      <c r="E41" s="122"/>
    </row>
    <row r="42" spans="5:5" x14ac:dyDescent="0.2">
      <c r="E42" s="122"/>
    </row>
    <row r="43" spans="5:5" x14ac:dyDescent="0.2">
      <c r="E43" s="122"/>
    </row>
    <row r="44" spans="5:5" x14ac:dyDescent="0.2">
      <c r="E44" s="122"/>
    </row>
    <row r="45" spans="5:5" x14ac:dyDescent="0.2">
      <c r="E45" s="122"/>
    </row>
    <row r="46" spans="5:5" x14ac:dyDescent="0.2">
      <c r="E46" s="122"/>
    </row>
    <row r="47" spans="5:5" x14ac:dyDescent="0.2">
      <c r="E47" s="122"/>
    </row>
    <row r="48" spans="5:5" x14ac:dyDescent="0.2">
      <c r="E48" s="122"/>
    </row>
    <row r="49" spans="1:7" x14ac:dyDescent="0.2">
      <c r="E49" s="122"/>
    </row>
    <row r="50" spans="1:7" x14ac:dyDescent="0.2">
      <c r="E50" s="122"/>
    </row>
    <row r="51" spans="1:7" x14ac:dyDescent="0.2">
      <c r="E51" s="122"/>
    </row>
    <row r="52" spans="1:7" x14ac:dyDescent="0.2">
      <c r="E52" s="122"/>
    </row>
    <row r="53" spans="1:7" x14ac:dyDescent="0.2">
      <c r="A53" s="162"/>
      <c r="B53" s="162"/>
      <c r="C53" s="162"/>
      <c r="D53" s="162"/>
      <c r="E53" s="162"/>
      <c r="F53" s="162"/>
      <c r="G53" s="162"/>
    </row>
    <row r="54" spans="1:7" x14ac:dyDescent="0.2">
      <c r="A54" s="162"/>
      <c r="B54" s="162"/>
      <c r="C54" s="162"/>
      <c r="D54" s="162"/>
      <c r="E54" s="162"/>
      <c r="F54" s="162"/>
      <c r="G54" s="162"/>
    </row>
    <row r="55" spans="1:7" x14ac:dyDescent="0.2">
      <c r="A55" s="162"/>
      <c r="B55" s="162"/>
      <c r="C55" s="162"/>
      <c r="D55" s="162"/>
      <c r="E55" s="162"/>
      <c r="F55" s="162"/>
      <c r="G55" s="162"/>
    </row>
    <row r="56" spans="1:7" x14ac:dyDescent="0.2">
      <c r="A56" s="162"/>
      <c r="B56" s="162"/>
      <c r="C56" s="162"/>
      <c r="D56" s="162"/>
      <c r="E56" s="162"/>
      <c r="F56" s="162"/>
      <c r="G56" s="162"/>
    </row>
    <row r="57" spans="1:7" x14ac:dyDescent="0.2">
      <c r="E57" s="122"/>
    </row>
    <row r="58" spans="1:7" x14ac:dyDescent="0.2">
      <c r="E58" s="122"/>
    </row>
    <row r="59" spans="1:7" x14ac:dyDescent="0.2">
      <c r="E59" s="122"/>
    </row>
    <row r="60" spans="1:7" x14ac:dyDescent="0.2">
      <c r="E60" s="122"/>
    </row>
    <row r="61" spans="1:7" x14ac:dyDescent="0.2">
      <c r="E61" s="122"/>
    </row>
    <row r="62" spans="1:7" x14ac:dyDescent="0.2">
      <c r="E62" s="122"/>
    </row>
    <row r="63" spans="1:7" x14ac:dyDescent="0.2">
      <c r="E63" s="122"/>
    </row>
    <row r="64" spans="1:7" x14ac:dyDescent="0.2">
      <c r="E64" s="122"/>
    </row>
    <row r="65" spans="5:5" x14ac:dyDescent="0.2">
      <c r="E65" s="122"/>
    </row>
    <row r="66" spans="5:5" x14ac:dyDescent="0.2">
      <c r="E66" s="122"/>
    </row>
    <row r="67" spans="5:5" x14ac:dyDescent="0.2">
      <c r="E67" s="122"/>
    </row>
    <row r="68" spans="5:5" x14ac:dyDescent="0.2">
      <c r="E68" s="122"/>
    </row>
    <row r="69" spans="5:5" x14ac:dyDescent="0.2">
      <c r="E69" s="122"/>
    </row>
    <row r="70" spans="5:5" x14ac:dyDescent="0.2">
      <c r="E70" s="122"/>
    </row>
    <row r="71" spans="5:5" x14ac:dyDescent="0.2">
      <c r="E71" s="122"/>
    </row>
    <row r="72" spans="5:5" x14ac:dyDescent="0.2">
      <c r="E72" s="122"/>
    </row>
    <row r="73" spans="5:5" x14ac:dyDescent="0.2">
      <c r="E73" s="122"/>
    </row>
    <row r="74" spans="5:5" x14ac:dyDescent="0.2">
      <c r="E74" s="122"/>
    </row>
    <row r="75" spans="5:5" x14ac:dyDescent="0.2">
      <c r="E75" s="122"/>
    </row>
    <row r="76" spans="5:5" x14ac:dyDescent="0.2">
      <c r="E76" s="122"/>
    </row>
    <row r="77" spans="5:5" x14ac:dyDescent="0.2">
      <c r="E77" s="122"/>
    </row>
    <row r="78" spans="5:5" x14ac:dyDescent="0.2">
      <c r="E78" s="122"/>
    </row>
    <row r="79" spans="5:5" x14ac:dyDescent="0.2">
      <c r="E79" s="122"/>
    </row>
    <row r="80" spans="5:5" x14ac:dyDescent="0.2">
      <c r="E80" s="122"/>
    </row>
    <row r="81" spans="1:7" x14ac:dyDescent="0.2">
      <c r="E81" s="122"/>
    </row>
    <row r="82" spans="1:7" x14ac:dyDescent="0.2">
      <c r="E82" s="122"/>
    </row>
    <row r="83" spans="1:7" x14ac:dyDescent="0.2">
      <c r="E83" s="122"/>
    </row>
    <row r="84" spans="1:7" x14ac:dyDescent="0.2">
      <c r="E84" s="122"/>
    </row>
    <row r="85" spans="1:7" x14ac:dyDescent="0.2">
      <c r="E85" s="122"/>
    </row>
    <row r="86" spans="1:7" x14ac:dyDescent="0.2">
      <c r="E86" s="122"/>
    </row>
    <row r="87" spans="1:7" x14ac:dyDescent="0.2">
      <c r="E87" s="122"/>
    </row>
    <row r="88" spans="1:7" x14ac:dyDescent="0.2">
      <c r="A88" s="163"/>
      <c r="B88" s="163"/>
    </row>
    <row r="89" spans="1:7" x14ac:dyDescent="0.2">
      <c r="A89" s="162"/>
      <c r="B89" s="162"/>
      <c r="C89" s="165"/>
      <c r="D89" s="165"/>
      <c r="E89" s="166"/>
      <c r="F89" s="165"/>
      <c r="G89" s="167"/>
    </row>
    <row r="90" spans="1:7" x14ac:dyDescent="0.2">
      <c r="A90" s="168"/>
      <c r="B90" s="168"/>
      <c r="C90" s="162"/>
      <c r="D90" s="162"/>
      <c r="E90" s="169"/>
      <c r="F90" s="162"/>
      <c r="G90" s="162"/>
    </row>
    <row r="91" spans="1:7" x14ac:dyDescent="0.2">
      <c r="A91" s="162"/>
      <c r="B91" s="162"/>
      <c r="C91" s="162"/>
      <c r="D91" s="162"/>
      <c r="E91" s="169"/>
      <c r="F91" s="162"/>
      <c r="G91" s="162"/>
    </row>
    <row r="92" spans="1:7" x14ac:dyDescent="0.2">
      <c r="A92" s="162"/>
      <c r="B92" s="162"/>
      <c r="C92" s="162"/>
      <c r="D92" s="162"/>
      <c r="E92" s="169"/>
      <c r="F92" s="162"/>
      <c r="G92" s="162"/>
    </row>
    <row r="93" spans="1:7" x14ac:dyDescent="0.2">
      <c r="A93" s="162"/>
      <c r="B93" s="162"/>
      <c r="C93" s="162"/>
      <c r="D93" s="162"/>
      <c r="E93" s="169"/>
      <c r="F93" s="162"/>
      <c r="G93" s="162"/>
    </row>
    <row r="94" spans="1:7" x14ac:dyDescent="0.2">
      <c r="A94" s="162"/>
      <c r="B94" s="162"/>
      <c r="C94" s="162"/>
      <c r="D94" s="162"/>
      <c r="E94" s="169"/>
      <c r="F94" s="162"/>
      <c r="G94" s="162"/>
    </row>
    <row r="95" spans="1:7" x14ac:dyDescent="0.2">
      <c r="A95" s="162"/>
      <c r="B95" s="162"/>
      <c r="C95" s="162"/>
      <c r="D95" s="162"/>
      <c r="E95" s="169"/>
      <c r="F95" s="162"/>
      <c r="G95" s="162"/>
    </row>
    <row r="96" spans="1:7" x14ac:dyDescent="0.2">
      <c r="A96" s="162"/>
      <c r="B96" s="162"/>
      <c r="C96" s="162"/>
      <c r="D96" s="162"/>
      <c r="E96" s="169"/>
      <c r="F96" s="162"/>
      <c r="G96" s="162"/>
    </row>
    <row r="97" spans="1:7" x14ac:dyDescent="0.2">
      <c r="A97" s="162"/>
      <c r="B97" s="162"/>
      <c r="C97" s="162"/>
      <c r="D97" s="162"/>
      <c r="E97" s="169"/>
      <c r="F97" s="162"/>
      <c r="G97" s="162"/>
    </row>
    <row r="98" spans="1:7" x14ac:dyDescent="0.2">
      <c r="A98" s="162"/>
      <c r="B98" s="162"/>
      <c r="C98" s="162"/>
      <c r="D98" s="162"/>
      <c r="E98" s="169"/>
      <c r="F98" s="162"/>
      <c r="G98" s="162"/>
    </row>
    <row r="99" spans="1:7" x14ac:dyDescent="0.2">
      <c r="A99" s="162"/>
      <c r="B99" s="162"/>
      <c r="C99" s="162"/>
      <c r="D99" s="162"/>
      <c r="E99" s="169"/>
      <c r="F99" s="162"/>
      <c r="G99" s="162"/>
    </row>
    <row r="100" spans="1:7" x14ac:dyDescent="0.2">
      <c r="A100" s="162"/>
      <c r="B100" s="162"/>
      <c r="C100" s="162"/>
      <c r="D100" s="162"/>
      <c r="E100" s="169"/>
      <c r="F100" s="162"/>
      <c r="G100" s="162"/>
    </row>
    <row r="101" spans="1:7" x14ac:dyDescent="0.2">
      <c r="A101" s="162"/>
      <c r="B101" s="162"/>
      <c r="C101" s="162"/>
      <c r="D101" s="162"/>
      <c r="E101" s="169"/>
      <c r="F101" s="162"/>
      <c r="G101" s="162"/>
    </row>
    <row r="102" spans="1:7" x14ac:dyDescent="0.2">
      <c r="A102" s="162"/>
      <c r="B102" s="162"/>
      <c r="C102" s="162"/>
      <c r="D102" s="162"/>
      <c r="E102" s="169"/>
      <c r="F102" s="162"/>
      <c r="G102" s="162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Tomas Weiss</cp:lastModifiedBy>
  <cp:lastPrinted>2016-12-19T07:19:08Z</cp:lastPrinted>
  <dcterms:created xsi:type="dcterms:W3CDTF">2016-12-12T08:19:24Z</dcterms:created>
  <dcterms:modified xsi:type="dcterms:W3CDTF">2016-12-19T07:19:16Z</dcterms:modified>
</cp:coreProperties>
</file>