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4250" firstSheet="1" activeTab="1"/>
  </bookViews>
  <sheets>
    <sheet name="Rekapitulace stavby" sheetId="1" state="veryHidden" r:id="rId1"/>
    <sheet name="6 - Vzduchotechnika" sheetId="2" r:id="rId2"/>
  </sheets>
  <definedNames>
    <definedName name="_xlnm._FilterDatabase" localSheetId="1" hidden="1">'6 - Vzduchotechnika'!$C$117:$L$152</definedName>
    <definedName name="_xlnm.Print_Titles" localSheetId="1">'6 - Vzduchotechnika'!$117:$117</definedName>
    <definedName name="_xlnm.Print_Titles" localSheetId="0">'Rekapitulace stavby'!$92:$92</definedName>
    <definedName name="_xlnm.Print_Area" localSheetId="1">'6 - Vzduchotechnika'!$C$82:$K$99,'6 - Vzduchotechnika'!$C$105:$L$152</definedName>
    <definedName name="_xlnm.Print_Area" localSheetId="0">'Rekapitulace stavby'!$D$4:$AO$76,'Rekapitulace stavby'!$C$82:$AQ$96</definedName>
  </definedNames>
  <calcPr calcId="145621"/>
</workbook>
</file>

<file path=xl/calcChain.xml><?xml version="1.0" encoding="utf-8"?>
<calcChain xmlns="http://schemas.openxmlformats.org/spreadsheetml/2006/main">
  <c r="K39" i="2" l="1"/>
  <c r="K38" i="2"/>
  <c r="BA95" i="1"/>
  <c r="K37" i="2"/>
  <c r="AZ95" i="1" s="1"/>
  <c r="BI150" i="2"/>
  <c r="BH150" i="2"/>
  <c r="BG150" i="2"/>
  <c r="BF150" i="2"/>
  <c r="R150" i="2"/>
  <c r="Q150" i="2"/>
  <c r="X150" i="2"/>
  <c r="V150" i="2"/>
  <c r="T150" i="2"/>
  <c r="P150" i="2"/>
  <c r="K150" i="2" s="1"/>
  <c r="BE150" i="2" s="1"/>
  <c r="BK150" i="2"/>
  <c r="BI148" i="2"/>
  <c r="BH148" i="2"/>
  <c r="BG148" i="2"/>
  <c r="BF148" i="2"/>
  <c r="R148" i="2"/>
  <c r="Q148" i="2"/>
  <c r="X148" i="2"/>
  <c r="V148" i="2"/>
  <c r="T148" i="2"/>
  <c r="P148" i="2"/>
  <c r="BK148" i="2" s="1"/>
  <c r="BI146" i="2"/>
  <c r="BH146" i="2"/>
  <c r="BG146" i="2"/>
  <c r="BF146" i="2"/>
  <c r="R146" i="2"/>
  <c r="Q146" i="2"/>
  <c r="X146" i="2"/>
  <c r="V146" i="2"/>
  <c r="T146" i="2"/>
  <c r="P146" i="2"/>
  <c r="BK146" i="2"/>
  <c r="K146" i="2"/>
  <c r="BE146" i="2"/>
  <c r="BI144" i="2"/>
  <c r="BH144" i="2"/>
  <c r="BG144" i="2"/>
  <c r="BF144" i="2"/>
  <c r="R144" i="2"/>
  <c r="Q144" i="2"/>
  <c r="X144" i="2"/>
  <c r="V144" i="2"/>
  <c r="T144" i="2"/>
  <c r="P144" i="2"/>
  <c r="BK144" i="2"/>
  <c r="K144" i="2"/>
  <c r="BE144" i="2" s="1"/>
  <c r="BI142" i="2"/>
  <c r="BH142" i="2"/>
  <c r="BG142" i="2"/>
  <c r="BF142" i="2"/>
  <c r="R142" i="2"/>
  <c r="Q142" i="2"/>
  <c r="X142" i="2"/>
  <c r="V142" i="2"/>
  <c r="T142" i="2"/>
  <c r="P142" i="2"/>
  <c r="K142" i="2" s="1"/>
  <c r="BE142" i="2" s="1"/>
  <c r="BK142" i="2"/>
  <c r="BI140" i="2"/>
  <c r="BH140" i="2"/>
  <c r="BG140" i="2"/>
  <c r="BF140" i="2"/>
  <c r="R140" i="2"/>
  <c r="Q140" i="2"/>
  <c r="X140" i="2"/>
  <c r="V140" i="2"/>
  <c r="T140" i="2"/>
  <c r="P140" i="2"/>
  <c r="BK140" i="2" s="1"/>
  <c r="BI137" i="2"/>
  <c r="BH137" i="2"/>
  <c r="BG137" i="2"/>
  <c r="BF137" i="2"/>
  <c r="R137" i="2"/>
  <c r="Q137" i="2"/>
  <c r="X137" i="2"/>
  <c r="V137" i="2"/>
  <c r="T137" i="2"/>
  <c r="P137" i="2"/>
  <c r="BK137" i="2"/>
  <c r="K137" i="2"/>
  <c r="BE137" i="2"/>
  <c r="BI135" i="2"/>
  <c r="BH135" i="2"/>
  <c r="BG135" i="2"/>
  <c r="BF135" i="2"/>
  <c r="R135" i="2"/>
  <c r="Q135" i="2"/>
  <c r="X135" i="2"/>
  <c r="V135" i="2"/>
  <c r="T135" i="2"/>
  <c r="P135" i="2"/>
  <c r="BK135" i="2"/>
  <c r="K135" i="2"/>
  <c r="BE135" i="2" s="1"/>
  <c r="BI133" i="2"/>
  <c r="BH133" i="2"/>
  <c r="BG133" i="2"/>
  <c r="BF133" i="2"/>
  <c r="R133" i="2"/>
  <c r="Q133" i="2"/>
  <c r="X133" i="2"/>
  <c r="V133" i="2"/>
  <c r="T133" i="2"/>
  <c r="P133" i="2"/>
  <c r="K133" i="2" s="1"/>
  <c r="BE133" i="2" s="1"/>
  <c r="BK133" i="2"/>
  <c r="BI131" i="2"/>
  <c r="BH131" i="2"/>
  <c r="BG131" i="2"/>
  <c r="BF131" i="2"/>
  <c r="R131" i="2"/>
  <c r="Q131" i="2"/>
  <c r="X131" i="2"/>
  <c r="V131" i="2"/>
  <c r="T131" i="2"/>
  <c r="P131" i="2"/>
  <c r="BK131" i="2" s="1"/>
  <c r="BI129" i="2"/>
  <c r="BH129" i="2"/>
  <c r="BG129" i="2"/>
  <c r="BF129" i="2"/>
  <c r="R129" i="2"/>
  <c r="R120" i="2" s="1"/>
  <c r="Q129" i="2"/>
  <c r="X129" i="2"/>
  <c r="V129" i="2"/>
  <c r="T129" i="2"/>
  <c r="P129" i="2"/>
  <c r="BK129" i="2"/>
  <c r="K129" i="2"/>
  <c r="BE129" i="2"/>
  <c r="BI127" i="2"/>
  <c r="BH127" i="2"/>
  <c r="BG127" i="2"/>
  <c r="BF127" i="2"/>
  <c r="K36" i="2" s="1"/>
  <c r="AY95" i="1" s="1"/>
  <c r="R127" i="2"/>
  <c r="Q127" i="2"/>
  <c r="X127" i="2"/>
  <c r="V127" i="2"/>
  <c r="T127" i="2"/>
  <c r="P127" i="2"/>
  <c r="BK127" i="2"/>
  <c r="K127" i="2"/>
  <c r="BE127" i="2" s="1"/>
  <c r="BI125" i="2"/>
  <c r="BH125" i="2"/>
  <c r="BG125" i="2"/>
  <c r="F37" i="2" s="1"/>
  <c r="BD95" i="1" s="1"/>
  <c r="BD94" i="1" s="1"/>
  <c r="BF125" i="2"/>
  <c r="R125" i="2"/>
  <c r="Q125" i="2"/>
  <c r="X125" i="2"/>
  <c r="V125" i="2"/>
  <c r="T125" i="2"/>
  <c r="P125" i="2"/>
  <c r="K125" i="2" s="1"/>
  <c r="BE125" i="2" s="1"/>
  <c r="BK125" i="2"/>
  <c r="BI123" i="2"/>
  <c r="BH123" i="2"/>
  <c r="BG123" i="2"/>
  <c r="BF123" i="2"/>
  <c r="R123" i="2"/>
  <c r="Q123" i="2"/>
  <c r="X123" i="2"/>
  <c r="V123" i="2"/>
  <c r="T123" i="2"/>
  <c r="P123" i="2"/>
  <c r="BK123" i="2" s="1"/>
  <c r="BI121" i="2"/>
  <c r="F39" i="2" s="1"/>
  <c r="BF95" i="1" s="1"/>
  <c r="BF94" i="1" s="1"/>
  <c r="W33" i="1" s="1"/>
  <c r="BH121" i="2"/>
  <c r="F38" i="2"/>
  <c r="BE95" i="1" s="1"/>
  <c r="BE94" i="1" s="1"/>
  <c r="BG121" i="2"/>
  <c r="BF121" i="2"/>
  <c r="F36" i="2"/>
  <c r="BC95" i="1" s="1"/>
  <c r="BC94" i="1" s="1"/>
  <c r="R121" i="2"/>
  <c r="Q121" i="2"/>
  <c r="Q120" i="2"/>
  <c r="Q119" i="2" s="1"/>
  <c r="X121" i="2"/>
  <c r="X120" i="2" s="1"/>
  <c r="X119" i="2" s="1"/>
  <c r="X118" i="2" s="1"/>
  <c r="V121" i="2"/>
  <c r="V120" i="2" s="1"/>
  <c r="V119" i="2" s="1"/>
  <c r="V118" i="2" s="1"/>
  <c r="T121" i="2"/>
  <c r="T120" i="2" s="1"/>
  <c r="T119" i="2" s="1"/>
  <c r="T118" i="2" s="1"/>
  <c r="AW95" i="1" s="1"/>
  <c r="AW94" i="1" s="1"/>
  <c r="P121" i="2"/>
  <c r="BK121" i="2" s="1"/>
  <c r="K121" i="2"/>
  <c r="BE121" i="2" s="1"/>
  <c r="J115" i="2"/>
  <c r="J114" i="2"/>
  <c r="F114" i="2"/>
  <c r="F112" i="2"/>
  <c r="E110" i="2"/>
  <c r="J92" i="2"/>
  <c r="J91" i="2"/>
  <c r="F91" i="2"/>
  <c r="F89" i="2"/>
  <c r="E87" i="2"/>
  <c r="J18" i="2"/>
  <c r="E18" i="2"/>
  <c r="J17" i="2"/>
  <c r="J12" i="2"/>
  <c r="J112" i="2" s="1"/>
  <c r="E7" i="2"/>
  <c r="E85" i="2" s="1"/>
  <c r="E108" i="2"/>
  <c r="AU94" i="1"/>
  <c r="L90" i="1"/>
  <c r="AM90" i="1"/>
  <c r="AM89" i="1"/>
  <c r="L89" i="1"/>
  <c r="AM87" i="1"/>
  <c r="L87" i="1"/>
  <c r="L85" i="1"/>
  <c r="L84" i="1"/>
  <c r="J98" i="2" l="1"/>
  <c r="R119" i="2"/>
  <c r="BK120" i="2"/>
  <c r="BA94" i="1"/>
  <c r="W32" i="1"/>
  <c r="Q118" i="2"/>
  <c r="I96" i="2" s="1"/>
  <c r="K30" i="2" s="1"/>
  <c r="AS95" i="1" s="1"/>
  <c r="AS94" i="1" s="1"/>
  <c r="I97" i="2"/>
  <c r="W30" i="1"/>
  <c r="AY94" i="1"/>
  <c r="AK30" i="1" s="1"/>
  <c r="W31" i="1"/>
  <c r="AZ94" i="1"/>
  <c r="J89" i="2"/>
  <c r="K131" i="2"/>
  <c r="BE131" i="2" s="1"/>
  <c r="K35" i="2" s="1"/>
  <c r="AX95" i="1" s="1"/>
  <c r="AV95" i="1" s="1"/>
  <c r="K148" i="2"/>
  <c r="BE148" i="2" s="1"/>
  <c r="I98" i="2"/>
  <c r="K123" i="2"/>
  <c r="BE123" i="2" s="1"/>
  <c r="F35" i="2" s="1"/>
  <c r="BB95" i="1" s="1"/>
  <c r="BB94" i="1" s="1"/>
  <c r="K140" i="2"/>
  <c r="BE140" i="2" s="1"/>
  <c r="W29" i="1" l="1"/>
  <c r="AX94" i="1"/>
  <c r="K120" i="2"/>
  <c r="K98" i="2" s="1"/>
  <c r="BK119" i="2"/>
  <c r="R118" i="2"/>
  <c r="J96" i="2" s="1"/>
  <c r="K31" i="2" s="1"/>
  <c r="AT95" i="1" s="1"/>
  <c r="AT94" i="1" s="1"/>
  <c r="J97" i="2"/>
  <c r="AK29" i="1" l="1"/>
  <c r="AV94" i="1"/>
  <c r="K119" i="2"/>
  <c r="K97" i="2" s="1"/>
  <c r="BK118" i="2"/>
  <c r="K118" i="2" s="1"/>
  <c r="K96" i="2" l="1"/>
  <c r="K32" i="2"/>
  <c r="AG95" i="1" l="1"/>
  <c r="K41" i="2"/>
  <c r="AG94" i="1" l="1"/>
  <c r="AN95" i="1"/>
  <c r="AN94" i="1" l="1"/>
  <c r="AK26" i="1"/>
  <c r="AK35" i="1" s="1"/>
</calcChain>
</file>

<file path=xl/sharedStrings.xml><?xml version="1.0" encoding="utf-8"?>
<sst xmlns="http://schemas.openxmlformats.org/spreadsheetml/2006/main" count="567" uniqueCount="212">
  <si>
    <t>Export Komplet</t>
  </si>
  <si>
    <t/>
  </si>
  <si>
    <t>2.0</t>
  </si>
  <si>
    <t>False</t>
  </si>
  <si>
    <t>True</t>
  </si>
  <si>
    <t>{b96321e6-39a8-459d-9d8e-f09227fe4b4a}</t>
  </si>
  <si>
    <t>&gt;&gt;  skryté sloupce  &lt;&lt;</t>
  </si>
  <si>
    <t>0,01</t>
  </si>
  <si>
    <t>21</t>
  </si>
  <si>
    <t>15</t>
  </si>
  <si>
    <t>REKAPITULACE STAVBY</t>
  </si>
  <si>
    <t>v ---  níže se nacházejí doplnkové a pomocné údaje k sestavám  --- v</t>
  </si>
  <si>
    <t>Návod na vyplnění</t>
  </si>
  <si>
    <t>0,001</t>
  </si>
  <si>
    <t>Kód:</t>
  </si>
  <si>
    <t>741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</si>
  <si>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</si>
  <si>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</si>
  <si>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Fort Tafelberg, obnova jižního boku hlavního valu</t>
  </si>
  <si>
    <t>KSO:</t>
  </si>
  <si>
    <t>CC-CZ:</t>
  </si>
  <si>
    <t>Místo:</t>
  </si>
  <si>
    <t>Olomouc</t>
  </si>
  <si>
    <t>Datum:</t>
  </si>
  <si>
    <t>2. 10. 2019</t>
  </si>
  <si>
    <t>Zadavatel:</t>
  </si>
  <si>
    <t>IČ:</t>
  </si>
  <si>
    <t>Fakultní nemocnice Olomouc, odd. správy budov</t>
  </si>
  <si>
    <t>DIČ:</t>
  </si>
  <si>
    <t>Uchazeč:</t>
  </si>
  <si>
    <t>Vyplň údaj</t>
  </si>
  <si>
    <t>Projektant:</t>
  </si>
  <si>
    <t>Ing. arch. Jan Dohnal, tř. Svobody 20, Olomouc</t>
  </si>
  <si>
    <t>Zpracovatel:</t>
  </si>
  <si>
    <t>11570032</t>
  </si>
  <si>
    <t>Jan Mikeš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</si>
  <si>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</si>
  <si>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</si>
  <si>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</si>
  <si>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</si>
  <si>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</si>
  <si>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</si>
  <si>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</si>
  <si>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</si>
  <si>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</si>
  <si>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</si>
  <si>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</si>
  <si>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</si>
  <si>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</si>
  <si>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</si>
  <si>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</si>
  <si>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</si>
  <si>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</si>
  <si>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</si>
  <si>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</si>
  <si>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</si>
  <si>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</si>
  <si>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</si>
  <si>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</si>
  <si>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</si>
  <si>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</si>
  <si>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</si>
  <si>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</si>
  <si>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</si>
  <si>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</si>
  <si>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</si>
  <si>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</si>
  <si>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</si>
  <si>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</si>
  <si>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</si>
  <si>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</si>
  <si>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</si>
  <si>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</si>
  <si>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</si>
  <si>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</si>
  <si>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</si>
  <si>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</si>
  <si>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</si>
  <si>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</si>
  <si>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</si>
  <si>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</si>
  <si>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</si>
  <si>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</si>
  <si>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</si>
  <si>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6</t>
  </si>
  <si>
    <t>Vzduchotechnika</t>
  </si>
  <si>
    <t>STA</t>
  </si>
  <si>
    <t>1</t>
  </si>
  <si>
    <t>{613dee91-c319-4b53-9c24-c5bb11bf6989}</t>
  </si>
  <si>
    <t>2</t>
  </si>
  <si>
    <t>KRYCÍ LIST SOUPISU PRACÍ</t>
  </si>
  <si>
    <t>Objekt:</t>
  </si>
  <si>
    <t>6 - Vzduchotechnika</t>
  </si>
  <si>
    <t>Materiál</t>
  </si>
  <si>
    <t>Montáž</t>
  </si>
  <si>
    <t>REKAPITULACE ČLENĚNÍ SOUPISU PRACÍ</t>
  </si>
  <si>
    <t>Kód dílu - Popis</t>
  </si>
  <si>
    <t>Materiál [CZK]</t>
  </si>
  <si>
    <t>Montáž [CZK]</t>
  </si>
  <si>
    <t>Cena celkem [CZK]</t>
  </si>
  <si>
    <t>Náklady ze soupisu prací</t>
  </si>
  <si>
    <t>-1</t>
  </si>
  <si>
    <t>PSV - Práce a dodávky PSV</t>
  </si>
  <si>
    <t xml:space="preserve">    751 - Vzduchotechnika</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</si>
  <si>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</si>
  <si>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</si>
  <si>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</si>
  <si>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</si>
  <si>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</si>
  <si>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</si>
  <si>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</si>
  <si>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</si>
  <si>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</si>
  <si>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</si>
  <si>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</si>
  <si>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</si>
  <si>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</si>
  <si>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</si>
  <si>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</si>
  <si>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</si>
  <si>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PSV</t>
  </si>
  <si>
    <t>Práce a dodávky PSV</t>
  </si>
  <si>
    <t>ROZPOCET</t>
  </si>
  <si>
    <t>751</t>
  </si>
  <si>
    <t>K</t>
  </si>
  <si>
    <t>751122091</t>
  </si>
  <si>
    <t>Mtž vent rad ntl potrubního základního D do 100 mm</t>
  </si>
  <si>
    <t>kus</t>
  </si>
  <si>
    <t>CS ÚRS 2019 01</t>
  </si>
  <si>
    <t>16</t>
  </si>
  <si>
    <t>-1128061534</t>
  </si>
  <si>
    <t>PP</t>
  </si>
  <si>
    <t>Montáž ventilátoru radiálního nízkotlakého  potrubního základního do kruhového potrubí, průměru do 100 mm</t>
  </si>
  <si>
    <t>M</t>
  </si>
  <si>
    <t>R-4291441</t>
  </si>
  <si>
    <t>1. ventilátor MIXVENT TD-250/100 potrubní diagonální</t>
  </si>
  <si>
    <t>kpl</t>
  </si>
  <si>
    <t>32</t>
  </si>
  <si>
    <t>382966474</t>
  </si>
  <si>
    <t>Potrubní diagonální ventilátor d100mm,  Qv= 110m3/h při Pstat=85Pa, 230V, 28W, zapojit na vyšší otáčky , Skříň je vyrobena z plastu,skládá se z montážní lišty s dvěma hrdly a motorem, který je s hrdly spojen rychloupínacími sponami. Konstrukce umožňuje demontáž motorové části bez nutnosti odpojit potrubí. Oběžné kolo je vyrobeno z plastu. Motory jsou asynchronní s kotvou nakrátko, od velikosti  500 s vnějším rotorem. Motory mají dvojí vinutí, což je umožňuje provozovat s dvojími otáčkami a jsou vybaveny tepelnou pojistkou. Ložiska jsou kuličková. Tuková náplň ložisek je na dobu jejich životnosti. Třída izolace B, krytí je IP 44. Provozní teplota -20 až +40°C.
Včetně 2ks spojovací manžety</t>
  </si>
  <si>
    <t>3</t>
  </si>
  <si>
    <t>751322011</t>
  </si>
  <si>
    <t>Mtž talířového ventilu D do 100 mm</t>
  </si>
  <si>
    <t>-2025347764</t>
  </si>
  <si>
    <t>Montáž talířových ventilů, anemostatů, dýz  talířového ventilu, průměru do 100 mm</t>
  </si>
  <si>
    <t>4</t>
  </si>
  <si>
    <t>R-4296111</t>
  </si>
  <si>
    <t>2. talířový ventil DVS 100-odvodní</t>
  </si>
  <si>
    <t>ks</t>
  </si>
  <si>
    <t>-709285527</t>
  </si>
  <si>
    <t xml:space="preserve">Kovový talířový ventil pro odvod vzduchu průměr 100, barva bílá </t>
  </si>
  <si>
    <t>5</t>
  </si>
  <si>
    <t>751514678</t>
  </si>
  <si>
    <t>Mtž škrtící klapky do plech potrubí kruhové bez příruby D do 100 mm</t>
  </si>
  <si>
    <t>745258315</t>
  </si>
  <si>
    <t>Montáž škrtící klapky nebo zpětné klapky do plechového potrubí  kruhové bez příruby, průměru do 100 mm</t>
  </si>
  <si>
    <t>R-4295225</t>
  </si>
  <si>
    <t>3. Zpětná klapka RSK100 pro kruhové potrubí d100mm</t>
  </si>
  <si>
    <t>1805173703</t>
  </si>
  <si>
    <t>Zpětná klapka pro kruhové potrubí d100mm, pro instalaci do vodorovného potrubí,  materiál pozink.plech,  tlaková ztráta při průtoku 100m3/h =cca 45Pa</t>
  </si>
  <si>
    <t>7</t>
  </si>
  <si>
    <t>751537071</t>
  </si>
  <si>
    <t>Mtž potrubí ohebného neizol z Al folie D do 100 mm</t>
  </si>
  <si>
    <t>m</t>
  </si>
  <si>
    <t>1113968927</t>
  </si>
  <si>
    <t>Montáž kruhového potrubí ohebného  neizolovaného z Al folie, průměru do 100 mm</t>
  </si>
  <si>
    <t>8</t>
  </si>
  <si>
    <t>R-4298412</t>
  </si>
  <si>
    <t xml:space="preserve">4  Trouba Al ohebná  jednovrstvá SEMIVAC SV100 </t>
  </si>
  <si>
    <t>bm</t>
  </si>
  <si>
    <t>-630640987</t>
  </si>
  <si>
    <t xml:space="preserve">Trouba Al ohebná 1-vrstvá hliníková slitina tloušťky 100 mikronů- průměr 100mm 
Rozsah teplot:  -30°C/+60°C
</t>
  </si>
  <si>
    <t>9</t>
  </si>
  <si>
    <t>751510041</t>
  </si>
  <si>
    <t>Vzduchotechnické potrubí pozink kruhové spirálně vinuté D do 100 mm</t>
  </si>
  <si>
    <t>989851914</t>
  </si>
  <si>
    <t>Vzduchotechnické potrubí z pozinkovaného plechu  kruhové, trouba spirálně vinutá bez příruby, průměru do 100 mm</t>
  </si>
  <si>
    <t>PSC</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</si>
  <si>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</si>
  <si>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10</t>
  </si>
  <si>
    <t>R-4299216</t>
  </si>
  <si>
    <t xml:space="preserve">Kovová stahovací páska se sponou QIP110 pro průměry do 110mm   </t>
  </si>
  <si>
    <t>-1116056239</t>
  </si>
  <si>
    <t>Materiál  spojovací a těsnící- kovové prvky zinkovány</t>
  </si>
  <si>
    <t>11</t>
  </si>
  <si>
    <t>751572101</t>
  </si>
  <si>
    <t>Uchycení potrubí kruhového pomocí objímky kotvenou do betonu D do 100 mm</t>
  </si>
  <si>
    <t>-1691807189</t>
  </si>
  <si>
    <t>Závěs kruhového potrubí pomocí objímky, kotvené do betonu průměru potrubí do 100 mm</t>
  </si>
  <si>
    <t>12</t>
  </si>
  <si>
    <t>R-4299215</t>
  </si>
  <si>
    <t>spojovací a těsnící materiál</t>
  </si>
  <si>
    <t>kg</t>
  </si>
  <si>
    <t>884730669</t>
  </si>
  <si>
    <t>13</t>
  </si>
  <si>
    <t>751691111</t>
  </si>
  <si>
    <t>Zaregulování systému vzduchotechnického zařízení - 1 koncový (distribuční) prvek</t>
  </si>
  <si>
    <t>1842542520</t>
  </si>
  <si>
    <t>Zaregulování systému vzduchotechnického zařízení za 1 koncový (distribuční) prvek</t>
  </si>
  <si>
    <t>14</t>
  </si>
  <si>
    <t>HZS2491</t>
  </si>
  <si>
    <t>Hodinová zúčtovací sazba dělník zednických výpomocí</t>
  </si>
  <si>
    <t>hod</t>
  </si>
  <si>
    <t>-1876340960</t>
  </si>
  <si>
    <t>Hodinové zúčtovací sazby profesí PSV  zednické výpomoci a pomocné práce PSV dělník zednických výpomocí</t>
  </si>
  <si>
    <t>998751101</t>
  </si>
  <si>
    <t>Přesun hmot tonážní pro vzduchotechniku v objektech v do 12 m</t>
  </si>
  <si>
    <t>t</t>
  </si>
  <si>
    <t>608058061</t>
  </si>
  <si>
    <t>Přesun hmot pro vzduchotechniku stanovený z hmotnosti přesunovaného materiálu vodorovná dopravní vzdálenost do 100 m v objektech výšky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</si>
  <si>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</si>
  <si>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SOUPIS PRACÍ - SPECIFIKACE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</si>
</sst>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2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4" xfId="0" applyBorder="1"/>
    <xf numFmtId="0" fontId="0" fillId="0" borderId="3" xfId="0" applyFont="1" applyBorder="1" applyAlignment="1">
      <alignment vertical="center"/>
    </xf>
    <xf numFmtId="0" fontId="14"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Font="1" applyBorder="1" applyAlignment="1">
      <alignment vertical="center"/>
    </xf>
    <xf numFmtId="0" fontId="1" fillId="0" borderId="5"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19" fillId="5"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Font="1"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2" fillId="0" borderId="14" xfId="0" applyNumberFormat="1" applyFont="1" applyBorder="1" applyAlignment="1">
      <alignment horizontal="right" vertical="center"/>
    </xf>
    <xf numFmtId="4" fontId="12" fillId="0" borderId="0" xfId="0" applyNumberFormat="1" applyFont="1" applyBorder="1" applyAlignment="1">
      <alignment horizontal="righ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applyProtection="1">
      <protection locked="0"/>
    </xf>
    <xf numFmtId="0" fontId="27"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4" fontId="1" fillId="0" borderId="0" xfId="0" applyNumberFormat="1" applyFont="1" applyAlignment="1">
      <alignment vertical="center"/>
    </xf>
    <xf numFmtId="0" fontId="14" fillId="0" borderId="0" xfId="0" applyFont="1" applyAlignment="1">
      <alignment horizontal="left" vertical="center"/>
    </xf>
    <xf numFmtId="0" fontId="1" fillId="0" borderId="0" xfId="0" applyFont="1" applyAlignment="1" applyProtection="1">
      <alignment horizontal="right" vertical="center"/>
      <protection locked="0"/>
    </xf>
    <xf numFmtId="0" fontId="18" fillId="0" borderId="0" xfId="0" applyFont="1" applyAlignment="1">
      <alignment horizontal="lef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pplyProtection="1">
      <alignment horizontal="righ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 fillId="0" borderId="0" xfId="0" applyFont="1" applyAlignment="1" applyProtection="1">
      <alignment horizontal="left" vertical="center" wrapText="1"/>
      <protection locked="0"/>
    </xf>
    <xf numFmtId="0" fontId="19" fillId="5" borderId="0" xfId="0" applyFont="1" applyFill="1" applyAlignment="1">
      <alignment horizontal="left" vertical="center"/>
    </xf>
    <xf numFmtId="0" fontId="19" fillId="5" borderId="0" xfId="0" applyFont="1" applyFill="1" applyAlignment="1" applyProtection="1">
      <alignment horizontal="right" vertical="center"/>
      <protection locked="0"/>
    </xf>
    <xf numFmtId="0" fontId="19" fillId="5" borderId="0" xfId="0" applyFont="1" applyFill="1" applyAlignment="1">
      <alignment horizontal="right" vertical="center"/>
    </xf>
    <xf numFmtId="0" fontId="28" fillId="0" borderId="0" xfId="0" applyFont="1" applyAlignment="1">
      <alignment horizontal="left" vertical="center"/>
    </xf>
    <xf numFmtId="4" fontId="21" fillId="0" borderId="0" xfId="0" applyNumberFormat="1" applyFont="1" applyAlignment="1" applyProtection="1">
      <alignment vertical="center"/>
      <protection locked="0"/>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pplyProtection="1">
      <alignment vertical="center"/>
      <protection locked="0"/>
    </xf>
    <xf numFmtId="4" fontId="7" fillId="0" borderId="20" xfId="0" applyNumberFormat="1" applyFont="1" applyBorder="1" applyAlignment="1">
      <alignment vertical="center"/>
    </xf>
    <xf numFmtId="0" fontId="0" fillId="0" borderId="3" xfId="0" applyFont="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lignment horizontal="center" vertical="center" wrapText="1"/>
    </xf>
    <xf numFmtId="0" fontId="19" fillId="5" borderId="0" xfId="0" applyFont="1" applyFill="1" applyAlignment="1">
      <alignment horizontal="center" vertical="center" wrapText="1"/>
    </xf>
    <xf numFmtId="4" fontId="21" fillId="0" borderId="0" xfId="0" applyNumberFormat="1" applyFont="1" applyAlignment="1"/>
    <xf numFmtId="4" fontId="29" fillId="0" borderId="12" xfId="0" applyNumberFormat="1" applyFont="1" applyBorder="1" applyAlignment="1"/>
    <xf numFmtId="166" fontId="29" fillId="0" borderId="12" xfId="0" applyNumberFormat="1" applyFont="1" applyBorder="1" applyAlignment="1"/>
    <xf numFmtId="166" fontId="29" fillId="0" borderId="13" xfId="0" applyNumberFormat="1" applyFont="1" applyBorder="1" applyAlignment="1"/>
    <xf numFmtId="4" fontId="30"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4" fontId="8" fillId="0" borderId="0" xfId="0" applyNumberFormat="1"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3"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20" fillId="3" borderId="14" xfId="0" applyFont="1" applyFill="1" applyBorder="1" applyAlignment="1" applyProtection="1">
      <alignment horizontal="left" vertical="center"/>
      <protection locked="0"/>
    </xf>
    <xf numFmtId="0" fontId="20" fillId="0" borderId="0" xfId="0" applyFont="1" applyBorder="1" applyAlignment="1">
      <alignment horizontal="center"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0" fillId="0" borderId="14" xfId="0" applyFont="1" applyBorder="1" applyAlignment="1">
      <alignment vertical="center"/>
    </xf>
    <xf numFmtId="0" fontId="33" fillId="0" borderId="22" xfId="0" applyFont="1" applyBorder="1" applyAlignment="1" applyProtection="1">
      <alignment horizontal="center" vertical="center"/>
      <protection locked="0"/>
    </xf>
    <xf numFmtId="49" fontId="33" fillId="0" borderId="22" xfId="0" applyNumberFormat="1" applyFont="1" applyBorder="1" applyAlignment="1" applyProtection="1">
      <alignment horizontal="left" vertical="center" wrapText="1"/>
      <protection locked="0"/>
    </xf>
    <xf numFmtId="0" fontId="33" fillId="0" borderId="22" xfId="0" applyFont="1" applyBorder="1" applyAlignment="1" applyProtection="1">
      <alignment horizontal="left" vertical="center" wrapText="1"/>
      <protection locked="0"/>
    </xf>
    <xf numFmtId="0" fontId="33" fillId="0" borderId="22" xfId="0" applyFont="1" applyBorder="1" applyAlignment="1" applyProtection="1">
      <alignment horizontal="center" vertical="center" wrapText="1"/>
      <protection locked="0"/>
    </xf>
    <xf numFmtId="167" fontId="33" fillId="0" borderId="22" xfId="0" applyNumberFormat="1" applyFont="1" applyBorder="1" applyAlignment="1" applyProtection="1">
      <alignment vertical="center"/>
      <protection locked="0"/>
    </xf>
    <xf numFmtId="4" fontId="33" fillId="3" borderId="22" xfId="0" applyNumberFormat="1" applyFont="1" applyFill="1" applyBorder="1" applyAlignment="1" applyProtection="1">
      <alignment vertical="center"/>
      <protection locked="0"/>
    </xf>
    <xf numFmtId="0" fontId="34" fillId="0" borderId="22" xfId="0" applyFont="1" applyBorder="1" applyAlignment="1" applyProtection="1">
      <alignment vertical="center"/>
      <protection locked="0"/>
    </xf>
    <xf numFmtId="4" fontId="33" fillId="0" borderId="22" xfId="0" applyNumberFormat="1" applyFont="1" applyBorder="1" applyAlignment="1" applyProtection="1">
      <alignment vertical="center"/>
      <protection locked="0"/>
    </xf>
    <xf numFmtId="0" fontId="34" fillId="0" borderId="3" xfId="0" applyFont="1" applyBorder="1" applyAlignment="1">
      <alignment vertical="center"/>
    </xf>
    <xf numFmtId="0" fontId="33" fillId="3" borderId="14" xfId="0" applyFont="1" applyFill="1" applyBorder="1" applyAlignment="1" applyProtection="1">
      <alignment horizontal="left" vertical="center"/>
      <protection locked="0"/>
    </xf>
    <xf numFmtId="0" fontId="35" fillId="0" borderId="0" xfId="0" applyFont="1" applyAlignment="1">
      <alignment vertical="center" wrapText="1"/>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4" fontId="14" fillId="0" borderId="5" xfId="0" applyNumberFormat="1" applyFont="1" applyBorder="1" applyAlignment="1">
      <alignment vertical="center"/>
    </xf>
    <xf numFmtId="0" fontId="0" fillId="0" borderId="5" xfId="0" applyFont="1" applyBorder="1" applyAlignment="1">
      <alignment vertical="center"/>
    </xf>
    <xf numFmtId="4" fontId="15" fillId="0" borderId="0" xfId="0" applyNumberFormat="1" applyFont="1" applyAlignment="1">
      <alignment vertical="center"/>
    </xf>
    <xf numFmtId="0" fontId="1" fillId="0" borderId="0" xfId="0" applyFont="1" applyAlignment="1">
      <alignmen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10" fillId="2" borderId="0" xfId="0" applyFont="1" applyFill="1" applyAlignment="1">
      <alignment horizontal="center" vertical="center"/>
    </xf>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9" fillId="5" borderId="7" xfId="0" applyFont="1" applyFill="1" applyBorder="1" applyAlignment="1">
      <alignment horizontal="right" vertical="center"/>
    </xf>
    <xf numFmtId="0" fontId="19" fillId="5" borderId="7" xfId="0" applyFont="1" applyFill="1" applyBorder="1" applyAlignment="1">
      <alignment horizontal="left" vertical="center"/>
    </xf>
    <xf numFmtId="0" fontId="19" fillId="5" borderId="7" xfId="0" applyFont="1" applyFill="1" applyBorder="1" applyAlignment="1">
      <alignment horizontal="center" vertical="center"/>
    </xf>
    <xf numFmtId="0" fontId="19" fillId="5" borderId="8" xfId="0" applyFont="1" applyFill="1" applyBorder="1" applyAlignment="1">
      <alignment horizontal="lef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9" fillId="5" borderId="6" xfId="0" applyFont="1" applyFill="1" applyBorder="1" applyAlignment="1">
      <alignment horizontal="center" vertical="center"/>
    </xf>
    <xf numFmtId="0" fontId="4" fillId="4" borderId="7" xfId="0" applyFont="1" applyFill="1" applyBorder="1" applyAlignment="1">
      <alignment horizontal="left" vertical="center"/>
    </xf>
    <xf numFmtId="0" fontId="2" fillId="0" borderId="0" xfId="0" applyFont="1" applyAlignment="1" applyProtection="1">
      <alignment horizontal="left" vertical="center" wrapText="1"/>
      <protection locked="0"/>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2" t="s">
        <v>0</v>
      </c>
      <c r="AZ1" s="12" t="s">
        <v>1</v>
      </c>
      <c r="BA1" s="12" t="s">
        <v>2</v>
      </c>
      <c r="BB1" s="12" t="s">
        <v>1</v>
      </c>
      <c r="BT1" s="12" t="s">
        <v>3</v>
      </c>
      <c r="BU1" s="12" t="s">
        <v>4</v>
      </c>
      <c r="BV1" s="12" t="s">
        <v>5</v>
      </c>
    </row>
    <row r="2" spans="1:74" ht="36.950000000000003" customHeight="1">
      <c r="AR2" s="190" t="s">
        <v>6</v>
      </c>
      <c r="AS2" s="191"/>
      <c r="AT2" s="191"/>
      <c r="AU2" s="191"/>
      <c r="AV2" s="191"/>
      <c r="AW2" s="191"/>
      <c r="AX2" s="191"/>
      <c r="AY2" s="191"/>
      <c r="AZ2" s="191"/>
      <c r="BA2" s="191"/>
      <c r="BB2" s="191"/>
      <c r="BC2" s="191"/>
      <c r="BD2" s="191"/>
      <c r="BE2" s="191"/>
      <c r="BF2" s="191"/>
      <c r="BG2" s="191"/>
      <c r="BS2" s="13" t="s">
        <v>7</v>
      </c>
      <c r="BT2" s="13" t="s">
        <v>8</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7</v>
      </c>
      <c r="BT3" s="13" t="s">
        <v>9</v>
      </c>
    </row>
    <row r="4" spans="1:74" ht="24.95" customHeight="1">
      <c r="B4" s="16"/>
      <c r="D4" s="17" t="s">
        <v>10</v>
      </c>
      <c r="AR4" s="16"/>
      <c r="AS4" s="18" t="s">
        <v>11</v>
      </c>
      <c r="BG4" s="19" t="s">
        <v>12</v>
      </c>
      <c r="BS4" s="13" t="s">
        <v>13</v>
      </c>
    </row>
    <row r="5" spans="1:74" ht="12" customHeight="1">
      <c r="B5" s="16"/>
      <c r="D5" s="20" t="s">
        <v>14</v>
      </c>
      <c r="K5" s="201" t="s">
        <v>15</v>
      </c>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R5" s="16"/>
      <c r="BG5" s="180" t="s">
        <v>16</v>
      </c>
      <c r="BS5" s="13" t="s">
        <v>7</v>
      </c>
    </row>
    <row r="6" spans="1:74" ht="36.950000000000003" customHeight="1">
      <c r="B6" s="16"/>
      <c r="D6" s="22" t="s">
        <v>17</v>
      </c>
      <c r="K6" s="202" t="s">
        <v>18</v>
      </c>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R6" s="16"/>
      <c r="BG6" s="181"/>
      <c r="BS6" s="13" t="s">
        <v>7</v>
      </c>
    </row>
    <row r="7" spans="1:74" ht="12" customHeight="1">
      <c r="B7" s="16"/>
      <c r="D7" s="23" t="s">
        <v>19</v>
      </c>
      <c r="K7" s="21" t="s">
        <v>1</v>
      </c>
      <c r="AK7" s="23" t="s">
        <v>20</v>
      </c>
      <c r="AN7" s="21" t="s">
        <v>1</v>
      </c>
      <c r="AR7" s="16"/>
      <c r="BG7" s="181"/>
      <c r="BS7" s="13" t="s">
        <v>7</v>
      </c>
    </row>
    <row r="8" spans="1:74" ht="12" customHeight="1">
      <c r="B8" s="16"/>
      <c r="D8" s="23" t="s">
        <v>21</v>
      </c>
      <c r="K8" s="21" t="s">
        <v>22</v>
      </c>
      <c r="AK8" s="23" t="s">
        <v>23</v>
      </c>
      <c r="AN8" s="24" t="s">
        <v>24</v>
      </c>
      <c r="AR8" s="16"/>
      <c r="BG8" s="181"/>
      <c r="BS8" s="13" t="s">
        <v>7</v>
      </c>
    </row>
    <row r="9" spans="1:74" ht="14.45" customHeight="1">
      <c r="B9" s="16"/>
      <c r="AR9" s="16"/>
      <c r="BG9" s="181"/>
      <c r="BS9" s="13" t="s">
        <v>7</v>
      </c>
    </row>
    <row r="10" spans="1:74" ht="12" customHeight="1">
      <c r="B10" s="16"/>
      <c r="D10" s="23" t="s">
        <v>25</v>
      </c>
      <c r="AK10" s="23" t="s">
        <v>26</v>
      </c>
      <c r="AN10" s="21" t="s">
        <v>1</v>
      </c>
      <c r="AR10" s="16"/>
      <c r="BG10" s="181"/>
      <c r="BS10" s="13" t="s">
        <v>7</v>
      </c>
    </row>
    <row r="11" spans="1:74" ht="18.399999999999999" customHeight="1">
      <c r="B11" s="16"/>
      <c r="E11" s="21" t="s">
        <v>27</v>
      </c>
      <c r="AK11" s="23" t="s">
        <v>28</v>
      </c>
      <c r="AN11" s="21" t="s">
        <v>1</v>
      </c>
      <c r="AR11" s="16"/>
      <c r="BG11" s="181"/>
      <c r="BS11" s="13" t="s">
        <v>7</v>
      </c>
    </row>
    <row r="12" spans="1:74" ht="6.95" customHeight="1">
      <c r="B12" s="16"/>
      <c r="AR12" s="16"/>
      <c r="BG12" s="181"/>
      <c r="BS12" s="13" t="s">
        <v>7</v>
      </c>
    </row>
    <row r="13" spans="1:74" ht="12" customHeight="1">
      <c r="B13" s="16"/>
      <c r="D13" s="23" t="s">
        <v>29</v>
      </c>
      <c r="AK13" s="23" t="s">
        <v>26</v>
      </c>
      <c r="AN13" s="25" t="s">
        <v>30</v>
      </c>
      <c r="AR13" s="16"/>
      <c r="BG13" s="181"/>
      <c r="BS13" s="13" t="s">
        <v>7</v>
      </c>
    </row>
    <row r="14" spans="1:74" ht="12.75">
      <c r="B14" s="16"/>
      <c r="E14" s="203" t="s">
        <v>30</v>
      </c>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3" t="s">
        <v>28</v>
      </c>
      <c r="AN14" s="25" t="s">
        <v>30</v>
      </c>
      <c r="AR14" s="16"/>
      <c r="BG14" s="181"/>
      <c r="BS14" s="13" t="s">
        <v>7</v>
      </c>
    </row>
    <row r="15" spans="1:74" ht="6.95" customHeight="1">
      <c r="B15" s="16"/>
      <c r="AR15" s="16"/>
      <c r="BG15" s="181"/>
      <c r="BS15" s="13" t="s">
        <v>3</v>
      </c>
    </row>
    <row r="16" spans="1:74" ht="12" customHeight="1">
      <c r="B16" s="16"/>
      <c r="D16" s="23" t="s">
        <v>31</v>
      </c>
      <c r="AK16" s="23" t="s">
        <v>26</v>
      </c>
      <c r="AN16" s="21" t="s">
        <v>1</v>
      </c>
      <c r="AR16" s="16"/>
      <c r="BG16" s="181"/>
      <c r="BS16" s="13" t="s">
        <v>3</v>
      </c>
    </row>
    <row r="17" spans="2:71" ht="18.399999999999999" customHeight="1">
      <c r="B17" s="16"/>
      <c r="E17" s="21" t="s">
        <v>32</v>
      </c>
      <c r="AK17" s="23" t="s">
        <v>28</v>
      </c>
      <c r="AN17" s="21" t="s">
        <v>1</v>
      </c>
      <c r="AR17" s="16"/>
      <c r="BG17" s="181"/>
      <c r="BS17" s="13" t="s">
        <v>4</v>
      </c>
    </row>
    <row r="18" spans="2:71" ht="6.95" customHeight="1">
      <c r="B18" s="16"/>
      <c r="AR18" s="16"/>
      <c r="BG18" s="181"/>
      <c r="BS18" s="13" t="s">
        <v>7</v>
      </c>
    </row>
    <row r="19" spans="2:71" ht="12" customHeight="1">
      <c r="B19" s="16"/>
      <c r="D19" s="23" t="s">
        <v>33</v>
      </c>
      <c r="AK19" s="23" t="s">
        <v>26</v>
      </c>
      <c r="AN19" s="21" t="s">
        <v>34</v>
      </c>
      <c r="AR19" s="16"/>
      <c r="BG19" s="181"/>
      <c r="BS19" s="13" t="s">
        <v>7</v>
      </c>
    </row>
    <row r="20" spans="2:71" ht="18.399999999999999" customHeight="1">
      <c r="B20" s="16"/>
      <c r="E20" s="21" t="s">
        <v>35</v>
      </c>
      <c r="AK20" s="23" t="s">
        <v>28</v>
      </c>
      <c r="AN20" s="21" t="s">
        <v>1</v>
      </c>
      <c r="AR20" s="16"/>
      <c r="BG20" s="181"/>
      <c r="BS20" s="13" t="s">
        <v>4</v>
      </c>
    </row>
    <row r="21" spans="2:71" ht="6.95" customHeight="1">
      <c r="B21" s="16"/>
      <c r="AR21" s="16"/>
      <c r="BG21" s="181"/>
    </row>
    <row r="22" spans="2:71" ht="12" customHeight="1">
      <c r="B22" s="16"/>
      <c r="D22" s="23" t="s">
        <v>36</v>
      </c>
      <c r="AR22" s="16"/>
      <c r="BG22" s="181"/>
    </row>
    <row r="23" spans="2:71" ht="16.5" customHeight="1">
      <c r="B23" s="16"/>
      <c r="E23" s="205" t="s">
        <v>1</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R23" s="16"/>
      <c r="BG23" s="181"/>
    </row>
    <row r="24" spans="2:71" ht="6.95" customHeight="1">
      <c r="B24" s="16"/>
      <c r="AR24" s="16"/>
      <c r="BG24" s="181"/>
    </row>
    <row r="25" spans="2:71" ht="6.95" customHeight="1">
      <c r="B25" s="1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6"/>
      <c r="BG25" s="181"/>
    </row>
    <row r="26" spans="2:71" s="1" customFormat="1" ht="25.9" customHeight="1">
      <c r="B26" s="27"/>
      <c r="D26" s="28" t="s">
        <v>37</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183">
        <f>ROUND(AG94,2)</f>
        <v>0</v>
      </c>
      <c r="AL26" s="184"/>
      <c r="AM26" s="184"/>
      <c r="AN26" s="184"/>
      <c r="AO26" s="184"/>
      <c r="AR26" s="27"/>
      <c r="BG26" s="181"/>
    </row>
    <row r="27" spans="2:71" s="1" customFormat="1" ht="6.95" customHeight="1">
      <c r="B27" s="27"/>
      <c r="AR27" s="27"/>
      <c r="BG27" s="181"/>
    </row>
    <row r="28" spans="2:71" s="1" customFormat="1" ht="12.75">
      <c r="B28" s="27"/>
      <c r="L28" s="206" t="s">
        <v>38</v>
      </c>
      <c r="M28" s="206"/>
      <c r="N28" s="206"/>
      <c r="O28" s="206"/>
      <c r="P28" s="206"/>
      <c r="W28" s="206" t="s">
        <v>39</v>
      </c>
      <c r="X28" s="206"/>
      <c r="Y28" s="206"/>
      <c r="Z28" s="206"/>
      <c r="AA28" s="206"/>
      <c r="AB28" s="206"/>
      <c r="AC28" s="206"/>
      <c r="AD28" s="206"/>
      <c r="AE28" s="206"/>
      <c r="AK28" s="206" t="s">
        <v>40</v>
      </c>
      <c r="AL28" s="206"/>
      <c r="AM28" s="206"/>
      <c r="AN28" s="206"/>
      <c r="AO28" s="206"/>
      <c r="AR28" s="27"/>
      <c r="BG28" s="181"/>
    </row>
    <row r="29" spans="2:71" s="2" customFormat="1" ht="14.45" customHeight="1">
      <c r="B29" s="31"/>
      <c r="D29" s="23" t="s">
        <v>41</v>
      </c>
      <c r="F29" s="23" t="s">
        <v>42</v>
      </c>
      <c r="L29" s="207">
        <v>0.21</v>
      </c>
      <c r="M29" s="186"/>
      <c r="N29" s="186"/>
      <c r="O29" s="186"/>
      <c r="P29" s="186"/>
      <c r="W29" s="185">
        <f>ROUND(BB94, 2)</f>
        <v>0</v>
      </c>
      <c r="X29" s="186"/>
      <c r="Y29" s="186"/>
      <c r="Z29" s="186"/>
      <c r="AA29" s="186"/>
      <c r="AB29" s="186"/>
      <c r="AC29" s="186"/>
      <c r="AD29" s="186"/>
      <c r="AE29" s="186"/>
      <c r="AK29" s="185">
        <f>ROUND(AX94, 2)</f>
        <v>0</v>
      </c>
      <c r="AL29" s="186"/>
      <c r="AM29" s="186"/>
      <c r="AN29" s="186"/>
      <c r="AO29" s="186"/>
      <c r="AR29" s="31"/>
      <c r="BG29" s="182"/>
    </row>
    <row r="30" spans="2:71" s="2" customFormat="1" ht="14.45" customHeight="1">
      <c r="B30" s="31"/>
      <c r="F30" s="23" t="s">
        <v>43</v>
      </c>
      <c r="L30" s="207">
        <v>0.15</v>
      </c>
      <c r="M30" s="186"/>
      <c r="N30" s="186"/>
      <c r="O30" s="186"/>
      <c r="P30" s="186"/>
      <c r="W30" s="185">
        <f>ROUND(BC94, 2)</f>
        <v>0</v>
      </c>
      <c r="X30" s="186"/>
      <c r="Y30" s="186"/>
      <c r="Z30" s="186"/>
      <c r="AA30" s="186"/>
      <c r="AB30" s="186"/>
      <c r="AC30" s="186"/>
      <c r="AD30" s="186"/>
      <c r="AE30" s="186"/>
      <c r="AK30" s="185">
        <f>ROUND(AY94, 2)</f>
        <v>0</v>
      </c>
      <c r="AL30" s="186"/>
      <c r="AM30" s="186"/>
      <c r="AN30" s="186"/>
      <c r="AO30" s="186"/>
      <c r="AR30" s="31"/>
      <c r="BG30" s="182"/>
    </row>
    <row r="31" spans="2:71" s="2" customFormat="1" ht="14.45" hidden="1" customHeight="1">
      <c r="B31" s="31"/>
      <c r="F31" s="23" t="s">
        <v>44</v>
      </c>
      <c r="L31" s="207">
        <v>0.21</v>
      </c>
      <c r="M31" s="186"/>
      <c r="N31" s="186"/>
      <c r="O31" s="186"/>
      <c r="P31" s="186"/>
      <c r="W31" s="185">
        <f>ROUND(BD94, 2)</f>
        <v>0</v>
      </c>
      <c r="X31" s="186"/>
      <c r="Y31" s="186"/>
      <c r="Z31" s="186"/>
      <c r="AA31" s="186"/>
      <c r="AB31" s="186"/>
      <c r="AC31" s="186"/>
      <c r="AD31" s="186"/>
      <c r="AE31" s="186"/>
      <c r="AK31" s="185">
        <v>0</v>
      </c>
      <c r="AL31" s="186"/>
      <c r="AM31" s="186"/>
      <c r="AN31" s="186"/>
      <c r="AO31" s="186"/>
      <c r="AR31" s="31"/>
      <c r="BG31" s="182"/>
    </row>
    <row r="32" spans="2:71" s="2" customFormat="1" ht="14.45" hidden="1" customHeight="1">
      <c r="B32" s="31"/>
      <c r="F32" s="23" t="s">
        <v>45</v>
      </c>
      <c r="L32" s="207">
        <v>0.15</v>
      </c>
      <c r="M32" s="186"/>
      <c r="N32" s="186"/>
      <c r="O32" s="186"/>
      <c r="P32" s="186"/>
      <c r="W32" s="185">
        <f>ROUND(BE94, 2)</f>
        <v>0</v>
      </c>
      <c r="X32" s="186"/>
      <c r="Y32" s="186"/>
      <c r="Z32" s="186"/>
      <c r="AA32" s="186"/>
      <c r="AB32" s="186"/>
      <c r="AC32" s="186"/>
      <c r="AD32" s="186"/>
      <c r="AE32" s="186"/>
      <c r="AK32" s="185">
        <v>0</v>
      </c>
      <c r="AL32" s="186"/>
      <c r="AM32" s="186"/>
      <c r="AN32" s="186"/>
      <c r="AO32" s="186"/>
      <c r="AR32" s="31"/>
      <c r="BG32" s="182"/>
    </row>
    <row r="33" spans="2:59" s="2" customFormat="1" ht="14.45" hidden="1" customHeight="1">
      <c r="B33" s="31"/>
      <c r="F33" s="23" t="s">
        <v>46</v>
      </c>
      <c r="L33" s="207">
        <v>0</v>
      </c>
      <c r="M33" s="186"/>
      <c r="N33" s="186"/>
      <c r="O33" s="186"/>
      <c r="P33" s="186"/>
      <c r="W33" s="185">
        <f>ROUND(BF94, 2)</f>
        <v>0</v>
      </c>
      <c r="X33" s="186"/>
      <c r="Y33" s="186"/>
      <c r="Z33" s="186"/>
      <c r="AA33" s="186"/>
      <c r="AB33" s="186"/>
      <c r="AC33" s="186"/>
      <c r="AD33" s="186"/>
      <c r="AE33" s="186"/>
      <c r="AK33" s="185">
        <v>0</v>
      </c>
      <c r="AL33" s="186"/>
      <c r="AM33" s="186"/>
      <c r="AN33" s="186"/>
      <c r="AO33" s="186"/>
      <c r="AR33" s="31"/>
      <c r="BG33" s="182"/>
    </row>
    <row r="34" spans="2:59" s="1" customFormat="1" ht="6.95" customHeight="1">
      <c r="B34" s="27"/>
      <c r="AR34" s="27"/>
      <c r="BG34" s="181"/>
    </row>
    <row r="35" spans="2:59" s="1" customFormat="1" ht="25.9" customHeight="1">
      <c r="B35" s="27"/>
      <c r="C35" s="32"/>
      <c r="D35" s="33" t="s">
        <v>47</v>
      </c>
      <c r="E35" s="34"/>
      <c r="F35" s="34"/>
      <c r="G35" s="34"/>
      <c r="H35" s="34"/>
      <c r="I35" s="34"/>
      <c r="J35" s="34"/>
      <c r="K35" s="34"/>
      <c r="L35" s="34"/>
      <c r="M35" s="34"/>
      <c r="N35" s="34"/>
      <c r="O35" s="34"/>
      <c r="P35" s="34"/>
      <c r="Q35" s="34"/>
      <c r="R35" s="34"/>
      <c r="S35" s="34"/>
      <c r="T35" s="35" t="s">
        <v>48</v>
      </c>
      <c r="U35" s="34"/>
      <c r="V35" s="34"/>
      <c r="W35" s="34"/>
      <c r="X35" s="218" t="s">
        <v>49</v>
      </c>
      <c r="Y35" s="188"/>
      <c r="Z35" s="188"/>
      <c r="AA35" s="188"/>
      <c r="AB35" s="188"/>
      <c r="AC35" s="34"/>
      <c r="AD35" s="34"/>
      <c r="AE35" s="34"/>
      <c r="AF35" s="34"/>
      <c r="AG35" s="34"/>
      <c r="AH35" s="34"/>
      <c r="AI35" s="34"/>
      <c r="AJ35" s="34"/>
      <c r="AK35" s="187">
        <f>SUM(AK26:AK33)</f>
        <v>0</v>
      </c>
      <c r="AL35" s="188"/>
      <c r="AM35" s="188"/>
      <c r="AN35" s="188"/>
      <c r="AO35" s="189"/>
      <c r="AP35" s="32"/>
      <c r="AQ35" s="32"/>
      <c r="AR35" s="27"/>
    </row>
    <row r="36" spans="2:59" s="1" customFormat="1" ht="6.95" customHeight="1">
      <c r="B36" s="27"/>
      <c r="AR36" s="27"/>
    </row>
    <row r="37" spans="2:59" s="1" customFormat="1" ht="14.45" customHeight="1">
      <c r="B37" s="27"/>
      <c r="AR37" s="27"/>
    </row>
    <row r="38" spans="2:59" ht="14.45" customHeight="1">
      <c r="B38" s="16"/>
      <c r="AR38" s="16"/>
    </row>
    <row r="39" spans="2:59" ht="14.45" customHeight="1">
      <c r="B39" s="16"/>
      <c r="AR39" s="16"/>
    </row>
    <row r="40" spans="2:59" ht="14.45" customHeight="1">
      <c r="B40" s="16"/>
      <c r="AR40" s="16"/>
    </row>
    <row r="41" spans="2:59" ht="14.45" customHeight="1">
      <c r="B41" s="16"/>
      <c r="AR41" s="16"/>
    </row>
    <row r="42" spans="2:59" ht="14.45" customHeight="1">
      <c r="B42" s="16"/>
      <c r="AR42" s="16"/>
    </row>
    <row r="43" spans="2:59" ht="14.45" customHeight="1">
      <c r="B43" s="16"/>
      <c r="AR43" s="16"/>
    </row>
    <row r="44" spans="2:59" ht="14.45" customHeight="1">
      <c r="B44" s="16"/>
      <c r="AR44" s="16"/>
    </row>
    <row r="45" spans="2:59" ht="14.45" customHeight="1">
      <c r="B45" s="16"/>
      <c r="AR45" s="16"/>
    </row>
    <row r="46" spans="2:59" ht="14.45" customHeight="1">
      <c r="B46" s="16"/>
      <c r="AR46" s="16"/>
    </row>
    <row r="47" spans="2:59" ht="14.45" customHeight="1">
      <c r="B47" s="16"/>
      <c r="AR47" s="16"/>
    </row>
    <row r="48" spans="2:59" ht="14.45" customHeight="1">
      <c r="B48" s="16"/>
      <c r="AR48" s="16"/>
    </row>
    <row r="49" spans="2:44" s="1" customFormat="1" ht="14.45" customHeight="1">
      <c r="B49" s="27"/>
      <c r="D49" s="36" t="s">
        <v>50</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6" t="s">
        <v>51</v>
      </c>
      <c r="AI49" s="37"/>
      <c r="AJ49" s="37"/>
      <c r="AK49" s="37"/>
      <c r="AL49" s="37"/>
      <c r="AM49" s="37"/>
      <c r="AN49" s="37"/>
      <c r="AO49" s="37"/>
      <c r="AR49" s="27"/>
    </row>
    <row r="50" spans="2:44">
      <c r="B50" s="16"/>
      <c r="AR50" s="16"/>
    </row>
    <row r="51" spans="2:44">
      <c r="B51" s="16"/>
      <c r="AR51" s="16"/>
    </row>
    <row r="52" spans="2:44">
      <c r="B52" s="16"/>
      <c r="AR52" s="16"/>
    </row>
    <row r="53" spans="2:44">
      <c r="B53" s="16"/>
      <c r="AR53" s="16"/>
    </row>
    <row r="54" spans="2:44">
      <c r="B54" s="16"/>
      <c r="AR54" s="16"/>
    </row>
    <row r="55" spans="2:44">
      <c r="B55" s="16"/>
      <c r="AR55" s="16"/>
    </row>
    <row r="56" spans="2:44">
      <c r="B56" s="16"/>
      <c r="AR56" s="16"/>
    </row>
    <row r="57" spans="2:44">
      <c r="B57" s="16"/>
      <c r="AR57" s="16"/>
    </row>
    <row r="58" spans="2:44">
      <c r="B58" s="16"/>
      <c r="AR58" s="16"/>
    </row>
    <row r="59" spans="2:44">
      <c r="B59" s="16"/>
      <c r="AR59" s="16"/>
    </row>
    <row r="60" spans="2:44" s="1" customFormat="1" ht="12.75">
      <c r="B60" s="27"/>
      <c r="D60" s="38" t="s">
        <v>52</v>
      </c>
      <c r="E60" s="29"/>
      <c r="F60" s="29"/>
      <c r="G60" s="29"/>
      <c r="H60" s="29"/>
      <c r="I60" s="29"/>
      <c r="J60" s="29"/>
      <c r="K60" s="29"/>
      <c r="L60" s="29"/>
      <c r="M60" s="29"/>
      <c r="N60" s="29"/>
      <c r="O60" s="29"/>
      <c r="P60" s="29"/>
      <c r="Q60" s="29"/>
      <c r="R60" s="29"/>
      <c r="S60" s="29"/>
      <c r="T60" s="29"/>
      <c r="U60" s="29"/>
      <c r="V60" s="38" t="s">
        <v>53</v>
      </c>
      <c r="W60" s="29"/>
      <c r="X60" s="29"/>
      <c r="Y60" s="29"/>
      <c r="Z60" s="29"/>
      <c r="AA60" s="29"/>
      <c r="AB60" s="29"/>
      <c r="AC60" s="29"/>
      <c r="AD60" s="29"/>
      <c r="AE60" s="29"/>
      <c r="AF60" s="29"/>
      <c r="AG60" s="29"/>
      <c r="AH60" s="38" t="s">
        <v>52</v>
      </c>
      <c r="AI60" s="29"/>
      <c r="AJ60" s="29"/>
      <c r="AK60" s="29"/>
      <c r="AL60" s="29"/>
      <c r="AM60" s="38" t="s">
        <v>53</v>
      </c>
      <c r="AN60" s="29"/>
      <c r="AO60" s="29"/>
      <c r="AR60" s="27"/>
    </row>
    <row r="61" spans="2:44">
      <c r="B61" s="16"/>
      <c r="AR61" s="16"/>
    </row>
    <row r="62" spans="2:44">
      <c r="B62" s="16"/>
      <c r="AR62" s="16"/>
    </row>
    <row r="63" spans="2:44">
      <c r="B63" s="16"/>
      <c r="AR63" s="16"/>
    </row>
    <row r="64" spans="2:44" s="1" customFormat="1" ht="12.75">
      <c r="B64" s="27"/>
      <c r="D64" s="36" t="s">
        <v>54</v>
      </c>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6" t="s">
        <v>55</v>
      </c>
      <c r="AI64" s="37"/>
      <c r="AJ64" s="37"/>
      <c r="AK64" s="37"/>
      <c r="AL64" s="37"/>
      <c r="AM64" s="37"/>
      <c r="AN64" s="37"/>
      <c r="AO64" s="37"/>
      <c r="AR64" s="27"/>
    </row>
    <row r="65" spans="2:44">
      <c r="B65" s="16"/>
      <c r="AR65" s="16"/>
    </row>
    <row r="66" spans="2:44">
      <c r="B66" s="16"/>
      <c r="AR66" s="16"/>
    </row>
    <row r="67" spans="2:44">
      <c r="B67" s="16"/>
      <c r="AR67" s="16"/>
    </row>
    <row r="68" spans="2:44">
      <c r="B68" s="16"/>
      <c r="AR68" s="16"/>
    </row>
    <row r="69" spans="2:44">
      <c r="B69" s="16"/>
      <c r="AR69" s="16"/>
    </row>
    <row r="70" spans="2:44">
      <c r="B70" s="16"/>
      <c r="AR70" s="16"/>
    </row>
    <row r="71" spans="2:44">
      <c r="B71" s="16"/>
      <c r="AR71" s="16"/>
    </row>
    <row r="72" spans="2:44">
      <c r="B72" s="16"/>
      <c r="AR72" s="16"/>
    </row>
    <row r="73" spans="2:44">
      <c r="B73" s="16"/>
      <c r="AR73" s="16"/>
    </row>
    <row r="74" spans="2:44">
      <c r="B74" s="16"/>
      <c r="AR74" s="16"/>
    </row>
    <row r="75" spans="2:44" s="1" customFormat="1" ht="12.75">
      <c r="B75" s="27"/>
      <c r="D75" s="38" t="s">
        <v>52</v>
      </c>
      <c r="E75" s="29"/>
      <c r="F75" s="29"/>
      <c r="G75" s="29"/>
      <c r="H75" s="29"/>
      <c r="I75" s="29"/>
      <c r="J75" s="29"/>
      <c r="K75" s="29"/>
      <c r="L75" s="29"/>
      <c r="M75" s="29"/>
      <c r="N75" s="29"/>
      <c r="O75" s="29"/>
      <c r="P75" s="29"/>
      <c r="Q75" s="29"/>
      <c r="R75" s="29"/>
      <c r="S75" s="29"/>
      <c r="T75" s="29"/>
      <c r="U75" s="29"/>
      <c r="V75" s="38" t="s">
        <v>53</v>
      </c>
      <c r="W75" s="29"/>
      <c r="X75" s="29"/>
      <c r="Y75" s="29"/>
      <c r="Z75" s="29"/>
      <c r="AA75" s="29"/>
      <c r="AB75" s="29"/>
      <c r="AC75" s="29"/>
      <c r="AD75" s="29"/>
      <c r="AE75" s="29"/>
      <c r="AF75" s="29"/>
      <c r="AG75" s="29"/>
      <c r="AH75" s="38" t="s">
        <v>52</v>
      </c>
      <c r="AI75" s="29"/>
      <c r="AJ75" s="29"/>
      <c r="AK75" s="29"/>
      <c r="AL75" s="29"/>
      <c r="AM75" s="38" t="s">
        <v>53</v>
      </c>
      <c r="AN75" s="29"/>
      <c r="AO75" s="29"/>
      <c r="AR75" s="27"/>
    </row>
    <row r="76" spans="2:44" s="1" customFormat="1">
      <c r="B76" s="27"/>
      <c r="AR76" s="27"/>
    </row>
    <row r="77" spans="2:44" s="1" customFormat="1" ht="6.95" customHeight="1">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27"/>
    </row>
    <row r="81" spans="1:91" s="1" customFormat="1" ht="6.95" customHeight="1">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7"/>
    </row>
    <row r="82" spans="1:91" s="1" customFormat="1" ht="24.95" customHeight="1">
      <c r="B82" s="27"/>
      <c r="C82" s="17" t="s">
        <v>56</v>
      </c>
      <c r="AR82" s="27"/>
    </row>
    <row r="83" spans="1:91" s="1" customFormat="1" ht="6.95" customHeight="1">
      <c r="B83" s="27"/>
      <c r="AR83" s="27"/>
    </row>
    <row r="84" spans="1:91" s="3" customFormat="1" ht="12" customHeight="1">
      <c r="B84" s="43"/>
      <c r="C84" s="23" t="s">
        <v>14</v>
      </c>
      <c r="L84" s="3" t="str">
        <f>K5</f>
        <v>741</v>
      </c>
      <c r="AR84" s="43"/>
    </row>
    <row r="85" spans="1:91" s="4" customFormat="1" ht="36.950000000000003" customHeight="1">
      <c r="B85" s="44"/>
      <c r="C85" s="45" t="s">
        <v>17</v>
      </c>
      <c r="L85" s="194" t="str">
        <f>K6</f>
        <v>Fort Tafelberg, obnova jižního boku hlavního valu</v>
      </c>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R85" s="44"/>
    </row>
    <row r="86" spans="1:91" s="1" customFormat="1" ht="6.95" customHeight="1">
      <c r="B86" s="27"/>
      <c r="AR86" s="27"/>
    </row>
    <row r="87" spans="1:91" s="1" customFormat="1" ht="12" customHeight="1">
      <c r="B87" s="27"/>
      <c r="C87" s="23" t="s">
        <v>21</v>
      </c>
      <c r="L87" s="46" t="str">
        <f>IF(K8="","",K8)</f>
        <v>Olomouc</v>
      </c>
      <c r="AI87" s="23" t="s">
        <v>23</v>
      </c>
      <c r="AM87" s="196" t="str">
        <f>IF(AN8= "","",AN8)</f>
        <v>2. 10. 2019</v>
      </c>
      <c r="AN87" s="196"/>
      <c r="AR87" s="27"/>
    </row>
    <row r="88" spans="1:91" s="1" customFormat="1" ht="6.95" customHeight="1">
      <c r="B88" s="27"/>
      <c r="AR88" s="27"/>
    </row>
    <row r="89" spans="1:91" s="1" customFormat="1" ht="27.95" customHeight="1">
      <c r="B89" s="27"/>
      <c r="C89" s="23" t="s">
        <v>25</v>
      </c>
      <c r="L89" s="3" t="str">
        <f>IF(E11= "","",E11)</f>
        <v>Fakultní nemocnice Olomouc, odd. správy budov</v>
      </c>
      <c r="AI89" s="23" t="s">
        <v>31</v>
      </c>
      <c r="AM89" s="192" t="str">
        <f>IF(E17="","",E17)</f>
        <v>Ing. arch. Jan Dohnal, tř. Svobody 20, Olomouc</v>
      </c>
      <c r="AN89" s="193"/>
      <c r="AO89" s="193"/>
      <c r="AP89" s="193"/>
      <c r="AR89" s="27"/>
      <c r="AS89" s="197" t="s">
        <v>57</v>
      </c>
      <c r="AT89" s="198"/>
      <c r="AU89" s="47"/>
      <c r="AV89" s="47"/>
      <c r="AW89" s="47"/>
      <c r="AX89" s="47"/>
      <c r="AY89" s="47"/>
      <c r="AZ89" s="47"/>
      <c r="BA89" s="47"/>
      <c r="BB89" s="47"/>
      <c r="BC89" s="47"/>
      <c r="BD89" s="47"/>
      <c r="BE89" s="47"/>
      <c r="BF89" s="48"/>
    </row>
    <row r="90" spans="1:91" s="1" customFormat="1" ht="15.2" customHeight="1">
      <c r="B90" s="27"/>
      <c r="C90" s="23" t="s">
        <v>29</v>
      </c>
      <c r="L90" s="3" t="str">
        <f>IF(E14= "Vyplň údaj","",E14)</f>
        <v/>
      </c>
      <c r="AI90" s="23" t="s">
        <v>33</v>
      </c>
      <c r="AM90" s="192" t="str">
        <f>IF(E20="","",E20)</f>
        <v>Jan Mikeš</v>
      </c>
      <c r="AN90" s="193"/>
      <c r="AO90" s="193"/>
      <c r="AP90" s="193"/>
      <c r="AR90" s="27"/>
      <c r="AS90" s="199"/>
      <c r="AT90" s="200"/>
      <c r="AU90" s="49"/>
      <c r="AV90" s="49"/>
      <c r="AW90" s="49"/>
      <c r="AX90" s="49"/>
      <c r="AY90" s="49"/>
      <c r="AZ90" s="49"/>
      <c r="BA90" s="49"/>
      <c r="BB90" s="49"/>
      <c r="BC90" s="49"/>
      <c r="BD90" s="49"/>
      <c r="BE90" s="49"/>
      <c r="BF90" s="50"/>
    </row>
    <row r="91" spans="1:91" s="1" customFormat="1" ht="10.9" customHeight="1">
      <c r="B91" s="27"/>
      <c r="AR91" s="27"/>
      <c r="AS91" s="199"/>
      <c r="AT91" s="200"/>
      <c r="AU91" s="49"/>
      <c r="AV91" s="49"/>
      <c r="AW91" s="49"/>
      <c r="AX91" s="49"/>
      <c r="AY91" s="49"/>
      <c r="AZ91" s="49"/>
      <c r="BA91" s="49"/>
      <c r="BB91" s="49"/>
      <c r="BC91" s="49"/>
      <c r="BD91" s="49"/>
      <c r="BE91" s="49"/>
      <c r="BF91" s="50"/>
    </row>
    <row r="92" spans="1:91" s="1" customFormat="1" ht="29.25" customHeight="1">
      <c r="B92" s="27"/>
      <c r="C92" s="217" t="s">
        <v>58</v>
      </c>
      <c r="D92" s="209"/>
      <c r="E92" s="209"/>
      <c r="F92" s="209"/>
      <c r="G92" s="209"/>
      <c r="H92" s="51"/>
      <c r="I92" s="210" t="s">
        <v>59</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8" t="s">
        <v>60</v>
      </c>
      <c r="AH92" s="209"/>
      <c r="AI92" s="209"/>
      <c r="AJ92" s="209"/>
      <c r="AK92" s="209"/>
      <c r="AL92" s="209"/>
      <c r="AM92" s="209"/>
      <c r="AN92" s="210" t="s">
        <v>61</v>
      </c>
      <c r="AO92" s="209"/>
      <c r="AP92" s="211"/>
      <c r="AQ92" s="52" t="s">
        <v>62</v>
      </c>
      <c r="AR92" s="27"/>
      <c r="AS92" s="53" t="s">
        <v>63</v>
      </c>
      <c r="AT92" s="54" t="s">
        <v>64</v>
      </c>
      <c r="AU92" s="54" t="s">
        <v>65</v>
      </c>
      <c r="AV92" s="54" t="s">
        <v>66</v>
      </c>
      <c r="AW92" s="54" t="s">
        <v>67</v>
      </c>
      <c r="AX92" s="54" t="s">
        <v>68</v>
      </c>
      <c r="AY92" s="54" t="s">
        <v>69</v>
      </c>
      <c r="AZ92" s="54" t="s">
        <v>70</v>
      </c>
      <c r="BA92" s="54" t="s">
        <v>71</v>
      </c>
      <c r="BB92" s="54" t="s">
        <v>72</v>
      </c>
      <c r="BC92" s="54" t="s">
        <v>73</v>
      </c>
      <c r="BD92" s="54" t="s">
        <v>74</v>
      </c>
      <c r="BE92" s="54" t="s">
        <v>75</v>
      </c>
      <c r="BF92" s="55" t="s">
        <v>76</v>
      </c>
    </row>
    <row r="93" spans="1:91" s="1" customFormat="1" ht="10.9" customHeight="1">
      <c r="B93" s="27"/>
      <c r="AR93" s="27"/>
      <c r="AS93" s="56"/>
      <c r="AT93" s="47"/>
      <c r="AU93" s="47"/>
      <c r="AV93" s="47"/>
      <c r="AW93" s="47"/>
      <c r="AX93" s="47"/>
      <c r="AY93" s="47"/>
      <c r="AZ93" s="47"/>
      <c r="BA93" s="47"/>
      <c r="BB93" s="47"/>
      <c r="BC93" s="47"/>
      <c r="BD93" s="47"/>
      <c r="BE93" s="47"/>
      <c r="BF93" s="48"/>
    </row>
    <row r="94" spans="1:91" s="5" customFormat="1" ht="32.450000000000003" customHeight="1">
      <c r="B94" s="57"/>
      <c r="C94" s="58" t="s">
        <v>77</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15">
        <f>ROUND(AG95,2)</f>
        <v>0</v>
      </c>
      <c r="AH94" s="215"/>
      <c r="AI94" s="215"/>
      <c r="AJ94" s="215"/>
      <c r="AK94" s="215"/>
      <c r="AL94" s="215"/>
      <c r="AM94" s="215"/>
      <c r="AN94" s="216">
        <f>SUM(AG94,AV94)</f>
        <v>0</v>
      </c>
      <c r="AO94" s="216"/>
      <c r="AP94" s="216"/>
      <c r="AQ94" s="61" t="s">
        <v>1</v>
      </c>
      <c r="AR94" s="57"/>
      <c r="AS94" s="62">
        <f>ROUND(AS95,2)</f>
        <v>0</v>
      </c>
      <c r="AT94" s="63">
        <f>ROUND(AT95,2)</f>
        <v>0</v>
      </c>
      <c r="AU94" s="64">
        <f>ROUND(AU95,2)</f>
        <v>0</v>
      </c>
      <c r="AV94" s="64">
        <f>ROUND(SUM(AX94:AY94),2)</f>
        <v>0</v>
      </c>
      <c r="AW94" s="65">
        <f>ROUND(AW95,5)</f>
        <v>0</v>
      </c>
      <c r="AX94" s="64">
        <f>ROUND(BB94*L29,2)</f>
        <v>0</v>
      </c>
      <c r="AY94" s="64">
        <f>ROUND(BC94*L30,2)</f>
        <v>0</v>
      </c>
      <c r="AZ94" s="64">
        <f>ROUND(BD94*L29,2)</f>
        <v>0</v>
      </c>
      <c r="BA94" s="64">
        <f>ROUND(BE94*L30,2)</f>
        <v>0</v>
      </c>
      <c r="BB94" s="64">
        <f>ROUND(BB95,2)</f>
        <v>0</v>
      </c>
      <c r="BC94" s="64">
        <f>ROUND(BC95,2)</f>
        <v>0</v>
      </c>
      <c r="BD94" s="64">
        <f>ROUND(BD95,2)</f>
        <v>0</v>
      </c>
      <c r="BE94" s="64">
        <f>ROUND(BE95,2)</f>
        <v>0</v>
      </c>
      <c r="BF94" s="66">
        <f>ROUND(BF95,2)</f>
        <v>0</v>
      </c>
      <c r="BS94" s="67" t="s">
        <v>78</v>
      </c>
      <c r="BT94" s="67" t="s">
        <v>79</v>
      </c>
      <c r="BU94" s="68" t="s">
        <v>80</v>
      </c>
      <c r="BV94" s="67" t="s">
        <v>81</v>
      </c>
      <c r="BW94" s="67" t="s">
        <v>5</v>
      </c>
      <c r="BX94" s="67" t="s">
        <v>82</v>
      </c>
      <c r="CL94" s="67" t="s">
        <v>1</v>
      </c>
    </row>
    <row r="95" spans="1:91" s="6" customFormat="1" ht="16.5" customHeight="1">
      <c r="A95" s="69" t="s">
        <v>83</v>
      </c>
      <c r="B95" s="70"/>
      <c r="C95" s="71"/>
      <c r="D95" s="214" t="s">
        <v>84</v>
      </c>
      <c r="E95" s="214"/>
      <c r="F95" s="214"/>
      <c r="G95" s="214"/>
      <c r="H95" s="214"/>
      <c r="I95" s="72"/>
      <c r="J95" s="214" t="s">
        <v>85</v>
      </c>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2">
        <f>'6 - Vzduchotechnika'!K32</f>
        <v>0</v>
      </c>
      <c r="AH95" s="213"/>
      <c r="AI95" s="213"/>
      <c r="AJ95" s="213"/>
      <c r="AK95" s="213"/>
      <c r="AL95" s="213"/>
      <c r="AM95" s="213"/>
      <c r="AN95" s="212">
        <f>SUM(AG95,AV95)</f>
        <v>0</v>
      </c>
      <c r="AO95" s="213"/>
      <c r="AP95" s="213"/>
      <c r="AQ95" s="73" t="s">
        <v>86</v>
      </c>
      <c r="AR95" s="70"/>
      <c r="AS95" s="74">
        <f>'6 - Vzduchotechnika'!K30</f>
        <v>0</v>
      </c>
      <c r="AT95" s="75">
        <f>'6 - Vzduchotechnika'!K31</f>
        <v>0</v>
      </c>
      <c r="AU95" s="75">
        <v>0</v>
      </c>
      <c r="AV95" s="75">
        <f>ROUND(SUM(AX95:AY95),2)</f>
        <v>0</v>
      </c>
      <c r="AW95" s="76">
        <f>'6 - Vzduchotechnika'!T118</f>
        <v>0</v>
      </c>
      <c r="AX95" s="75">
        <f>'6 - Vzduchotechnika'!K35</f>
        <v>0</v>
      </c>
      <c r="AY95" s="75">
        <f>'6 - Vzduchotechnika'!K36</f>
        <v>0</v>
      </c>
      <c r="AZ95" s="75">
        <f>'6 - Vzduchotechnika'!K37</f>
        <v>0</v>
      </c>
      <c r="BA95" s="75">
        <f>'6 - Vzduchotechnika'!K38</f>
        <v>0</v>
      </c>
      <c r="BB95" s="75">
        <f>'6 - Vzduchotechnika'!F35</f>
        <v>0</v>
      </c>
      <c r="BC95" s="75">
        <f>'6 - Vzduchotechnika'!F36</f>
        <v>0</v>
      </c>
      <c r="BD95" s="75">
        <f>'6 - Vzduchotechnika'!F37</f>
        <v>0</v>
      </c>
      <c r="BE95" s="75">
        <f>'6 - Vzduchotechnika'!F38</f>
        <v>0</v>
      </c>
      <c r="BF95" s="77">
        <f>'6 - Vzduchotechnika'!F39</f>
        <v>0</v>
      </c>
      <c r="BT95" s="78" t="s">
        <v>87</v>
      </c>
      <c r="BV95" s="78" t="s">
        <v>81</v>
      </c>
      <c r="BW95" s="78" t="s">
        <v>88</v>
      </c>
      <c r="BX95" s="78" t="s">
        <v>5</v>
      </c>
      <c r="CL95" s="78" t="s">
        <v>1</v>
      </c>
      <c r="CM95" s="78" t="s">
        <v>89</v>
      </c>
    </row>
    <row r="96" spans="1:91" s="1" customFormat="1" ht="30" customHeight="1">
      <c r="B96" s="27"/>
      <c r="AR96" s="27"/>
    </row>
    <row r="97" spans="2:44" s="1" customFormat="1" ht="6.95" customHeight="1">
      <c r="B97" s="39"/>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27"/>
    </row>
  </sheetData>
  <mergeCells count="42">
    <mergeCell ref="L30:P30"/>
    <mergeCell ref="L31:P31"/>
    <mergeCell ref="L32:P32"/>
    <mergeCell ref="L33:P33"/>
    <mergeCell ref="C92:G92"/>
    <mergeCell ref="I92:AF92"/>
    <mergeCell ref="X35:AB35"/>
    <mergeCell ref="AG92:AM92"/>
    <mergeCell ref="AN92:AP92"/>
    <mergeCell ref="AN95:AP95"/>
    <mergeCell ref="AG95:AM95"/>
    <mergeCell ref="D95:H95"/>
    <mergeCell ref="J95:AF95"/>
    <mergeCell ref="AG94:AM94"/>
    <mergeCell ref="AN94:AP94"/>
    <mergeCell ref="AK35:AO35"/>
    <mergeCell ref="AR2:BG2"/>
    <mergeCell ref="AM90:AP90"/>
    <mergeCell ref="L85:AO85"/>
    <mergeCell ref="AM87:AN87"/>
    <mergeCell ref="AM89:AP89"/>
    <mergeCell ref="AS89:AT91"/>
    <mergeCell ref="K5:AO5"/>
    <mergeCell ref="K6:AO6"/>
    <mergeCell ref="E14:AJ14"/>
    <mergeCell ref="E23:AN23"/>
    <mergeCell ref="L28:P28"/>
    <mergeCell ref="W28:AE28"/>
    <mergeCell ref="AK28:AO28"/>
    <mergeCell ref="L29:P29"/>
    <mergeCell ref="W31:AE31"/>
    <mergeCell ref="BG5:BG34"/>
    <mergeCell ref="AK26:AO26"/>
    <mergeCell ref="W29:AE29"/>
    <mergeCell ref="AK29:AO29"/>
    <mergeCell ref="W30:AE30"/>
    <mergeCell ref="AK30:AO30"/>
    <mergeCell ref="AK31:AO31"/>
    <mergeCell ref="W32:AE32"/>
    <mergeCell ref="AK32:AO32"/>
    <mergeCell ref="W33:AE33"/>
    <mergeCell ref="AK33:AO33"/>
  </mergeCells>
  <hyperlinks>
    <hyperlink ref="A95" location="'6 - Vzduchotechnika'!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3"/>
  <sheetViews>
    <sheetView showGridLines="0" tabSelected="1" view="pageBreakPreview" topLeftCell="A87" zoomScaleNormal="100" zoomScaleSheetLayoutView="100" workbookViewId="0">
      <selection activeCell="E108" sqref="E108:H108"/>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10" width="20.1640625" style="79" customWidth="1"/>
    <col min="11" max="11" width="20.1640625" customWidth="1"/>
    <col min="12" max="12" width="15.5" hidden="1" customWidth="1"/>
    <col min="13" max="13" width="9.33203125" customWidth="1"/>
    <col min="14" max="14" width="10.83203125" hidden="1" customWidth="1"/>
    <col min="15" max="15" width="9.33203125" hidden="1"/>
    <col min="16" max="24" width="14.1640625" hidden="1" customWidth="1"/>
    <col min="25" max="25" width="12.332031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190" t="s">
        <v>6</v>
      </c>
      <c r="N2" s="191"/>
      <c r="O2" s="191"/>
      <c r="P2" s="191"/>
      <c r="Q2" s="191"/>
      <c r="R2" s="191"/>
      <c r="S2" s="191"/>
      <c r="T2" s="191"/>
      <c r="U2" s="191"/>
      <c r="V2" s="191"/>
      <c r="W2" s="191"/>
      <c r="X2" s="191"/>
      <c r="Y2" s="191"/>
      <c r="Z2" s="191"/>
      <c r="AT2" s="13" t="s">
        <v>88</v>
      </c>
    </row>
    <row r="3" spans="2:46" ht="6.95" hidden="1" customHeight="1">
      <c r="B3" s="14"/>
      <c r="C3" s="15"/>
      <c r="D3" s="15"/>
      <c r="E3" s="15"/>
      <c r="F3" s="15"/>
      <c r="G3" s="15"/>
      <c r="H3" s="15"/>
      <c r="I3" s="80"/>
      <c r="J3" s="80"/>
      <c r="K3" s="15"/>
      <c r="L3" s="15"/>
      <c r="M3" s="16"/>
      <c r="AT3" s="13" t="s">
        <v>89</v>
      </c>
    </row>
    <row r="4" spans="2:46" ht="24.95" hidden="1" customHeight="1">
      <c r="B4" s="16"/>
      <c r="D4" s="17" t="s">
        <v>90</v>
      </c>
      <c r="M4" s="16"/>
      <c r="N4" s="81" t="s">
        <v>11</v>
      </c>
      <c r="AT4" s="13" t="s">
        <v>3</v>
      </c>
    </row>
    <row r="5" spans="2:46" ht="6.95" hidden="1" customHeight="1">
      <c r="B5" s="16"/>
      <c r="M5" s="16"/>
    </row>
    <row r="6" spans="2:46" ht="12" hidden="1" customHeight="1">
      <c r="B6" s="16"/>
      <c r="D6" s="23" t="s">
        <v>17</v>
      </c>
      <c r="M6" s="16"/>
    </row>
    <row r="7" spans="2:46" ht="16.5" hidden="1" customHeight="1">
      <c r="B7" s="16"/>
      <c r="E7" s="221" t="str">
        <f>'Rekapitulace stavby'!K6</f>
        <v>Fort Tafelberg, obnova jižního boku hlavního valu</v>
      </c>
      <c r="F7" s="222"/>
      <c r="G7" s="222"/>
      <c r="H7" s="222"/>
      <c r="M7" s="16"/>
    </row>
    <row r="8" spans="2:46" s="1" customFormat="1" ht="12" hidden="1" customHeight="1">
      <c r="B8" s="27"/>
      <c r="D8" s="23" t="s">
        <v>91</v>
      </c>
      <c r="I8" s="82"/>
      <c r="J8" s="82"/>
      <c r="M8" s="27"/>
    </row>
    <row r="9" spans="2:46" s="1" customFormat="1" ht="36.950000000000003" hidden="1" customHeight="1">
      <c r="B9" s="27"/>
      <c r="E9" s="194" t="s">
        <v>92</v>
      </c>
      <c r="F9" s="220"/>
      <c r="G9" s="220"/>
      <c r="H9" s="220"/>
      <c r="I9" s="82"/>
      <c r="J9" s="82"/>
      <c r="M9" s="27"/>
    </row>
    <row r="10" spans="2:46" s="1" customFormat="1" hidden="1">
      <c r="B10" s="27"/>
      <c r="I10" s="82"/>
      <c r="J10" s="82"/>
      <c r="M10" s="27"/>
    </row>
    <row r="11" spans="2:46" s="1" customFormat="1" ht="12" hidden="1" customHeight="1">
      <c r="B11" s="27"/>
      <c r="D11" s="23" t="s">
        <v>19</v>
      </c>
      <c r="F11" s="21" t="s">
        <v>1</v>
      </c>
      <c r="I11" s="83" t="s">
        <v>20</v>
      </c>
      <c r="J11" s="84" t="s">
        <v>1</v>
      </c>
      <c r="M11" s="27"/>
    </row>
    <row r="12" spans="2:46" s="1" customFormat="1" ht="12" hidden="1" customHeight="1">
      <c r="B12" s="27"/>
      <c r="D12" s="23" t="s">
        <v>21</v>
      </c>
      <c r="F12" s="21" t="s">
        <v>22</v>
      </c>
      <c r="I12" s="83" t="s">
        <v>23</v>
      </c>
      <c r="J12" s="85" t="str">
        <f>'Rekapitulace stavby'!AN8</f>
        <v>2. 10. 2019</v>
      </c>
      <c r="M12" s="27"/>
    </row>
    <row r="13" spans="2:46" s="1" customFormat="1" ht="10.9" hidden="1" customHeight="1">
      <c r="B13" s="27"/>
      <c r="I13" s="82"/>
      <c r="J13" s="82"/>
      <c r="M13" s="27"/>
    </row>
    <row r="14" spans="2:46" s="1" customFormat="1" ht="12" hidden="1" customHeight="1">
      <c r="B14" s="27"/>
      <c r="D14" s="23" t="s">
        <v>25</v>
      </c>
      <c r="I14" s="83" t="s">
        <v>26</v>
      </c>
      <c r="J14" s="84" t="s">
        <v>1</v>
      </c>
      <c r="M14" s="27"/>
    </row>
    <row r="15" spans="2:46" s="1" customFormat="1" ht="18" hidden="1" customHeight="1">
      <c r="B15" s="27"/>
      <c r="E15" s="21" t="s">
        <v>27</v>
      </c>
      <c r="I15" s="83" t="s">
        <v>28</v>
      </c>
      <c r="J15" s="84" t="s">
        <v>1</v>
      </c>
      <c r="M15" s="27"/>
    </row>
    <row r="16" spans="2:46" s="1" customFormat="1" ht="6.95" hidden="1" customHeight="1">
      <c r="B16" s="27"/>
      <c r="I16" s="82"/>
      <c r="J16" s="82"/>
      <c r="M16" s="27"/>
    </row>
    <row r="17" spans="2:13" s="1" customFormat="1" ht="12" hidden="1" customHeight="1">
      <c r="B17" s="27"/>
      <c r="D17" s="23" t="s">
        <v>29</v>
      </c>
      <c r="I17" s="83" t="s">
        <v>26</v>
      </c>
      <c r="J17" s="24" t="str">
        <f>'Rekapitulace stavby'!AN13</f>
        <v>Vyplň údaj</v>
      </c>
      <c r="M17" s="27"/>
    </row>
    <row r="18" spans="2:13" s="1" customFormat="1" ht="18" hidden="1" customHeight="1">
      <c r="B18" s="27"/>
      <c r="E18" s="223" t="str">
        <f>'Rekapitulace stavby'!E14</f>
        <v>Vyplň údaj</v>
      </c>
      <c r="F18" s="201"/>
      <c r="G18" s="201"/>
      <c r="H18" s="201"/>
      <c r="I18" s="83" t="s">
        <v>28</v>
      </c>
      <c r="J18" s="24" t="str">
        <f>'Rekapitulace stavby'!AN14</f>
        <v>Vyplň údaj</v>
      </c>
      <c r="M18" s="27"/>
    </row>
    <row r="19" spans="2:13" s="1" customFormat="1" ht="6.95" hidden="1" customHeight="1">
      <c r="B19" s="27"/>
      <c r="I19" s="82"/>
      <c r="J19" s="82"/>
      <c r="M19" s="27"/>
    </row>
    <row r="20" spans="2:13" s="1" customFormat="1" ht="12" hidden="1" customHeight="1">
      <c r="B20" s="27"/>
      <c r="D20" s="23" t="s">
        <v>31</v>
      </c>
      <c r="I20" s="83" t="s">
        <v>26</v>
      </c>
      <c r="J20" s="84" t="s">
        <v>1</v>
      </c>
      <c r="M20" s="27"/>
    </row>
    <row r="21" spans="2:13" s="1" customFormat="1" ht="18" hidden="1" customHeight="1">
      <c r="B21" s="27"/>
      <c r="E21" s="21" t="s">
        <v>32</v>
      </c>
      <c r="I21" s="83" t="s">
        <v>28</v>
      </c>
      <c r="J21" s="84" t="s">
        <v>1</v>
      </c>
      <c r="M21" s="27"/>
    </row>
    <row r="22" spans="2:13" s="1" customFormat="1" ht="6.95" hidden="1" customHeight="1">
      <c r="B22" s="27"/>
      <c r="I22" s="82"/>
      <c r="J22" s="82"/>
      <c r="M22" s="27"/>
    </row>
    <row r="23" spans="2:13" s="1" customFormat="1" ht="12" hidden="1" customHeight="1">
      <c r="B23" s="27"/>
      <c r="D23" s="23" t="s">
        <v>33</v>
      </c>
      <c r="I23" s="83" t="s">
        <v>26</v>
      </c>
      <c r="J23" s="84" t="s">
        <v>34</v>
      </c>
      <c r="M23" s="27"/>
    </row>
    <row r="24" spans="2:13" s="1" customFormat="1" ht="18" hidden="1" customHeight="1">
      <c r="B24" s="27"/>
      <c r="E24" s="21" t="s">
        <v>35</v>
      </c>
      <c r="I24" s="83" t="s">
        <v>28</v>
      </c>
      <c r="J24" s="84" t="s">
        <v>1</v>
      </c>
      <c r="M24" s="27"/>
    </row>
    <row r="25" spans="2:13" s="1" customFormat="1" ht="6.95" hidden="1" customHeight="1">
      <c r="B25" s="27"/>
      <c r="I25" s="82"/>
      <c r="J25" s="82"/>
      <c r="M25" s="27"/>
    </row>
    <row r="26" spans="2:13" s="1" customFormat="1" ht="12" hidden="1" customHeight="1">
      <c r="B26" s="27"/>
      <c r="D26" s="23" t="s">
        <v>36</v>
      </c>
      <c r="I26" s="82"/>
      <c r="J26" s="82"/>
      <c r="M26" s="27"/>
    </row>
    <row r="27" spans="2:13" s="7" customFormat="1" ht="16.5" hidden="1" customHeight="1">
      <c r="B27" s="86"/>
      <c r="E27" s="205" t="s">
        <v>1</v>
      </c>
      <c r="F27" s="205"/>
      <c r="G27" s="205"/>
      <c r="H27" s="205"/>
      <c r="I27" s="87"/>
      <c r="J27" s="87"/>
      <c r="M27" s="86"/>
    </row>
    <row r="28" spans="2:13" s="1" customFormat="1" ht="6.95" hidden="1" customHeight="1">
      <c r="B28" s="27"/>
      <c r="I28" s="82"/>
      <c r="J28" s="82"/>
      <c r="M28" s="27"/>
    </row>
    <row r="29" spans="2:13" s="1" customFormat="1" ht="6.95" hidden="1" customHeight="1">
      <c r="B29" s="27"/>
      <c r="D29" s="47"/>
      <c r="E29" s="47"/>
      <c r="F29" s="47"/>
      <c r="G29" s="47"/>
      <c r="H29" s="47"/>
      <c r="I29" s="88"/>
      <c r="J29" s="88"/>
      <c r="K29" s="47"/>
      <c r="L29" s="47"/>
      <c r="M29" s="27"/>
    </row>
    <row r="30" spans="2:13" s="1" customFormat="1" ht="12.75" hidden="1">
      <c r="B30" s="27"/>
      <c r="E30" s="23" t="s">
        <v>93</v>
      </c>
      <c r="I30" s="82"/>
      <c r="J30" s="82"/>
      <c r="K30" s="89">
        <f>I96</f>
        <v>0</v>
      </c>
      <c r="M30" s="27"/>
    </row>
    <row r="31" spans="2:13" s="1" customFormat="1" ht="12.75" hidden="1">
      <c r="B31" s="27"/>
      <c r="E31" s="23" t="s">
        <v>94</v>
      </c>
      <c r="I31" s="82"/>
      <c r="J31" s="82"/>
      <c r="K31" s="89">
        <f>J96</f>
        <v>0</v>
      </c>
      <c r="M31" s="27"/>
    </row>
    <row r="32" spans="2:13" s="1" customFormat="1" ht="25.35" hidden="1" customHeight="1">
      <c r="B32" s="27"/>
      <c r="D32" s="90" t="s">
        <v>37</v>
      </c>
      <c r="I32" s="82"/>
      <c r="J32" s="82"/>
      <c r="K32" s="60">
        <f>ROUND(K118, 2)</f>
        <v>0</v>
      </c>
      <c r="M32" s="27"/>
    </row>
    <row r="33" spans="2:13" s="1" customFormat="1" ht="6.95" hidden="1" customHeight="1">
      <c r="B33" s="27"/>
      <c r="D33" s="47"/>
      <c r="E33" s="47"/>
      <c r="F33" s="47"/>
      <c r="G33" s="47"/>
      <c r="H33" s="47"/>
      <c r="I33" s="88"/>
      <c r="J33" s="88"/>
      <c r="K33" s="47"/>
      <c r="L33" s="47"/>
      <c r="M33" s="27"/>
    </row>
    <row r="34" spans="2:13" s="1" customFormat="1" ht="14.45" hidden="1" customHeight="1">
      <c r="B34" s="27"/>
      <c r="F34" s="30" t="s">
        <v>39</v>
      </c>
      <c r="I34" s="91" t="s">
        <v>38</v>
      </c>
      <c r="J34" s="82"/>
      <c r="K34" s="30" t="s">
        <v>40</v>
      </c>
      <c r="M34" s="27"/>
    </row>
    <row r="35" spans="2:13" s="1" customFormat="1" ht="14.45" hidden="1" customHeight="1">
      <c r="B35" s="27"/>
      <c r="D35" s="92" t="s">
        <v>41</v>
      </c>
      <c r="E35" s="23" t="s">
        <v>42</v>
      </c>
      <c r="F35" s="89">
        <f>ROUND((SUM(BE118:BE152)),  2)</f>
        <v>0</v>
      </c>
      <c r="I35" s="93">
        <v>0.21</v>
      </c>
      <c r="J35" s="82"/>
      <c r="K35" s="89">
        <f>ROUND(((SUM(BE118:BE152))*I35),  2)</f>
        <v>0</v>
      </c>
      <c r="M35" s="27"/>
    </row>
    <row r="36" spans="2:13" s="1" customFormat="1" ht="14.45" hidden="1" customHeight="1">
      <c r="B36" s="27"/>
      <c r="E36" s="23" t="s">
        <v>43</v>
      </c>
      <c r="F36" s="89">
        <f>ROUND((SUM(BF118:BF152)),  2)</f>
        <v>0</v>
      </c>
      <c r="I36" s="93">
        <v>0.15</v>
      </c>
      <c r="J36" s="82"/>
      <c r="K36" s="89">
        <f>ROUND(((SUM(BF118:BF152))*I36),  2)</f>
        <v>0</v>
      </c>
      <c r="M36" s="27"/>
    </row>
    <row r="37" spans="2:13" s="1" customFormat="1" ht="14.45" hidden="1" customHeight="1">
      <c r="B37" s="27"/>
      <c r="E37" s="23" t="s">
        <v>44</v>
      </c>
      <c r="F37" s="89">
        <f>ROUND((SUM(BG118:BG152)),  2)</f>
        <v>0</v>
      </c>
      <c r="I37" s="93">
        <v>0.21</v>
      </c>
      <c r="J37" s="82"/>
      <c r="K37" s="89">
        <f>0</f>
        <v>0</v>
      </c>
      <c r="M37" s="27"/>
    </row>
    <row r="38" spans="2:13" s="1" customFormat="1" ht="14.45" hidden="1" customHeight="1">
      <c r="B38" s="27"/>
      <c r="E38" s="23" t="s">
        <v>45</v>
      </c>
      <c r="F38" s="89">
        <f>ROUND((SUM(BH118:BH152)),  2)</f>
        <v>0</v>
      </c>
      <c r="I38" s="93">
        <v>0.15</v>
      </c>
      <c r="J38" s="82"/>
      <c r="K38" s="89">
        <f>0</f>
        <v>0</v>
      </c>
      <c r="M38" s="27"/>
    </row>
    <row r="39" spans="2:13" s="1" customFormat="1" ht="14.45" hidden="1" customHeight="1">
      <c r="B39" s="27"/>
      <c r="E39" s="23" t="s">
        <v>46</v>
      </c>
      <c r="F39" s="89">
        <f>ROUND((SUM(BI118:BI152)),  2)</f>
        <v>0</v>
      </c>
      <c r="I39" s="93">
        <v>0</v>
      </c>
      <c r="J39" s="82"/>
      <c r="K39" s="89">
        <f>0</f>
        <v>0</v>
      </c>
      <c r="M39" s="27"/>
    </row>
    <row r="40" spans="2:13" s="1" customFormat="1" ht="6.95" hidden="1" customHeight="1">
      <c r="B40" s="27"/>
      <c r="I40" s="82"/>
      <c r="J40" s="82"/>
      <c r="M40" s="27"/>
    </row>
    <row r="41" spans="2:13" s="1" customFormat="1" ht="25.35" hidden="1" customHeight="1">
      <c r="B41" s="27"/>
      <c r="C41" s="94"/>
      <c r="D41" s="95" t="s">
        <v>47</v>
      </c>
      <c r="E41" s="51"/>
      <c r="F41" s="51"/>
      <c r="G41" s="96" t="s">
        <v>48</v>
      </c>
      <c r="H41" s="97" t="s">
        <v>49</v>
      </c>
      <c r="I41" s="98"/>
      <c r="J41" s="98"/>
      <c r="K41" s="99">
        <f>SUM(K32:K39)</f>
        <v>0</v>
      </c>
      <c r="L41" s="100"/>
      <c r="M41" s="27"/>
    </row>
    <row r="42" spans="2:13" s="1" customFormat="1" ht="14.45" hidden="1" customHeight="1">
      <c r="B42" s="27"/>
      <c r="I42" s="82"/>
      <c r="J42" s="82"/>
      <c r="M42" s="27"/>
    </row>
    <row r="43" spans="2:13" ht="14.45" hidden="1" customHeight="1">
      <c r="B43" s="16"/>
      <c r="M43" s="16"/>
    </row>
    <row r="44" spans="2:13" ht="14.45" hidden="1" customHeight="1">
      <c r="B44" s="16"/>
      <c r="M44" s="16"/>
    </row>
    <row r="45" spans="2:13" ht="14.45" hidden="1" customHeight="1">
      <c r="B45" s="16"/>
      <c r="M45" s="16"/>
    </row>
    <row r="46" spans="2:13" ht="14.45" hidden="1" customHeight="1">
      <c r="B46" s="16"/>
      <c r="M46" s="16"/>
    </row>
    <row r="47" spans="2:13" ht="14.45" hidden="1" customHeight="1">
      <c r="B47" s="16"/>
      <c r="M47" s="16"/>
    </row>
    <row r="48" spans="2:13" ht="14.45" hidden="1" customHeight="1">
      <c r="B48" s="16"/>
      <c r="M48" s="16"/>
    </row>
    <row r="49" spans="2:13" ht="14.45" hidden="1" customHeight="1">
      <c r="B49" s="16"/>
      <c r="M49" s="16"/>
    </row>
    <row r="50" spans="2:13" s="1" customFormat="1" ht="14.45" hidden="1" customHeight="1">
      <c r="B50" s="27"/>
      <c r="D50" s="36" t="s">
        <v>50</v>
      </c>
      <c r="E50" s="37"/>
      <c r="F50" s="37"/>
      <c r="G50" s="36" t="s">
        <v>51</v>
      </c>
      <c r="H50" s="37"/>
      <c r="I50" s="101"/>
      <c r="J50" s="101"/>
      <c r="K50" s="37"/>
      <c r="L50" s="37"/>
      <c r="M50" s="27"/>
    </row>
    <row r="51" spans="2:13" hidden="1">
      <c r="B51" s="16"/>
      <c r="M51" s="16"/>
    </row>
    <row r="52" spans="2:13" hidden="1">
      <c r="B52" s="16"/>
      <c r="M52" s="16"/>
    </row>
    <row r="53" spans="2:13" hidden="1">
      <c r="B53" s="16"/>
      <c r="M53" s="16"/>
    </row>
    <row r="54" spans="2:13" hidden="1">
      <c r="B54" s="16"/>
      <c r="M54" s="16"/>
    </row>
    <row r="55" spans="2:13" hidden="1">
      <c r="B55" s="16"/>
      <c r="M55" s="16"/>
    </row>
    <row r="56" spans="2:13" hidden="1">
      <c r="B56" s="16"/>
      <c r="M56" s="16"/>
    </row>
    <row r="57" spans="2:13" hidden="1">
      <c r="B57" s="16"/>
      <c r="M57" s="16"/>
    </row>
    <row r="58" spans="2:13" hidden="1">
      <c r="B58" s="16"/>
      <c r="M58" s="16"/>
    </row>
    <row r="59" spans="2:13" hidden="1">
      <c r="B59" s="16"/>
      <c r="M59" s="16"/>
    </row>
    <row r="60" spans="2:13" hidden="1">
      <c r="B60" s="16"/>
      <c r="M60" s="16"/>
    </row>
    <row r="61" spans="2:13" s="1" customFormat="1" ht="12.75" hidden="1">
      <c r="B61" s="27"/>
      <c r="D61" s="38" t="s">
        <v>52</v>
      </c>
      <c r="E61" s="29"/>
      <c r="F61" s="102" t="s">
        <v>53</v>
      </c>
      <c r="G61" s="38" t="s">
        <v>52</v>
      </c>
      <c r="H61" s="29"/>
      <c r="I61" s="103"/>
      <c r="J61" s="104" t="s">
        <v>53</v>
      </c>
      <c r="K61" s="29"/>
      <c r="L61" s="29"/>
      <c r="M61" s="27"/>
    </row>
    <row r="62" spans="2:13" hidden="1">
      <c r="B62" s="16"/>
      <c r="M62" s="16"/>
    </row>
    <row r="63" spans="2:13" hidden="1">
      <c r="B63" s="16"/>
      <c r="M63" s="16"/>
    </row>
    <row r="64" spans="2:13" hidden="1">
      <c r="B64" s="16"/>
      <c r="M64" s="16"/>
    </row>
    <row r="65" spans="2:13" s="1" customFormat="1" ht="12.75" hidden="1">
      <c r="B65" s="27"/>
      <c r="D65" s="36" t="s">
        <v>54</v>
      </c>
      <c r="E65" s="37"/>
      <c r="F65" s="37"/>
      <c r="G65" s="36" t="s">
        <v>55</v>
      </c>
      <c r="H65" s="37"/>
      <c r="I65" s="101"/>
      <c r="J65" s="101"/>
      <c r="K65" s="37"/>
      <c r="L65" s="37"/>
      <c r="M65" s="27"/>
    </row>
    <row r="66" spans="2:13" hidden="1">
      <c r="B66" s="16"/>
      <c r="M66" s="16"/>
    </row>
    <row r="67" spans="2:13" hidden="1">
      <c r="B67" s="16"/>
      <c r="M67" s="16"/>
    </row>
    <row r="68" spans="2:13" hidden="1">
      <c r="B68" s="16"/>
      <c r="M68" s="16"/>
    </row>
    <row r="69" spans="2:13" hidden="1">
      <c r="B69" s="16"/>
      <c r="M69" s="16"/>
    </row>
    <row r="70" spans="2:13" hidden="1">
      <c r="B70" s="16"/>
      <c r="M70" s="16"/>
    </row>
    <row r="71" spans="2:13" hidden="1">
      <c r="B71" s="16"/>
      <c r="M71" s="16"/>
    </row>
    <row r="72" spans="2:13" hidden="1">
      <c r="B72" s="16"/>
      <c r="M72" s="16"/>
    </row>
    <row r="73" spans="2:13" hidden="1">
      <c r="B73" s="16"/>
      <c r="M73" s="16"/>
    </row>
    <row r="74" spans="2:13" hidden="1">
      <c r="B74" s="16"/>
      <c r="M74" s="16"/>
    </row>
    <row r="75" spans="2:13" hidden="1">
      <c r="B75" s="16"/>
      <c r="M75" s="16"/>
    </row>
    <row r="76" spans="2:13" s="1" customFormat="1" ht="12.75" hidden="1">
      <c r="B76" s="27"/>
      <c r="D76" s="38" t="s">
        <v>52</v>
      </c>
      <c r="E76" s="29"/>
      <c r="F76" s="102" t="s">
        <v>53</v>
      </c>
      <c r="G76" s="38" t="s">
        <v>52</v>
      </c>
      <c r="H76" s="29"/>
      <c r="I76" s="103"/>
      <c r="J76" s="104" t="s">
        <v>53</v>
      </c>
      <c r="K76" s="29"/>
      <c r="L76" s="29"/>
      <c r="M76" s="27"/>
    </row>
    <row r="77" spans="2:13" s="1" customFormat="1" ht="14.45" hidden="1" customHeight="1">
      <c r="B77" s="39"/>
      <c r="C77" s="40"/>
      <c r="D77" s="40"/>
      <c r="E77" s="40"/>
      <c r="F77" s="40"/>
      <c r="G77" s="40"/>
      <c r="H77" s="40"/>
      <c r="I77" s="105"/>
      <c r="J77" s="105"/>
      <c r="K77" s="40"/>
      <c r="L77" s="40"/>
      <c r="M77" s="27"/>
    </row>
    <row r="78" spans="2:13" hidden="1"/>
    <row r="79" spans="2:13" hidden="1"/>
    <row r="80" spans="2:13" hidden="1"/>
    <row r="81" spans="2:47" s="1" customFormat="1" ht="6.95" customHeight="1">
      <c r="B81" s="41"/>
      <c r="C81" s="42"/>
      <c r="D81" s="42"/>
      <c r="E81" s="42"/>
      <c r="F81" s="42"/>
      <c r="G81" s="42"/>
      <c r="H81" s="42"/>
      <c r="I81" s="106"/>
      <c r="J81" s="106"/>
      <c r="K81" s="42"/>
      <c r="L81" s="42"/>
      <c r="M81" s="27"/>
    </row>
    <row r="82" spans="2:47" s="1" customFormat="1" ht="24.95" customHeight="1">
      <c r="B82" s="27"/>
      <c r="C82" s="17" t="s">
        <v>95</v>
      </c>
      <c r="I82" s="82"/>
      <c r="J82" s="82"/>
      <c r="M82" s="27"/>
    </row>
    <row r="83" spans="2:47" s="1" customFormat="1" ht="6.95" customHeight="1">
      <c r="B83" s="27"/>
      <c r="I83" s="82"/>
      <c r="J83" s="82"/>
      <c r="M83" s="27"/>
    </row>
    <row r="84" spans="2:47" s="1" customFormat="1" ht="12" customHeight="1">
      <c r="B84" s="27"/>
      <c r="C84" s="23" t="s">
        <v>17</v>
      </c>
      <c r="I84" s="82"/>
      <c r="J84" s="82"/>
      <c r="M84" s="27"/>
    </row>
    <row r="85" spans="2:47" s="1" customFormat="1" ht="16.5" customHeight="1">
      <c r="B85" s="27"/>
      <c r="E85" s="221" t="str">
        <f>E7</f>
        <v>Fort Tafelberg, obnova jižního boku hlavního valu</v>
      </c>
      <c r="F85" s="222"/>
      <c r="G85" s="222"/>
      <c r="H85" s="222"/>
      <c r="I85" s="82"/>
      <c r="J85" s="82"/>
      <c r="M85" s="27"/>
    </row>
    <row r="86" spans="2:47" s="1" customFormat="1" ht="12" customHeight="1">
      <c r="B86" s="27"/>
      <c r="C86" s="23" t="s">
        <v>91</v>
      </c>
      <c r="I86" s="82"/>
      <c r="J86" s="82"/>
      <c r="M86" s="27"/>
    </row>
    <row r="87" spans="2:47" s="1" customFormat="1" ht="16.5" customHeight="1">
      <c r="B87" s="27"/>
      <c r="E87" s="194" t="str">
        <f>E9</f>
        <v>6 - Vzduchotechnika</v>
      </c>
      <c r="F87" s="220"/>
      <c r="G87" s="220"/>
      <c r="H87" s="220"/>
      <c r="I87" s="82"/>
      <c r="J87" s="82"/>
      <c r="M87" s="27"/>
    </row>
    <row r="88" spans="2:47" s="1" customFormat="1" ht="6.95" customHeight="1">
      <c r="B88" s="27"/>
      <c r="I88" s="82"/>
      <c r="J88" s="82"/>
      <c r="M88" s="27"/>
    </row>
    <row r="89" spans="2:47" s="1" customFormat="1" ht="12" customHeight="1">
      <c r="B89" s="27"/>
      <c r="C89" s="23" t="s">
        <v>21</v>
      </c>
      <c r="F89" s="21" t="str">
        <f>F12</f>
        <v>Olomouc</v>
      </c>
      <c r="I89" s="83" t="s">
        <v>23</v>
      </c>
      <c r="J89" s="85" t="str">
        <f>IF(J12="","",J12)</f>
        <v>2. 10. 2019</v>
      </c>
      <c r="M89" s="27"/>
    </row>
    <row r="90" spans="2:47" s="1" customFormat="1" ht="6.95" customHeight="1">
      <c r="B90" s="27"/>
      <c r="I90" s="82"/>
      <c r="J90" s="82"/>
      <c r="M90" s="27"/>
    </row>
    <row r="91" spans="2:47" s="1" customFormat="1" ht="43.15" customHeight="1">
      <c r="B91" s="27"/>
      <c r="C91" s="23" t="s">
        <v>25</v>
      </c>
      <c r="F91" s="21" t="str">
        <f>E15</f>
        <v>Fakultní nemocnice Olomouc, odd. správy budov</v>
      </c>
      <c r="I91" s="83" t="s">
        <v>31</v>
      </c>
      <c r="J91" s="219" t="str">
        <f>E21</f>
        <v>Ing. arch. Jan Dohnal, tř. Svobody 20, Olomouc</v>
      </c>
      <c r="K91" s="219"/>
      <c r="M91" s="27"/>
    </row>
    <row r="92" spans="2:47" s="1" customFormat="1" ht="15.2" customHeight="1">
      <c r="B92" s="27"/>
      <c r="C92" s="23" t="s">
        <v>29</v>
      </c>
      <c r="F92" s="21"/>
      <c r="I92" s="83" t="s">
        <v>33</v>
      </c>
      <c r="J92" s="107" t="str">
        <f>E24</f>
        <v>Jan Mikeš</v>
      </c>
      <c r="M92" s="27"/>
    </row>
    <row r="93" spans="2:47" s="1" customFormat="1" ht="10.35" customHeight="1">
      <c r="B93" s="27"/>
      <c r="I93" s="82"/>
      <c r="J93" s="82"/>
      <c r="M93" s="27"/>
    </row>
    <row r="94" spans="2:47" s="1" customFormat="1" ht="29.25" customHeight="1">
      <c r="B94" s="27"/>
      <c r="C94" s="108" t="s">
        <v>96</v>
      </c>
      <c r="D94" s="94"/>
      <c r="E94" s="94"/>
      <c r="F94" s="94"/>
      <c r="G94" s="94"/>
      <c r="H94" s="94"/>
      <c r="I94" s="109" t="s">
        <v>97</v>
      </c>
      <c r="J94" s="109" t="s">
        <v>98</v>
      </c>
      <c r="K94" s="110" t="s">
        <v>99</v>
      </c>
      <c r="L94" s="94"/>
      <c r="M94" s="27"/>
    </row>
    <row r="95" spans="2:47" s="1" customFormat="1" ht="10.35" customHeight="1">
      <c r="B95" s="27"/>
      <c r="I95" s="82"/>
      <c r="J95" s="82"/>
      <c r="M95" s="27"/>
    </row>
    <row r="96" spans="2:47" s="1" customFormat="1" ht="22.9" customHeight="1">
      <c r="B96" s="27"/>
      <c r="C96" s="111" t="s">
        <v>100</v>
      </c>
      <c r="I96" s="112">
        <f t="shared" ref="I96:J98" si="0">Q118</f>
        <v>0</v>
      </c>
      <c r="J96" s="112">
        <f t="shared" si="0"/>
        <v>0</v>
      </c>
      <c r="K96" s="60">
        <f>K118</f>
        <v>0</v>
      </c>
      <c r="M96" s="27"/>
      <c r="AU96" s="13" t="s">
        <v>101</v>
      </c>
    </row>
    <row r="97" spans="2:13" s="8" customFormat="1" ht="24.95" customHeight="1">
      <c r="B97" s="113"/>
      <c r="D97" s="114" t="s">
        <v>102</v>
      </c>
      <c r="E97" s="115"/>
      <c r="F97" s="115"/>
      <c r="G97" s="115"/>
      <c r="H97" s="115"/>
      <c r="I97" s="116">
        <f t="shared" si="0"/>
        <v>0</v>
      </c>
      <c r="J97" s="116">
        <f t="shared" si="0"/>
        <v>0</v>
      </c>
      <c r="K97" s="117">
        <f>K119</f>
        <v>0</v>
      </c>
      <c r="M97" s="113"/>
    </row>
    <row r="98" spans="2:13" s="9" customFormat="1" ht="19.899999999999999" customHeight="1">
      <c r="B98" s="118"/>
      <c r="D98" s="119" t="s">
        <v>103</v>
      </c>
      <c r="E98" s="120"/>
      <c r="F98" s="120"/>
      <c r="G98" s="120"/>
      <c r="H98" s="120"/>
      <c r="I98" s="121">
        <f t="shared" si="0"/>
        <v>0</v>
      </c>
      <c r="J98" s="121">
        <f t="shared" si="0"/>
        <v>0</v>
      </c>
      <c r="K98" s="122">
        <f>K120</f>
        <v>0</v>
      </c>
      <c r="M98" s="118"/>
    </row>
    <row r="99" spans="2:13" s="1" customFormat="1" ht="21.75" customHeight="1">
      <c r="B99" s="27"/>
      <c r="I99" s="82"/>
      <c r="J99" s="82"/>
      <c r="M99" s="27"/>
    </row>
    <row r="100" spans="2:13" s="1" customFormat="1" ht="6.95" customHeight="1">
      <c r="B100" s="39"/>
      <c r="C100" s="40"/>
      <c r="D100" s="40"/>
      <c r="E100" s="40"/>
      <c r="F100" s="40"/>
      <c r="G100" s="40"/>
      <c r="H100" s="40"/>
      <c r="I100" s="105"/>
      <c r="J100" s="105"/>
      <c r="K100" s="40"/>
      <c r="L100" s="40"/>
      <c r="M100" s="27"/>
    </row>
    <row r="104" spans="2:13" s="1" customFormat="1" ht="6.95" customHeight="1">
      <c r="B104" s="41"/>
      <c r="C104" s="42"/>
      <c r="D104" s="42"/>
      <c r="E104" s="42"/>
      <c r="F104" s="42"/>
      <c r="G104" s="42"/>
      <c r="H104" s="42"/>
      <c r="I104" s="106"/>
      <c r="J104" s="106"/>
      <c r="K104" s="42"/>
      <c r="L104" s="42"/>
      <c r="M104" s="27"/>
    </row>
    <row r="105" spans="2:13" s="1" customFormat="1" ht="24.95" customHeight="1">
      <c r="B105" s="27"/>
      <c r="C105" s="17" t="s">
        <v>211</v>
      </c>
      <c r="I105" s="82"/>
      <c r="J105" s="82"/>
      <c r="M105" s="27"/>
    </row>
    <row r="106" spans="2:13" s="1" customFormat="1" ht="6.95" customHeight="1">
      <c r="B106" s="27"/>
      <c r="I106" s="82"/>
      <c r="J106" s="82"/>
      <c r="M106" s="27"/>
    </row>
    <row r="107" spans="2:13" s="1" customFormat="1" ht="12" customHeight="1">
      <c r="B107" s="27"/>
      <c r="C107" s="23" t="s">
        <v>17</v>
      </c>
      <c r="I107" s="82"/>
      <c r="J107" s="82"/>
      <c r="M107" s="27"/>
    </row>
    <row r="108" spans="2:13" s="1" customFormat="1" ht="16.5" customHeight="1">
      <c r="B108" s="27"/>
      <c r="E108" s="221" t="str">
        <f>E7</f>
        <v>Fort Tafelberg, obnova jižního boku hlavního valu</v>
      </c>
      <c r="F108" s="222"/>
      <c r="G108" s="222"/>
      <c r="H108" s="222"/>
      <c r="I108" s="82"/>
      <c r="J108" s="82"/>
      <c r="M108" s="27"/>
    </row>
    <row r="109" spans="2:13" s="1" customFormat="1" ht="12" customHeight="1">
      <c r="B109" s="27"/>
      <c r="C109" s="23" t="s">
        <v>91</v>
      </c>
      <c r="I109" s="82"/>
      <c r="J109" s="82"/>
      <c r="M109" s="27"/>
    </row>
    <row r="110" spans="2:13" s="1" customFormat="1" ht="16.5" customHeight="1">
      <c r="B110" s="27"/>
      <c r="E110" s="194" t="str">
        <f>E9</f>
        <v>6 - Vzduchotechnika</v>
      </c>
      <c r="F110" s="220"/>
      <c r="G110" s="220"/>
      <c r="H110" s="220"/>
      <c r="I110" s="82"/>
      <c r="J110" s="82"/>
      <c r="M110" s="27"/>
    </row>
    <row r="111" spans="2:13" s="1" customFormat="1" ht="6.95" customHeight="1">
      <c r="B111" s="27"/>
      <c r="I111" s="82"/>
      <c r="J111" s="82"/>
      <c r="M111" s="27"/>
    </row>
    <row r="112" spans="2:13" s="1" customFormat="1" ht="12" customHeight="1">
      <c r="B112" s="27"/>
      <c r="C112" s="23" t="s">
        <v>21</v>
      </c>
      <c r="F112" s="21" t="str">
        <f>F12</f>
        <v>Olomouc</v>
      </c>
      <c r="I112" s="83" t="s">
        <v>23</v>
      </c>
      <c r="J112" s="85" t="str">
        <f>IF(J12="","",J12)</f>
        <v>2. 10. 2019</v>
      </c>
      <c r="M112" s="27"/>
    </row>
    <row r="113" spans="2:65" s="1" customFormat="1" ht="6.95" customHeight="1">
      <c r="B113" s="27"/>
      <c r="I113" s="82"/>
      <c r="J113" s="82"/>
      <c r="M113" s="27"/>
    </row>
    <row r="114" spans="2:65" s="1" customFormat="1" ht="43.15" customHeight="1">
      <c r="B114" s="27"/>
      <c r="C114" s="23" t="s">
        <v>25</v>
      </c>
      <c r="F114" s="21" t="str">
        <f>E15</f>
        <v>Fakultní nemocnice Olomouc, odd. správy budov</v>
      </c>
      <c r="I114" s="83" t="s">
        <v>31</v>
      </c>
      <c r="J114" s="219" t="str">
        <f>E21</f>
        <v>Ing. arch. Jan Dohnal, tř. Svobody 20, Olomouc</v>
      </c>
      <c r="K114" s="219"/>
      <c r="M114" s="27"/>
    </row>
    <row r="115" spans="2:65" s="1" customFormat="1" ht="15.2" customHeight="1">
      <c r="B115" s="27"/>
      <c r="C115" s="23" t="s">
        <v>29</v>
      </c>
      <c r="F115" s="21"/>
      <c r="I115" s="83" t="s">
        <v>33</v>
      </c>
      <c r="J115" s="107" t="str">
        <f>E24</f>
        <v>Jan Mikeš</v>
      </c>
      <c r="M115" s="27"/>
    </row>
    <row r="116" spans="2:65" s="1" customFormat="1" ht="10.35" customHeight="1">
      <c r="B116" s="27"/>
      <c r="I116" s="82"/>
      <c r="J116" s="82"/>
      <c r="M116" s="27"/>
    </row>
    <row r="117" spans="2:65" s="10" customFormat="1" ht="29.25" customHeight="1">
      <c r="B117" s="123"/>
      <c r="C117" s="124" t="s">
        <v>104</v>
      </c>
      <c r="D117" s="125" t="s">
        <v>62</v>
      </c>
      <c r="E117" s="125" t="s">
        <v>58</v>
      </c>
      <c r="F117" s="125" t="s">
        <v>59</v>
      </c>
      <c r="G117" s="125" t="s">
        <v>105</v>
      </c>
      <c r="H117" s="125" t="s">
        <v>106</v>
      </c>
      <c r="I117" s="126" t="s">
        <v>107</v>
      </c>
      <c r="J117" s="126" t="s">
        <v>108</v>
      </c>
      <c r="K117" s="127" t="s">
        <v>99</v>
      </c>
      <c r="L117" s="128" t="s">
        <v>109</v>
      </c>
      <c r="M117" s="123"/>
      <c r="N117" s="53" t="s">
        <v>1</v>
      </c>
      <c r="O117" s="54" t="s">
        <v>41</v>
      </c>
      <c r="P117" s="54" t="s">
        <v>110</v>
      </c>
      <c r="Q117" s="54" t="s">
        <v>111</v>
      </c>
      <c r="R117" s="54" t="s">
        <v>112</v>
      </c>
      <c r="S117" s="54" t="s">
        <v>113</v>
      </c>
      <c r="T117" s="54" t="s">
        <v>114</v>
      </c>
      <c r="U117" s="54" t="s">
        <v>115</v>
      </c>
      <c r="V117" s="54" t="s">
        <v>116</v>
      </c>
      <c r="W117" s="54" t="s">
        <v>117</v>
      </c>
      <c r="X117" s="55" t="s">
        <v>118</v>
      </c>
    </row>
    <row r="118" spans="2:65" s="1" customFormat="1" ht="22.9" customHeight="1">
      <c r="B118" s="27"/>
      <c r="C118" s="58" t="s">
        <v>119</v>
      </c>
      <c r="I118" s="82"/>
      <c r="J118" s="82"/>
      <c r="K118" s="129">
        <f>BK118</f>
        <v>0</v>
      </c>
      <c r="M118" s="27"/>
      <c r="N118" s="56"/>
      <c r="O118" s="47"/>
      <c r="P118" s="47"/>
      <c r="Q118" s="130">
        <f>Q119</f>
        <v>0</v>
      </c>
      <c r="R118" s="130">
        <f>R119</f>
        <v>0</v>
      </c>
      <c r="S118" s="47"/>
      <c r="T118" s="131">
        <f>T119</f>
        <v>0</v>
      </c>
      <c r="U118" s="47"/>
      <c r="V118" s="131">
        <f>V119</f>
        <v>1.1310000000000001E-2</v>
      </c>
      <c r="W118" s="47"/>
      <c r="X118" s="132">
        <f>X119</f>
        <v>0</v>
      </c>
      <c r="AT118" s="13" t="s">
        <v>78</v>
      </c>
      <c r="AU118" s="13" t="s">
        <v>101</v>
      </c>
      <c r="BK118" s="133">
        <f>BK119</f>
        <v>0</v>
      </c>
    </row>
    <row r="119" spans="2:65" s="11" customFormat="1" ht="25.9" customHeight="1">
      <c r="B119" s="134"/>
      <c r="D119" s="135" t="s">
        <v>78</v>
      </c>
      <c r="E119" s="136" t="s">
        <v>120</v>
      </c>
      <c r="F119" s="136" t="s">
        <v>121</v>
      </c>
      <c r="I119" s="137"/>
      <c r="J119" s="137"/>
      <c r="K119" s="138">
        <f>BK119</f>
        <v>0</v>
      </c>
      <c r="M119" s="134"/>
      <c r="N119" s="139"/>
      <c r="O119" s="140"/>
      <c r="P119" s="140"/>
      <c r="Q119" s="141">
        <f>Q120</f>
        <v>0</v>
      </c>
      <c r="R119" s="141">
        <f>R120</f>
        <v>0</v>
      </c>
      <c r="S119" s="140"/>
      <c r="T119" s="142">
        <f>T120</f>
        <v>0</v>
      </c>
      <c r="U119" s="140"/>
      <c r="V119" s="142">
        <f>V120</f>
        <v>1.1310000000000001E-2</v>
      </c>
      <c r="W119" s="140"/>
      <c r="X119" s="143">
        <f>X120</f>
        <v>0</v>
      </c>
      <c r="AR119" s="135" t="s">
        <v>89</v>
      </c>
      <c r="AT119" s="144" t="s">
        <v>78</v>
      </c>
      <c r="AU119" s="144" t="s">
        <v>79</v>
      </c>
      <c r="AY119" s="135" t="s">
        <v>122</v>
      </c>
      <c r="BK119" s="145">
        <f>BK120</f>
        <v>0</v>
      </c>
    </row>
    <row r="120" spans="2:65" s="11" customFormat="1" ht="22.9" customHeight="1">
      <c r="B120" s="134"/>
      <c r="D120" s="135" t="s">
        <v>78</v>
      </c>
      <c r="E120" s="146" t="s">
        <v>123</v>
      </c>
      <c r="F120" s="146" t="s">
        <v>85</v>
      </c>
      <c r="I120" s="137"/>
      <c r="J120" s="137"/>
      <c r="K120" s="147">
        <f>BK120</f>
        <v>0</v>
      </c>
      <c r="M120" s="134"/>
      <c r="N120" s="139"/>
      <c r="O120" s="140"/>
      <c r="P120" s="140"/>
      <c r="Q120" s="141">
        <f>SUM(Q121:Q152)</f>
        <v>0</v>
      </c>
      <c r="R120" s="141">
        <f>SUM(R121:R152)</f>
        <v>0</v>
      </c>
      <c r="S120" s="140"/>
      <c r="T120" s="142">
        <f>SUM(T121:T152)</f>
        <v>0</v>
      </c>
      <c r="U120" s="140"/>
      <c r="V120" s="142">
        <f>SUM(V121:V152)</f>
        <v>1.1310000000000001E-2</v>
      </c>
      <c r="W120" s="140"/>
      <c r="X120" s="143">
        <f>SUM(X121:X152)</f>
        <v>0</v>
      </c>
      <c r="AR120" s="135" t="s">
        <v>89</v>
      </c>
      <c r="AT120" s="144" t="s">
        <v>78</v>
      </c>
      <c r="AU120" s="144" t="s">
        <v>87</v>
      </c>
      <c r="AY120" s="135" t="s">
        <v>122</v>
      </c>
      <c r="BK120" s="145">
        <f>SUM(BK121:BK152)</f>
        <v>0</v>
      </c>
    </row>
    <row r="121" spans="2:65" s="1" customFormat="1" ht="16.5" customHeight="1">
      <c r="B121" s="148"/>
      <c r="C121" s="149" t="s">
        <v>87</v>
      </c>
      <c r="D121" s="149" t="s">
        <v>124</v>
      </c>
      <c r="E121" s="150" t="s">
        <v>125</v>
      </c>
      <c r="F121" s="151" t="s">
        <v>126</v>
      </c>
      <c r="G121" s="152" t="s">
        <v>127</v>
      </c>
      <c r="H121" s="153">
        <v>1</v>
      </c>
      <c r="I121" s="154"/>
      <c r="J121" s="154"/>
      <c r="K121" s="155">
        <f>ROUND(P121*H121,2)</f>
        <v>0</v>
      </c>
      <c r="L121" s="151" t="s">
        <v>128</v>
      </c>
      <c r="M121" s="27"/>
      <c r="N121" s="156" t="s">
        <v>1</v>
      </c>
      <c r="O121" s="157" t="s">
        <v>42</v>
      </c>
      <c r="P121" s="158">
        <f>I121+J121</f>
        <v>0</v>
      </c>
      <c r="Q121" s="158">
        <f>ROUND(I121*H121,2)</f>
        <v>0</v>
      </c>
      <c r="R121" s="158">
        <f>ROUND(J121*H121,2)</f>
        <v>0</v>
      </c>
      <c r="S121" s="49"/>
      <c r="T121" s="159">
        <f>S121*H121</f>
        <v>0</v>
      </c>
      <c r="U121" s="159">
        <v>0</v>
      </c>
      <c r="V121" s="159">
        <f>U121*H121</f>
        <v>0</v>
      </c>
      <c r="W121" s="159">
        <v>0</v>
      </c>
      <c r="X121" s="160">
        <f>W121*H121</f>
        <v>0</v>
      </c>
      <c r="AR121" s="161" t="s">
        <v>129</v>
      </c>
      <c r="AT121" s="161" t="s">
        <v>124</v>
      </c>
      <c r="AU121" s="161" t="s">
        <v>89</v>
      </c>
      <c r="AY121" s="13" t="s">
        <v>122</v>
      </c>
      <c r="BE121" s="162">
        <f>IF(O121="základní",K121,0)</f>
        <v>0</v>
      </c>
      <c r="BF121" s="162">
        <f>IF(O121="snížená",K121,0)</f>
        <v>0</v>
      </c>
      <c r="BG121" s="162">
        <f>IF(O121="zákl. přenesená",K121,0)</f>
        <v>0</v>
      </c>
      <c r="BH121" s="162">
        <f>IF(O121="sníž. přenesená",K121,0)</f>
        <v>0</v>
      </c>
      <c r="BI121" s="162">
        <f>IF(O121="nulová",K121,0)</f>
        <v>0</v>
      </c>
      <c r="BJ121" s="13" t="s">
        <v>87</v>
      </c>
      <c r="BK121" s="162">
        <f>ROUND(P121*H121,2)</f>
        <v>0</v>
      </c>
      <c r="BL121" s="13" t="s">
        <v>129</v>
      </c>
      <c r="BM121" s="161" t="s">
        <v>130</v>
      </c>
    </row>
    <row r="122" spans="2:65" s="1" customFormat="1">
      <c r="B122" s="27"/>
      <c r="D122" s="163" t="s">
        <v>131</v>
      </c>
      <c r="F122" s="164" t="s">
        <v>132</v>
      </c>
      <c r="I122" s="82"/>
      <c r="J122" s="82"/>
      <c r="M122" s="27"/>
      <c r="N122" s="165"/>
      <c r="O122" s="49"/>
      <c r="P122" s="49"/>
      <c r="Q122" s="49"/>
      <c r="R122" s="49"/>
      <c r="S122" s="49"/>
      <c r="T122" s="49"/>
      <c r="U122" s="49"/>
      <c r="V122" s="49"/>
      <c r="W122" s="49"/>
      <c r="X122" s="50"/>
      <c r="AT122" s="13" t="s">
        <v>131</v>
      </c>
      <c r="AU122" s="13" t="s">
        <v>89</v>
      </c>
    </row>
    <row r="123" spans="2:65" s="1" customFormat="1" ht="16.5" customHeight="1">
      <c r="B123" s="148"/>
      <c r="C123" s="166" t="s">
        <v>89</v>
      </c>
      <c r="D123" s="166" t="s">
        <v>133</v>
      </c>
      <c r="E123" s="167" t="s">
        <v>134</v>
      </c>
      <c r="F123" s="168" t="s">
        <v>135</v>
      </c>
      <c r="G123" s="169" t="s">
        <v>136</v>
      </c>
      <c r="H123" s="170">
        <v>1</v>
      </c>
      <c r="I123" s="171"/>
      <c r="J123" s="172"/>
      <c r="K123" s="173">
        <f>ROUND(P123*H123,2)</f>
        <v>0</v>
      </c>
      <c r="L123" s="168" t="s">
        <v>1</v>
      </c>
      <c r="M123" s="174"/>
      <c r="N123" s="175" t="s">
        <v>1</v>
      </c>
      <c r="O123" s="157" t="s">
        <v>42</v>
      </c>
      <c r="P123" s="158">
        <f>I123+J123</f>
        <v>0</v>
      </c>
      <c r="Q123" s="158">
        <f>ROUND(I123*H123,2)</f>
        <v>0</v>
      </c>
      <c r="R123" s="158">
        <f>ROUND(J123*H123,2)</f>
        <v>0</v>
      </c>
      <c r="S123" s="49"/>
      <c r="T123" s="159">
        <f>S123*H123</f>
        <v>0</v>
      </c>
      <c r="U123" s="159">
        <v>2.3E-3</v>
      </c>
      <c r="V123" s="159">
        <f>U123*H123</f>
        <v>2.3E-3</v>
      </c>
      <c r="W123" s="159">
        <v>0</v>
      </c>
      <c r="X123" s="160">
        <f>W123*H123</f>
        <v>0</v>
      </c>
      <c r="AR123" s="161" t="s">
        <v>137</v>
      </c>
      <c r="AT123" s="161" t="s">
        <v>133</v>
      </c>
      <c r="AU123" s="161" t="s">
        <v>89</v>
      </c>
      <c r="AY123" s="13" t="s">
        <v>122</v>
      </c>
      <c r="BE123" s="162">
        <f>IF(O123="základní",K123,0)</f>
        <v>0</v>
      </c>
      <c r="BF123" s="162">
        <f>IF(O123="snížená",K123,0)</f>
        <v>0</v>
      </c>
      <c r="BG123" s="162">
        <f>IF(O123="zákl. přenesená",K123,0)</f>
        <v>0</v>
      </c>
      <c r="BH123" s="162">
        <f>IF(O123="sníž. přenesená",K123,0)</f>
        <v>0</v>
      </c>
      <c r="BI123" s="162">
        <f>IF(O123="nulová",K123,0)</f>
        <v>0</v>
      </c>
      <c r="BJ123" s="13" t="s">
        <v>87</v>
      </c>
      <c r="BK123" s="162">
        <f>ROUND(P123*H123,2)</f>
        <v>0</v>
      </c>
      <c r="BL123" s="13" t="s">
        <v>129</v>
      </c>
      <c r="BM123" s="161" t="s">
        <v>138</v>
      </c>
    </row>
    <row r="124" spans="2:65" s="1" customFormat="1" ht="68.25">
      <c r="B124" s="27"/>
      <c r="D124" s="163" t="s">
        <v>131</v>
      </c>
      <c r="F124" s="164" t="s">
        <v>139</v>
      </c>
      <c r="I124" s="82"/>
      <c r="J124" s="82"/>
      <c r="M124" s="27"/>
      <c r="N124" s="165"/>
      <c r="O124" s="49"/>
      <c r="P124" s="49"/>
      <c r="Q124" s="49"/>
      <c r="R124" s="49"/>
      <c r="S124" s="49"/>
      <c r="T124" s="49"/>
      <c r="U124" s="49"/>
      <c r="V124" s="49"/>
      <c r="W124" s="49"/>
      <c r="X124" s="50"/>
      <c r="AT124" s="13" t="s">
        <v>131</v>
      </c>
      <c r="AU124" s="13" t="s">
        <v>89</v>
      </c>
    </row>
    <row r="125" spans="2:65" s="1" customFormat="1" ht="16.5" customHeight="1">
      <c r="B125" s="148"/>
      <c r="C125" s="149" t="s">
        <v>140</v>
      </c>
      <c r="D125" s="149" t="s">
        <v>124</v>
      </c>
      <c r="E125" s="150" t="s">
        <v>141</v>
      </c>
      <c r="F125" s="151" t="s">
        <v>142</v>
      </c>
      <c r="G125" s="152" t="s">
        <v>127</v>
      </c>
      <c r="H125" s="153">
        <v>3</v>
      </c>
      <c r="I125" s="154"/>
      <c r="J125" s="154"/>
      <c r="K125" s="155">
        <f>ROUND(P125*H125,2)</f>
        <v>0</v>
      </c>
      <c r="L125" s="151" t="s">
        <v>128</v>
      </c>
      <c r="M125" s="27"/>
      <c r="N125" s="156" t="s">
        <v>1</v>
      </c>
      <c r="O125" s="157" t="s">
        <v>42</v>
      </c>
      <c r="P125" s="158">
        <f>I125+J125</f>
        <v>0</v>
      </c>
      <c r="Q125" s="158">
        <f>ROUND(I125*H125,2)</f>
        <v>0</v>
      </c>
      <c r="R125" s="158">
        <f>ROUND(J125*H125,2)</f>
        <v>0</v>
      </c>
      <c r="S125" s="49"/>
      <c r="T125" s="159">
        <f>S125*H125</f>
        <v>0</v>
      </c>
      <c r="U125" s="159">
        <v>0</v>
      </c>
      <c r="V125" s="159">
        <f>U125*H125</f>
        <v>0</v>
      </c>
      <c r="W125" s="159">
        <v>0</v>
      </c>
      <c r="X125" s="160">
        <f>W125*H125</f>
        <v>0</v>
      </c>
      <c r="AR125" s="161" t="s">
        <v>129</v>
      </c>
      <c r="AT125" s="161" t="s">
        <v>124</v>
      </c>
      <c r="AU125" s="161" t="s">
        <v>89</v>
      </c>
      <c r="AY125" s="13" t="s">
        <v>122</v>
      </c>
      <c r="BE125" s="162">
        <f>IF(O125="základní",K125,0)</f>
        <v>0</v>
      </c>
      <c r="BF125" s="162">
        <f>IF(O125="snížená",K125,0)</f>
        <v>0</v>
      </c>
      <c r="BG125" s="162">
        <f>IF(O125="zákl. přenesená",K125,0)</f>
        <v>0</v>
      </c>
      <c r="BH125" s="162">
        <f>IF(O125="sníž. přenesená",K125,0)</f>
        <v>0</v>
      </c>
      <c r="BI125" s="162">
        <f>IF(O125="nulová",K125,0)</f>
        <v>0</v>
      </c>
      <c r="BJ125" s="13" t="s">
        <v>87</v>
      </c>
      <c r="BK125" s="162">
        <f>ROUND(P125*H125,2)</f>
        <v>0</v>
      </c>
      <c r="BL125" s="13" t="s">
        <v>129</v>
      </c>
      <c r="BM125" s="161" t="s">
        <v>143</v>
      </c>
    </row>
    <row r="126" spans="2:65" s="1" customFormat="1">
      <c r="B126" s="27"/>
      <c r="D126" s="163" t="s">
        <v>131</v>
      </c>
      <c r="F126" s="164" t="s">
        <v>144</v>
      </c>
      <c r="I126" s="82"/>
      <c r="J126" s="82"/>
      <c r="M126" s="27"/>
      <c r="N126" s="165"/>
      <c r="O126" s="49"/>
      <c r="P126" s="49"/>
      <c r="Q126" s="49"/>
      <c r="R126" s="49"/>
      <c r="S126" s="49"/>
      <c r="T126" s="49"/>
      <c r="U126" s="49"/>
      <c r="V126" s="49"/>
      <c r="W126" s="49"/>
      <c r="X126" s="50"/>
      <c r="AT126" s="13" t="s">
        <v>131</v>
      </c>
      <c r="AU126" s="13" t="s">
        <v>89</v>
      </c>
    </row>
    <row r="127" spans="2:65" s="1" customFormat="1" ht="16.5" customHeight="1">
      <c r="B127" s="148"/>
      <c r="C127" s="166" t="s">
        <v>145</v>
      </c>
      <c r="D127" s="166" t="s">
        <v>133</v>
      </c>
      <c r="E127" s="167" t="s">
        <v>146</v>
      </c>
      <c r="F127" s="168" t="s">
        <v>147</v>
      </c>
      <c r="G127" s="169" t="s">
        <v>148</v>
      </c>
      <c r="H127" s="170">
        <v>3</v>
      </c>
      <c r="I127" s="171"/>
      <c r="J127" s="172"/>
      <c r="K127" s="173">
        <f>ROUND(P127*H127,2)</f>
        <v>0</v>
      </c>
      <c r="L127" s="168" t="s">
        <v>1</v>
      </c>
      <c r="M127" s="174"/>
      <c r="N127" s="175" t="s">
        <v>1</v>
      </c>
      <c r="O127" s="157" t="s">
        <v>42</v>
      </c>
      <c r="P127" s="158">
        <f>I127+J127</f>
        <v>0</v>
      </c>
      <c r="Q127" s="158">
        <f>ROUND(I127*H127,2)</f>
        <v>0</v>
      </c>
      <c r="R127" s="158">
        <f>ROUND(J127*H127,2)</f>
        <v>0</v>
      </c>
      <c r="S127" s="49"/>
      <c r="T127" s="159">
        <f>S127*H127</f>
        <v>0</v>
      </c>
      <c r="U127" s="159">
        <v>2.0000000000000001E-4</v>
      </c>
      <c r="V127" s="159">
        <f>U127*H127</f>
        <v>6.0000000000000006E-4</v>
      </c>
      <c r="W127" s="159">
        <v>0</v>
      </c>
      <c r="X127" s="160">
        <f>W127*H127</f>
        <v>0</v>
      </c>
      <c r="AR127" s="161" t="s">
        <v>137</v>
      </c>
      <c r="AT127" s="161" t="s">
        <v>133</v>
      </c>
      <c r="AU127" s="161" t="s">
        <v>89</v>
      </c>
      <c r="AY127" s="13" t="s">
        <v>122</v>
      </c>
      <c r="BE127" s="162">
        <f>IF(O127="základní",K127,0)</f>
        <v>0</v>
      </c>
      <c r="BF127" s="162">
        <f>IF(O127="snížená",K127,0)</f>
        <v>0</v>
      </c>
      <c r="BG127" s="162">
        <f>IF(O127="zákl. přenesená",K127,0)</f>
        <v>0</v>
      </c>
      <c r="BH127" s="162">
        <f>IF(O127="sníž. přenesená",K127,0)</f>
        <v>0</v>
      </c>
      <c r="BI127" s="162">
        <f>IF(O127="nulová",K127,0)</f>
        <v>0</v>
      </c>
      <c r="BJ127" s="13" t="s">
        <v>87</v>
      </c>
      <c r="BK127" s="162">
        <f>ROUND(P127*H127,2)</f>
        <v>0</v>
      </c>
      <c r="BL127" s="13" t="s">
        <v>129</v>
      </c>
      <c r="BM127" s="161" t="s">
        <v>149</v>
      </c>
    </row>
    <row r="128" spans="2:65" s="1" customFormat="1">
      <c r="B128" s="27"/>
      <c r="D128" s="163" t="s">
        <v>131</v>
      </c>
      <c r="F128" s="164" t="s">
        <v>150</v>
      </c>
      <c r="I128" s="82"/>
      <c r="J128" s="82"/>
      <c r="M128" s="27"/>
      <c r="N128" s="165"/>
      <c r="O128" s="49"/>
      <c r="P128" s="49"/>
      <c r="Q128" s="49"/>
      <c r="R128" s="49"/>
      <c r="S128" s="49"/>
      <c r="T128" s="49"/>
      <c r="U128" s="49"/>
      <c r="V128" s="49"/>
      <c r="W128" s="49"/>
      <c r="X128" s="50"/>
      <c r="AT128" s="13" t="s">
        <v>131</v>
      </c>
      <c r="AU128" s="13" t="s">
        <v>89</v>
      </c>
    </row>
    <row r="129" spans="2:65" s="1" customFormat="1" ht="16.5" customHeight="1">
      <c r="B129" s="148"/>
      <c r="C129" s="149" t="s">
        <v>151</v>
      </c>
      <c r="D129" s="149" t="s">
        <v>124</v>
      </c>
      <c r="E129" s="150" t="s">
        <v>152</v>
      </c>
      <c r="F129" s="151" t="s">
        <v>153</v>
      </c>
      <c r="G129" s="152" t="s">
        <v>127</v>
      </c>
      <c r="H129" s="153">
        <v>1</v>
      </c>
      <c r="I129" s="154"/>
      <c r="J129" s="154"/>
      <c r="K129" s="155">
        <f>ROUND(P129*H129,2)</f>
        <v>0</v>
      </c>
      <c r="L129" s="151" t="s">
        <v>128</v>
      </c>
      <c r="M129" s="27"/>
      <c r="N129" s="156" t="s">
        <v>1</v>
      </c>
      <c r="O129" s="157" t="s">
        <v>42</v>
      </c>
      <c r="P129" s="158">
        <f>I129+J129</f>
        <v>0</v>
      </c>
      <c r="Q129" s="158">
        <f>ROUND(I129*H129,2)</f>
        <v>0</v>
      </c>
      <c r="R129" s="158">
        <f>ROUND(J129*H129,2)</f>
        <v>0</v>
      </c>
      <c r="S129" s="49"/>
      <c r="T129" s="159">
        <f>S129*H129</f>
        <v>0</v>
      </c>
      <c r="U129" s="159">
        <v>0</v>
      </c>
      <c r="V129" s="159">
        <f>U129*H129</f>
        <v>0</v>
      </c>
      <c r="W129" s="159">
        <v>0</v>
      </c>
      <c r="X129" s="160">
        <f>W129*H129</f>
        <v>0</v>
      </c>
      <c r="AR129" s="161" t="s">
        <v>129</v>
      </c>
      <c r="AT129" s="161" t="s">
        <v>124</v>
      </c>
      <c r="AU129" s="161" t="s">
        <v>89</v>
      </c>
      <c r="AY129" s="13" t="s">
        <v>122</v>
      </c>
      <c r="BE129" s="162">
        <f>IF(O129="základní",K129,0)</f>
        <v>0</v>
      </c>
      <c r="BF129" s="162">
        <f>IF(O129="snížená",K129,0)</f>
        <v>0</v>
      </c>
      <c r="BG129" s="162">
        <f>IF(O129="zákl. přenesená",K129,0)</f>
        <v>0</v>
      </c>
      <c r="BH129" s="162">
        <f>IF(O129="sníž. přenesená",K129,0)</f>
        <v>0</v>
      </c>
      <c r="BI129" s="162">
        <f>IF(O129="nulová",K129,0)</f>
        <v>0</v>
      </c>
      <c r="BJ129" s="13" t="s">
        <v>87</v>
      </c>
      <c r="BK129" s="162">
        <f>ROUND(P129*H129,2)</f>
        <v>0</v>
      </c>
      <c r="BL129" s="13" t="s">
        <v>129</v>
      </c>
      <c r="BM129" s="161" t="s">
        <v>154</v>
      </c>
    </row>
    <row r="130" spans="2:65" s="1" customFormat="1">
      <c r="B130" s="27"/>
      <c r="D130" s="163" t="s">
        <v>131</v>
      </c>
      <c r="F130" s="164" t="s">
        <v>155</v>
      </c>
      <c r="I130" s="82"/>
      <c r="J130" s="82"/>
      <c r="M130" s="27"/>
      <c r="N130" s="165"/>
      <c r="O130" s="49"/>
      <c r="P130" s="49"/>
      <c r="Q130" s="49"/>
      <c r="R130" s="49"/>
      <c r="S130" s="49"/>
      <c r="T130" s="49"/>
      <c r="U130" s="49"/>
      <c r="V130" s="49"/>
      <c r="W130" s="49"/>
      <c r="X130" s="50"/>
      <c r="AT130" s="13" t="s">
        <v>131</v>
      </c>
      <c r="AU130" s="13" t="s">
        <v>89</v>
      </c>
    </row>
    <row r="131" spans="2:65" s="1" customFormat="1" ht="16.5" customHeight="1">
      <c r="B131" s="148"/>
      <c r="C131" s="166" t="s">
        <v>84</v>
      </c>
      <c r="D131" s="166" t="s">
        <v>133</v>
      </c>
      <c r="E131" s="167" t="s">
        <v>156</v>
      </c>
      <c r="F131" s="168" t="s">
        <v>157</v>
      </c>
      <c r="G131" s="169" t="s">
        <v>148</v>
      </c>
      <c r="H131" s="170">
        <v>1</v>
      </c>
      <c r="I131" s="171"/>
      <c r="J131" s="172"/>
      <c r="K131" s="173">
        <f>ROUND(P131*H131,2)</f>
        <v>0</v>
      </c>
      <c r="L131" s="168" t="s">
        <v>1</v>
      </c>
      <c r="M131" s="174"/>
      <c r="N131" s="175" t="s">
        <v>1</v>
      </c>
      <c r="O131" s="157" t="s">
        <v>42</v>
      </c>
      <c r="P131" s="158">
        <f>I131+J131</f>
        <v>0</v>
      </c>
      <c r="Q131" s="158">
        <f>ROUND(I131*H131,2)</f>
        <v>0</v>
      </c>
      <c r="R131" s="158">
        <f>ROUND(J131*H131,2)</f>
        <v>0</v>
      </c>
      <c r="S131" s="49"/>
      <c r="T131" s="159">
        <f>S131*H131</f>
        <v>0</v>
      </c>
      <c r="U131" s="159">
        <v>2.9999999999999997E-4</v>
      </c>
      <c r="V131" s="159">
        <f>U131*H131</f>
        <v>2.9999999999999997E-4</v>
      </c>
      <c r="W131" s="159">
        <v>0</v>
      </c>
      <c r="X131" s="160">
        <f>W131*H131</f>
        <v>0</v>
      </c>
      <c r="AR131" s="161" t="s">
        <v>137</v>
      </c>
      <c r="AT131" s="161" t="s">
        <v>133</v>
      </c>
      <c r="AU131" s="161" t="s">
        <v>89</v>
      </c>
      <c r="AY131" s="13" t="s">
        <v>122</v>
      </c>
      <c r="BE131" s="162">
        <f>IF(O131="základní",K131,0)</f>
        <v>0</v>
      </c>
      <c r="BF131" s="162">
        <f>IF(O131="snížená",K131,0)</f>
        <v>0</v>
      </c>
      <c r="BG131" s="162">
        <f>IF(O131="zákl. přenesená",K131,0)</f>
        <v>0</v>
      </c>
      <c r="BH131" s="162">
        <f>IF(O131="sníž. přenesená",K131,0)</f>
        <v>0</v>
      </c>
      <c r="BI131" s="162">
        <f>IF(O131="nulová",K131,0)</f>
        <v>0</v>
      </c>
      <c r="BJ131" s="13" t="s">
        <v>87</v>
      </c>
      <c r="BK131" s="162">
        <f>ROUND(P131*H131,2)</f>
        <v>0</v>
      </c>
      <c r="BL131" s="13" t="s">
        <v>129</v>
      </c>
      <c r="BM131" s="161" t="s">
        <v>158</v>
      </c>
    </row>
    <row r="132" spans="2:65" s="1" customFormat="1" ht="19.5">
      <c r="B132" s="27"/>
      <c r="D132" s="163" t="s">
        <v>131</v>
      </c>
      <c r="F132" s="164" t="s">
        <v>159</v>
      </c>
      <c r="I132" s="82"/>
      <c r="J132" s="82"/>
      <c r="M132" s="27"/>
      <c r="N132" s="165"/>
      <c r="O132" s="49"/>
      <c r="P132" s="49"/>
      <c r="Q132" s="49"/>
      <c r="R132" s="49"/>
      <c r="S132" s="49"/>
      <c r="T132" s="49"/>
      <c r="U132" s="49"/>
      <c r="V132" s="49"/>
      <c r="W132" s="49"/>
      <c r="X132" s="50"/>
      <c r="AT132" s="13" t="s">
        <v>131</v>
      </c>
      <c r="AU132" s="13" t="s">
        <v>89</v>
      </c>
    </row>
    <row r="133" spans="2:65" s="1" customFormat="1" ht="16.5" customHeight="1">
      <c r="B133" s="148"/>
      <c r="C133" s="149" t="s">
        <v>160</v>
      </c>
      <c r="D133" s="149" t="s">
        <v>124</v>
      </c>
      <c r="E133" s="150" t="s">
        <v>161</v>
      </c>
      <c r="F133" s="151" t="s">
        <v>162</v>
      </c>
      <c r="G133" s="152" t="s">
        <v>163</v>
      </c>
      <c r="H133" s="153">
        <v>1</v>
      </c>
      <c r="I133" s="154"/>
      <c r="J133" s="154"/>
      <c r="K133" s="155">
        <f>ROUND(P133*H133,2)</f>
        <v>0</v>
      </c>
      <c r="L133" s="151" t="s">
        <v>128</v>
      </c>
      <c r="M133" s="27"/>
      <c r="N133" s="156" t="s">
        <v>1</v>
      </c>
      <c r="O133" s="157" t="s">
        <v>42</v>
      </c>
      <c r="P133" s="158">
        <f>I133+J133</f>
        <v>0</v>
      </c>
      <c r="Q133" s="158">
        <f>ROUND(I133*H133,2)</f>
        <v>0</v>
      </c>
      <c r="R133" s="158">
        <f>ROUND(J133*H133,2)</f>
        <v>0</v>
      </c>
      <c r="S133" s="49"/>
      <c r="T133" s="159">
        <f>S133*H133</f>
        <v>0</v>
      </c>
      <c r="U133" s="159">
        <v>0</v>
      </c>
      <c r="V133" s="159">
        <f>U133*H133</f>
        <v>0</v>
      </c>
      <c r="W133" s="159">
        <v>0</v>
      </c>
      <c r="X133" s="160">
        <f>W133*H133</f>
        <v>0</v>
      </c>
      <c r="AR133" s="161" t="s">
        <v>129</v>
      </c>
      <c r="AT133" s="161" t="s">
        <v>124</v>
      </c>
      <c r="AU133" s="161" t="s">
        <v>89</v>
      </c>
      <c r="AY133" s="13" t="s">
        <v>122</v>
      </c>
      <c r="BE133" s="162">
        <f>IF(O133="základní",K133,0)</f>
        <v>0</v>
      </c>
      <c r="BF133" s="162">
        <f>IF(O133="snížená",K133,0)</f>
        <v>0</v>
      </c>
      <c r="BG133" s="162">
        <f>IF(O133="zákl. přenesená",K133,0)</f>
        <v>0</v>
      </c>
      <c r="BH133" s="162">
        <f>IF(O133="sníž. přenesená",K133,0)</f>
        <v>0</v>
      </c>
      <c r="BI133" s="162">
        <f>IF(O133="nulová",K133,0)</f>
        <v>0</v>
      </c>
      <c r="BJ133" s="13" t="s">
        <v>87</v>
      </c>
      <c r="BK133" s="162">
        <f>ROUND(P133*H133,2)</f>
        <v>0</v>
      </c>
      <c r="BL133" s="13" t="s">
        <v>129</v>
      </c>
      <c r="BM133" s="161" t="s">
        <v>164</v>
      </c>
    </row>
    <row r="134" spans="2:65" s="1" customFormat="1">
      <c r="B134" s="27"/>
      <c r="D134" s="163" t="s">
        <v>131</v>
      </c>
      <c r="F134" s="164" t="s">
        <v>165</v>
      </c>
      <c r="I134" s="82"/>
      <c r="J134" s="82"/>
      <c r="M134" s="27"/>
      <c r="N134" s="165"/>
      <c r="O134" s="49"/>
      <c r="P134" s="49"/>
      <c r="Q134" s="49"/>
      <c r="R134" s="49"/>
      <c r="S134" s="49"/>
      <c r="T134" s="49"/>
      <c r="U134" s="49"/>
      <c r="V134" s="49"/>
      <c r="W134" s="49"/>
      <c r="X134" s="50"/>
      <c r="AT134" s="13" t="s">
        <v>131</v>
      </c>
      <c r="AU134" s="13" t="s">
        <v>89</v>
      </c>
    </row>
    <row r="135" spans="2:65" s="1" customFormat="1" ht="16.5" customHeight="1">
      <c r="B135" s="148"/>
      <c r="C135" s="166" t="s">
        <v>166</v>
      </c>
      <c r="D135" s="166" t="s">
        <v>133</v>
      </c>
      <c r="E135" s="167" t="s">
        <v>167</v>
      </c>
      <c r="F135" s="168" t="s">
        <v>168</v>
      </c>
      <c r="G135" s="169" t="s">
        <v>169</v>
      </c>
      <c r="H135" s="170">
        <v>1</v>
      </c>
      <c r="I135" s="171"/>
      <c r="J135" s="172"/>
      <c r="K135" s="173">
        <f>ROUND(P135*H135,2)</f>
        <v>0</v>
      </c>
      <c r="L135" s="168" t="s">
        <v>1</v>
      </c>
      <c r="M135" s="174"/>
      <c r="N135" s="175" t="s">
        <v>1</v>
      </c>
      <c r="O135" s="157" t="s">
        <v>42</v>
      </c>
      <c r="P135" s="158">
        <f>I135+J135</f>
        <v>0</v>
      </c>
      <c r="Q135" s="158">
        <f>ROUND(I135*H135,2)</f>
        <v>0</v>
      </c>
      <c r="R135" s="158">
        <f>ROUND(J135*H135,2)</f>
        <v>0</v>
      </c>
      <c r="S135" s="49"/>
      <c r="T135" s="159">
        <f>S135*H135</f>
        <v>0</v>
      </c>
      <c r="U135" s="159">
        <v>2.0000000000000001E-4</v>
      </c>
      <c r="V135" s="159">
        <f>U135*H135</f>
        <v>2.0000000000000001E-4</v>
      </c>
      <c r="W135" s="159">
        <v>0</v>
      </c>
      <c r="X135" s="160">
        <f>W135*H135</f>
        <v>0</v>
      </c>
      <c r="AR135" s="161" t="s">
        <v>137</v>
      </c>
      <c r="AT135" s="161" t="s">
        <v>133</v>
      </c>
      <c r="AU135" s="161" t="s">
        <v>89</v>
      </c>
      <c r="AY135" s="13" t="s">
        <v>122</v>
      </c>
      <c r="BE135" s="162">
        <f>IF(O135="základní",K135,0)</f>
        <v>0</v>
      </c>
      <c r="BF135" s="162">
        <f>IF(O135="snížená",K135,0)</f>
        <v>0</v>
      </c>
      <c r="BG135" s="162">
        <f>IF(O135="zákl. přenesená",K135,0)</f>
        <v>0</v>
      </c>
      <c r="BH135" s="162">
        <f>IF(O135="sníž. přenesená",K135,0)</f>
        <v>0</v>
      </c>
      <c r="BI135" s="162">
        <f>IF(O135="nulová",K135,0)</f>
        <v>0</v>
      </c>
      <c r="BJ135" s="13" t="s">
        <v>87</v>
      </c>
      <c r="BK135" s="162">
        <f>ROUND(P135*H135,2)</f>
        <v>0</v>
      </c>
      <c r="BL135" s="13" t="s">
        <v>129</v>
      </c>
      <c r="BM135" s="161" t="s">
        <v>170</v>
      </c>
    </row>
    <row r="136" spans="2:65" s="1" customFormat="1" ht="29.25">
      <c r="B136" s="27"/>
      <c r="D136" s="163" t="s">
        <v>131</v>
      </c>
      <c r="F136" s="164" t="s">
        <v>171</v>
      </c>
      <c r="I136" s="82"/>
      <c r="J136" s="82"/>
      <c r="M136" s="27"/>
      <c r="N136" s="165"/>
      <c r="O136" s="49"/>
      <c r="P136" s="49"/>
      <c r="Q136" s="49"/>
      <c r="R136" s="49"/>
      <c r="S136" s="49"/>
      <c r="T136" s="49"/>
      <c r="U136" s="49"/>
      <c r="V136" s="49"/>
      <c r="W136" s="49"/>
      <c r="X136" s="50"/>
      <c r="AT136" s="13" t="s">
        <v>131</v>
      </c>
      <c r="AU136" s="13" t="s">
        <v>89</v>
      </c>
    </row>
    <row r="137" spans="2:65" s="1" customFormat="1" ht="16.5" customHeight="1">
      <c r="B137" s="148"/>
      <c r="C137" s="149" t="s">
        <v>172</v>
      </c>
      <c r="D137" s="149" t="s">
        <v>124</v>
      </c>
      <c r="E137" s="150" t="s">
        <v>173</v>
      </c>
      <c r="F137" s="151" t="s">
        <v>174</v>
      </c>
      <c r="G137" s="152" t="s">
        <v>163</v>
      </c>
      <c r="H137" s="153">
        <v>4</v>
      </c>
      <c r="I137" s="154"/>
      <c r="J137" s="154"/>
      <c r="K137" s="155">
        <f>ROUND(P137*H137,2)</f>
        <v>0</v>
      </c>
      <c r="L137" s="151" t="s">
        <v>128</v>
      </c>
      <c r="M137" s="27"/>
      <c r="N137" s="156" t="s">
        <v>1</v>
      </c>
      <c r="O137" s="157" t="s">
        <v>42</v>
      </c>
      <c r="P137" s="158">
        <f>I137+J137</f>
        <v>0</v>
      </c>
      <c r="Q137" s="158">
        <f>ROUND(I137*H137,2)</f>
        <v>0</v>
      </c>
      <c r="R137" s="158">
        <f>ROUND(J137*H137,2)</f>
        <v>0</v>
      </c>
      <c r="S137" s="49"/>
      <c r="T137" s="159">
        <f>S137*H137</f>
        <v>0</v>
      </c>
      <c r="U137" s="159">
        <v>1.75E-3</v>
      </c>
      <c r="V137" s="159">
        <f>U137*H137</f>
        <v>7.0000000000000001E-3</v>
      </c>
      <c r="W137" s="159">
        <v>0</v>
      </c>
      <c r="X137" s="160">
        <f>W137*H137</f>
        <v>0</v>
      </c>
      <c r="AR137" s="161" t="s">
        <v>129</v>
      </c>
      <c r="AT137" s="161" t="s">
        <v>124</v>
      </c>
      <c r="AU137" s="161" t="s">
        <v>89</v>
      </c>
      <c r="AY137" s="13" t="s">
        <v>122</v>
      </c>
      <c r="BE137" s="162">
        <f>IF(O137="základní",K137,0)</f>
        <v>0</v>
      </c>
      <c r="BF137" s="162">
        <f>IF(O137="snížená",K137,0)</f>
        <v>0</v>
      </c>
      <c r="BG137" s="162">
        <f>IF(O137="zákl. přenesená",K137,0)</f>
        <v>0</v>
      </c>
      <c r="BH137" s="162">
        <f>IF(O137="sníž. přenesená",K137,0)</f>
        <v>0</v>
      </c>
      <c r="BI137" s="162">
        <f>IF(O137="nulová",K137,0)</f>
        <v>0</v>
      </c>
      <c r="BJ137" s="13" t="s">
        <v>87</v>
      </c>
      <c r="BK137" s="162">
        <f>ROUND(P137*H137,2)</f>
        <v>0</v>
      </c>
      <c r="BL137" s="13" t="s">
        <v>129</v>
      </c>
      <c r="BM137" s="161" t="s">
        <v>175</v>
      </c>
    </row>
    <row r="138" spans="2:65" s="1" customFormat="1">
      <c r="B138" s="27"/>
      <c r="D138" s="163" t="s">
        <v>131</v>
      </c>
      <c r="F138" s="164" t="s">
        <v>176</v>
      </c>
      <c r="I138" s="82"/>
      <c r="J138" s="82"/>
      <c r="M138" s="27"/>
      <c r="N138" s="165"/>
      <c r="O138" s="49"/>
      <c r="P138" s="49"/>
      <c r="Q138" s="49"/>
      <c r="R138" s="49"/>
      <c r="S138" s="49"/>
      <c r="T138" s="49"/>
      <c r="U138" s="49"/>
      <c r="V138" s="49"/>
      <c r="W138" s="49"/>
      <c r="X138" s="50"/>
      <c r="AT138" s="13" t="s">
        <v>131</v>
      </c>
      <c r="AU138" s="13" t="s">
        <v>89</v>
      </c>
    </row>
    <row r="139" spans="2:65" s="1" customFormat="1" ht="39">
      <c r="B139" s="27"/>
      <c r="D139" s="163" t="s">
        <v>177</v>
      </c>
      <c r="F139" s="176" t="s">
        <v>178</v>
      </c>
      <c r="I139" s="82"/>
      <c r="J139" s="82"/>
      <c r="M139" s="27"/>
      <c r="N139" s="165"/>
      <c r="O139" s="49"/>
      <c r="P139" s="49"/>
      <c r="Q139" s="49"/>
      <c r="R139" s="49"/>
      <c r="S139" s="49"/>
      <c r="T139" s="49"/>
      <c r="U139" s="49"/>
      <c r="V139" s="49"/>
      <c r="W139" s="49"/>
      <c r="X139" s="50"/>
      <c r="AT139" s="13" t="s">
        <v>177</v>
      </c>
      <c r="AU139" s="13" t="s">
        <v>89</v>
      </c>
    </row>
    <row r="140" spans="2:65" s="1" customFormat="1" ht="16.5" customHeight="1">
      <c r="B140" s="148"/>
      <c r="C140" s="166" t="s">
        <v>179</v>
      </c>
      <c r="D140" s="166" t="s">
        <v>133</v>
      </c>
      <c r="E140" s="167" t="s">
        <v>180</v>
      </c>
      <c r="F140" s="168" t="s">
        <v>181</v>
      </c>
      <c r="G140" s="169" t="s">
        <v>148</v>
      </c>
      <c r="H140" s="170">
        <v>2</v>
      </c>
      <c r="I140" s="171"/>
      <c r="J140" s="172"/>
      <c r="K140" s="173">
        <f>ROUND(P140*H140,2)</f>
        <v>0</v>
      </c>
      <c r="L140" s="168" t="s">
        <v>1</v>
      </c>
      <c r="M140" s="174"/>
      <c r="N140" s="175" t="s">
        <v>1</v>
      </c>
      <c r="O140" s="157" t="s">
        <v>42</v>
      </c>
      <c r="P140" s="158">
        <f>I140+J140</f>
        <v>0</v>
      </c>
      <c r="Q140" s="158">
        <f>ROUND(I140*H140,2)</f>
        <v>0</v>
      </c>
      <c r="R140" s="158">
        <f>ROUND(J140*H140,2)</f>
        <v>0</v>
      </c>
      <c r="S140" s="49"/>
      <c r="T140" s="159">
        <f>S140*H140</f>
        <v>0</v>
      </c>
      <c r="U140" s="159">
        <v>1E-4</v>
      </c>
      <c r="V140" s="159">
        <f>U140*H140</f>
        <v>2.0000000000000001E-4</v>
      </c>
      <c r="W140" s="159">
        <v>0</v>
      </c>
      <c r="X140" s="160">
        <f>W140*H140</f>
        <v>0</v>
      </c>
      <c r="AR140" s="161" t="s">
        <v>137</v>
      </c>
      <c r="AT140" s="161" t="s">
        <v>133</v>
      </c>
      <c r="AU140" s="161" t="s">
        <v>89</v>
      </c>
      <c r="AY140" s="13" t="s">
        <v>122</v>
      </c>
      <c r="BE140" s="162">
        <f>IF(O140="základní",K140,0)</f>
        <v>0</v>
      </c>
      <c r="BF140" s="162">
        <f>IF(O140="snížená",K140,0)</f>
        <v>0</v>
      </c>
      <c r="BG140" s="162">
        <f>IF(O140="zákl. přenesená",K140,0)</f>
        <v>0</v>
      </c>
      <c r="BH140" s="162">
        <f>IF(O140="sníž. přenesená",K140,0)</f>
        <v>0</v>
      </c>
      <c r="BI140" s="162">
        <f>IF(O140="nulová",K140,0)</f>
        <v>0</v>
      </c>
      <c r="BJ140" s="13" t="s">
        <v>87</v>
      </c>
      <c r="BK140" s="162">
        <f>ROUND(P140*H140,2)</f>
        <v>0</v>
      </c>
      <c r="BL140" s="13" t="s">
        <v>129</v>
      </c>
      <c r="BM140" s="161" t="s">
        <v>182</v>
      </c>
    </row>
    <row r="141" spans="2:65" s="1" customFormat="1">
      <c r="B141" s="27"/>
      <c r="D141" s="163" t="s">
        <v>131</v>
      </c>
      <c r="F141" s="164" t="s">
        <v>183</v>
      </c>
      <c r="I141" s="82"/>
      <c r="J141" s="82"/>
      <c r="M141" s="27"/>
      <c r="N141" s="165"/>
      <c r="O141" s="49"/>
      <c r="P141" s="49"/>
      <c r="Q141" s="49"/>
      <c r="R141" s="49"/>
      <c r="S141" s="49"/>
      <c r="T141" s="49"/>
      <c r="U141" s="49"/>
      <c r="V141" s="49"/>
      <c r="W141" s="49"/>
      <c r="X141" s="50"/>
      <c r="AT141" s="13" t="s">
        <v>131</v>
      </c>
      <c r="AU141" s="13" t="s">
        <v>89</v>
      </c>
    </row>
    <row r="142" spans="2:65" s="1" customFormat="1" ht="16.5" customHeight="1">
      <c r="B142" s="148"/>
      <c r="C142" s="149" t="s">
        <v>184</v>
      </c>
      <c r="D142" s="149" t="s">
        <v>124</v>
      </c>
      <c r="E142" s="150" t="s">
        <v>185</v>
      </c>
      <c r="F142" s="151" t="s">
        <v>186</v>
      </c>
      <c r="G142" s="152" t="s">
        <v>163</v>
      </c>
      <c r="H142" s="153">
        <v>3</v>
      </c>
      <c r="I142" s="154"/>
      <c r="J142" s="154"/>
      <c r="K142" s="155">
        <f>ROUND(P142*H142,2)</f>
        <v>0</v>
      </c>
      <c r="L142" s="151" t="s">
        <v>128</v>
      </c>
      <c r="M142" s="27"/>
      <c r="N142" s="156" t="s">
        <v>1</v>
      </c>
      <c r="O142" s="157" t="s">
        <v>42</v>
      </c>
      <c r="P142" s="158">
        <f>I142+J142</f>
        <v>0</v>
      </c>
      <c r="Q142" s="158">
        <f>ROUND(I142*H142,2)</f>
        <v>0</v>
      </c>
      <c r="R142" s="158">
        <f>ROUND(J142*H142,2)</f>
        <v>0</v>
      </c>
      <c r="S142" s="49"/>
      <c r="T142" s="159">
        <f>S142*H142</f>
        <v>0</v>
      </c>
      <c r="U142" s="159">
        <v>1.7000000000000001E-4</v>
      </c>
      <c r="V142" s="159">
        <f>U142*H142</f>
        <v>5.1000000000000004E-4</v>
      </c>
      <c r="W142" s="159">
        <v>0</v>
      </c>
      <c r="X142" s="160">
        <f>W142*H142</f>
        <v>0</v>
      </c>
      <c r="AR142" s="161" t="s">
        <v>129</v>
      </c>
      <c r="AT142" s="161" t="s">
        <v>124</v>
      </c>
      <c r="AU142" s="161" t="s">
        <v>89</v>
      </c>
      <c r="AY142" s="13" t="s">
        <v>122</v>
      </c>
      <c r="BE142" s="162">
        <f>IF(O142="základní",K142,0)</f>
        <v>0</v>
      </c>
      <c r="BF142" s="162">
        <f>IF(O142="snížená",K142,0)</f>
        <v>0</v>
      </c>
      <c r="BG142" s="162">
        <f>IF(O142="zákl. přenesená",K142,0)</f>
        <v>0</v>
      </c>
      <c r="BH142" s="162">
        <f>IF(O142="sníž. přenesená",K142,0)</f>
        <v>0</v>
      </c>
      <c r="BI142" s="162">
        <f>IF(O142="nulová",K142,0)</f>
        <v>0</v>
      </c>
      <c r="BJ142" s="13" t="s">
        <v>87</v>
      </c>
      <c r="BK142" s="162">
        <f>ROUND(P142*H142,2)</f>
        <v>0</v>
      </c>
      <c r="BL142" s="13" t="s">
        <v>129</v>
      </c>
      <c r="BM142" s="161" t="s">
        <v>187</v>
      </c>
    </row>
    <row r="143" spans="2:65" s="1" customFormat="1">
      <c r="B143" s="27"/>
      <c r="D143" s="163" t="s">
        <v>131</v>
      </c>
      <c r="F143" s="164" t="s">
        <v>188</v>
      </c>
      <c r="I143" s="82"/>
      <c r="J143" s="82"/>
      <c r="M143" s="27"/>
      <c r="N143" s="165"/>
      <c r="O143" s="49"/>
      <c r="P143" s="49"/>
      <c r="Q143" s="49"/>
      <c r="R143" s="49"/>
      <c r="S143" s="49"/>
      <c r="T143" s="49"/>
      <c r="U143" s="49"/>
      <c r="V143" s="49"/>
      <c r="W143" s="49"/>
      <c r="X143" s="50"/>
      <c r="AT143" s="13" t="s">
        <v>131</v>
      </c>
      <c r="AU143" s="13" t="s">
        <v>89</v>
      </c>
    </row>
    <row r="144" spans="2:65" s="1" customFormat="1" ht="16.5" customHeight="1">
      <c r="B144" s="148"/>
      <c r="C144" s="166" t="s">
        <v>189</v>
      </c>
      <c r="D144" s="166" t="s">
        <v>133</v>
      </c>
      <c r="E144" s="167" t="s">
        <v>190</v>
      </c>
      <c r="F144" s="168" t="s">
        <v>191</v>
      </c>
      <c r="G144" s="169" t="s">
        <v>192</v>
      </c>
      <c r="H144" s="170">
        <v>0.2</v>
      </c>
      <c r="I144" s="171"/>
      <c r="J144" s="172"/>
      <c r="K144" s="173">
        <f>ROUND(P144*H144,2)</f>
        <v>0</v>
      </c>
      <c r="L144" s="168" t="s">
        <v>1</v>
      </c>
      <c r="M144" s="174"/>
      <c r="N144" s="175" t="s">
        <v>1</v>
      </c>
      <c r="O144" s="157" t="s">
        <v>42</v>
      </c>
      <c r="P144" s="158">
        <f>I144+J144</f>
        <v>0</v>
      </c>
      <c r="Q144" s="158">
        <f>ROUND(I144*H144,2)</f>
        <v>0</v>
      </c>
      <c r="R144" s="158">
        <f>ROUND(J144*H144,2)</f>
        <v>0</v>
      </c>
      <c r="S144" s="49"/>
      <c r="T144" s="159">
        <f>S144*H144</f>
        <v>0</v>
      </c>
      <c r="U144" s="159">
        <v>1E-3</v>
      </c>
      <c r="V144" s="159">
        <f>U144*H144</f>
        <v>2.0000000000000001E-4</v>
      </c>
      <c r="W144" s="159">
        <v>0</v>
      </c>
      <c r="X144" s="160">
        <f>W144*H144</f>
        <v>0</v>
      </c>
      <c r="AR144" s="161" t="s">
        <v>137</v>
      </c>
      <c r="AT144" s="161" t="s">
        <v>133</v>
      </c>
      <c r="AU144" s="161" t="s">
        <v>89</v>
      </c>
      <c r="AY144" s="13" t="s">
        <v>122</v>
      </c>
      <c r="BE144" s="162">
        <f>IF(O144="základní",K144,0)</f>
        <v>0</v>
      </c>
      <c r="BF144" s="162">
        <f>IF(O144="snížená",K144,0)</f>
        <v>0</v>
      </c>
      <c r="BG144" s="162">
        <f>IF(O144="zákl. přenesená",K144,0)</f>
        <v>0</v>
      </c>
      <c r="BH144" s="162">
        <f>IF(O144="sníž. přenesená",K144,0)</f>
        <v>0</v>
      </c>
      <c r="BI144" s="162">
        <f>IF(O144="nulová",K144,0)</f>
        <v>0</v>
      </c>
      <c r="BJ144" s="13" t="s">
        <v>87</v>
      </c>
      <c r="BK144" s="162">
        <f>ROUND(P144*H144,2)</f>
        <v>0</v>
      </c>
      <c r="BL144" s="13" t="s">
        <v>129</v>
      </c>
      <c r="BM144" s="161" t="s">
        <v>193</v>
      </c>
    </row>
    <row r="145" spans="2:65" s="1" customFormat="1">
      <c r="B145" s="27"/>
      <c r="D145" s="163" t="s">
        <v>131</v>
      </c>
      <c r="F145" s="164" t="s">
        <v>183</v>
      </c>
      <c r="I145" s="82"/>
      <c r="J145" s="82"/>
      <c r="M145" s="27"/>
      <c r="N145" s="165"/>
      <c r="O145" s="49"/>
      <c r="P145" s="49"/>
      <c r="Q145" s="49"/>
      <c r="R145" s="49"/>
      <c r="S145" s="49"/>
      <c r="T145" s="49"/>
      <c r="U145" s="49"/>
      <c r="V145" s="49"/>
      <c r="W145" s="49"/>
      <c r="X145" s="50"/>
      <c r="AT145" s="13" t="s">
        <v>131</v>
      </c>
      <c r="AU145" s="13" t="s">
        <v>89</v>
      </c>
    </row>
    <row r="146" spans="2:65" s="1" customFormat="1" ht="16.5" customHeight="1">
      <c r="B146" s="148"/>
      <c r="C146" s="149" t="s">
        <v>194</v>
      </c>
      <c r="D146" s="149" t="s">
        <v>124</v>
      </c>
      <c r="E146" s="150" t="s">
        <v>195</v>
      </c>
      <c r="F146" s="151" t="s">
        <v>196</v>
      </c>
      <c r="G146" s="152" t="s">
        <v>127</v>
      </c>
      <c r="H146" s="153">
        <v>3</v>
      </c>
      <c r="I146" s="154"/>
      <c r="J146" s="154"/>
      <c r="K146" s="155">
        <f>ROUND(P146*H146,2)</f>
        <v>0</v>
      </c>
      <c r="L146" s="151" t="s">
        <v>128</v>
      </c>
      <c r="M146" s="27"/>
      <c r="N146" s="156" t="s">
        <v>1</v>
      </c>
      <c r="O146" s="157" t="s">
        <v>42</v>
      </c>
      <c r="P146" s="158">
        <f>I146+J146</f>
        <v>0</v>
      </c>
      <c r="Q146" s="158">
        <f>ROUND(I146*H146,2)</f>
        <v>0</v>
      </c>
      <c r="R146" s="158">
        <f>ROUND(J146*H146,2)</f>
        <v>0</v>
      </c>
      <c r="S146" s="49"/>
      <c r="T146" s="159">
        <f>S146*H146</f>
        <v>0</v>
      </c>
      <c r="U146" s="159">
        <v>0</v>
      </c>
      <c r="V146" s="159">
        <f>U146*H146</f>
        <v>0</v>
      </c>
      <c r="W146" s="159">
        <v>0</v>
      </c>
      <c r="X146" s="160">
        <f>W146*H146</f>
        <v>0</v>
      </c>
      <c r="AR146" s="161" t="s">
        <v>129</v>
      </c>
      <c r="AT146" s="161" t="s">
        <v>124</v>
      </c>
      <c r="AU146" s="161" t="s">
        <v>89</v>
      </c>
      <c r="AY146" s="13" t="s">
        <v>122</v>
      </c>
      <c r="BE146" s="162">
        <f>IF(O146="základní",K146,0)</f>
        <v>0</v>
      </c>
      <c r="BF146" s="162">
        <f>IF(O146="snížená",K146,0)</f>
        <v>0</v>
      </c>
      <c r="BG146" s="162">
        <f>IF(O146="zákl. přenesená",K146,0)</f>
        <v>0</v>
      </c>
      <c r="BH146" s="162">
        <f>IF(O146="sníž. přenesená",K146,0)</f>
        <v>0</v>
      </c>
      <c r="BI146" s="162">
        <f>IF(O146="nulová",K146,0)</f>
        <v>0</v>
      </c>
      <c r="BJ146" s="13" t="s">
        <v>87</v>
      </c>
      <c r="BK146" s="162">
        <f>ROUND(P146*H146,2)</f>
        <v>0</v>
      </c>
      <c r="BL146" s="13" t="s">
        <v>129</v>
      </c>
      <c r="BM146" s="161" t="s">
        <v>197</v>
      </c>
    </row>
    <row r="147" spans="2:65" s="1" customFormat="1">
      <c r="B147" s="27"/>
      <c r="D147" s="163" t="s">
        <v>131</v>
      </c>
      <c r="F147" s="164" t="s">
        <v>198</v>
      </c>
      <c r="I147" s="82"/>
      <c r="J147" s="82"/>
      <c r="M147" s="27"/>
      <c r="N147" s="165"/>
      <c r="O147" s="49"/>
      <c r="P147" s="49"/>
      <c r="Q147" s="49"/>
      <c r="R147" s="49"/>
      <c r="S147" s="49"/>
      <c r="T147" s="49"/>
      <c r="U147" s="49"/>
      <c r="V147" s="49"/>
      <c r="W147" s="49"/>
      <c r="X147" s="50"/>
      <c r="AT147" s="13" t="s">
        <v>131</v>
      </c>
      <c r="AU147" s="13" t="s">
        <v>89</v>
      </c>
    </row>
    <row r="148" spans="2:65" s="1" customFormat="1" ht="16.5" customHeight="1">
      <c r="B148" s="148"/>
      <c r="C148" s="149" t="s">
        <v>199</v>
      </c>
      <c r="D148" s="149" t="s">
        <v>124</v>
      </c>
      <c r="E148" s="150" t="s">
        <v>200</v>
      </c>
      <c r="F148" s="151" t="s">
        <v>201</v>
      </c>
      <c r="G148" s="152" t="s">
        <v>202</v>
      </c>
      <c r="H148" s="153">
        <v>2</v>
      </c>
      <c r="I148" s="154"/>
      <c r="J148" s="154"/>
      <c r="K148" s="155">
        <f>ROUND(P148*H148,2)</f>
        <v>0</v>
      </c>
      <c r="L148" s="151" t="s">
        <v>128</v>
      </c>
      <c r="M148" s="27"/>
      <c r="N148" s="156" t="s">
        <v>1</v>
      </c>
      <c r="O148" s="157" t="s">
        <v>42</v>
      </c>
      <c r="P148" s="158">
        <f>I148+J148</f>
        <v>0</v>
      </c>
      <c r="Q148" s="158">
        <f>ROUND(I148*H148,2)</f>
        <v>0</v>
      </c>
      <c r="R148" s="158">
        <f>ROUND(J148*H148,2)</f>
        <v>0</v>
      </c>
      <c r="S148" s="49"/>
      <c r="T148" s="159">
        <f>S148*H148</f>
        <v>0</v>
      </c>
      <c r="U148" s="159">
        <v>0</v>
      </c>
      <c r="V148" s="159">
        <f>U148*H148</f>
        <v>0</v>
      </c>
      <c r="W148" s="159">
        <v>0</v>
      </c>
      <c r="X148" s="160">
        <f>W148*H148</f>
        <v>0</v>
      </c>
      <c r="AR148" s="161" t="s">
        <v>129</v>
      </c>
      <c r="AT148" s="161" t="s">
        <v>124</v>
      </c>
      <c r="AU148" s="161" t="s">
        <v>89</v>
      </c>
      <c r="AY148" s="13" t="s">
        <v>122</v>
      </c>
      <c r="BE148" s="162">
        <f>IF(O148="základní",K148,0)</f>
        <v>0</v>
      </c>
      <c r="BF148" s="162">
        <f>IF(O148="snížená",K148,0)</f>
        <v>0</v>
      </c>
      <c r="BG148" s="162">
        <f>IF(O148="zákl. přenesená",K148,0)</f>
        <v>0</v>
      </c>
      <c r="BH148" s="162">
        <f>IF(O148="sníž. přenesená",K148,0)</f>
        <v>0</v>
      </c>
      <c r="BI148" s="162">
        <f>IF(O148="nulová",K148,0)</f>
        <v>0</v>
      </c>
      <c r="BJ148" s="13" t="s">
        <v>87</v>
      </c>
      <c r="BK148" s="162">
        <f>ROUND(P148*H148,2)</f>
        <v>0</v>
      </c>
      <c r="BL148" s="13" t="s">
        <v>129</v>
      </c>
      <c r="BM148" s="161" t="s">
        <v>203</v>
      </c>
    </row>
    <row r="149" spans="2:65" s="1" customFormat="1">
      <c r="B149" s="27"/>
      <c r="D149" s="163" t="s">
        <v>131</v>
      </c>
      <c r="F149" s="164" t="s">
        <v>204</v>
      </c>
      <c r="I149" s="82"/>
      <c r="J149" s="82"/>
      <c r="M149" s="27"/>
      <c r="N149" s="165"/>
      <c r="O149" s="49"/>
      <c r="P149" s="49"/>
      <c r="Q149" s="49"/>
      <c r="R149" s="49"/>
      <c r="S149" s="49"/>
      <c r="T149" s="49"/>
      <c r="U149" s="49"/>
      <c r="V149" s="49"/>
      <c r="W149" s="49"/>
      <c r="X149" s="50"/>
      <c r="AT149" s="13" t="s">
        <v>131</v>
      </c>
      <c r="AU149" s="13" t="s">
        <v>89</v>
      </c>
    </row>
    <row r="150" spans="2:65" s="1" customFormat="1" ht="16.5" customHeight="1">
      <c r="B150" s="148"/>
      <c r="C150" s="149" t="s">
        <v>9</v>
      </c>
      <c r="D150" s="149" t="s">
        <v>124</v>
      </c>
      <c r="E150" s="150" t="s">
        <v>205</v>
      </c>
      <c r="F150" s="151" t="s">
        <v>206</v>
      </c>
      <c r="G150" s="152" t="s">
        <v>207</v>
      </c>
      <c r="H150" s="153">
        <v>1.0999999999999999E-2</v>
      </c>
      <c r="I150" s="154"/>
      <c r="J150" s="154"/>
      <c r="K150" s="155">
        <f>ROUND(P150*H150,2)</f>
        <v>0</v>
      </c>
      <c r="L150" s="151" t="s">
        <v>128</v>
      </c>
      <c r="M150" s="27"/>
      <c r="N150" s="156" t="s">
        <v>1</v>
      </c>
      <c r="O150" s="157" t="s">
        <v>42</v>
      </c>
      <c r="P150" s="158">
        <f>I150+J150</f>
        <v>0</v>
      </c>
      <c r="Q150" s="158">
        <f>ROUND(I150*H150,2)</f>
        <v>0</v>
      </c>
      <c r="R150" s="158">
        <f>ROUND(J150*H150,2)</f>
        <v>0</v>
      </c>
      <c r="S150" s="49"/>
      <c r="T150" s="159">
        <f>S150*H150</f>
        <v>0</v>
      </c>
      <c r="U150" s="159">
        <v>0</v>
      </c>
      <c r="V150" s="159">
        <f>U150*H150</f>
        <v>0</v>
      </c>
      <c r="W150" s="159">
        <v>0</v>
      </c>
      <c r="X150" s="160">
        <f>W150*H150</f>
        <v>0</v>
      </c>
      <c r="AR150" s="161" t="s">
        <v>129</v>
      </c>
      <c r="AT150" s="161" t="s">
        <v>124</v>
      </c>
      <c r="AU150" s="161" t="s">
        <v>89</v>
      </c>
      <c r="AY150" s="13" t="s">
        <v>122</v>
      </c>
      <c r="BE150" s="162">
        <f>IF(O150="základní",K150,0)</f>
        <v>0</v>
      </c>
      <c r="BF150" s="162">
        <f>IF(O150="snížená",K150,0)</f>
        <v>0</v>
      </c>
      <c r="BG150" s="162">
        <f>IF(O150="zákl. přenesená",K150,0)</f>
        <v>0</v>
      </c>
      <c r="BH150" s="162">
        <f>IF(O150="sníž. přenesená",K150,0)</f>
        <v>0</v>
      </c>
      <c r="BI150" s="162">
        <f>IF(O150="nulová",K150,0)</f>
        <v>0</v>
      </c>
      <c r="BJ150" s="13" t="s">
        <v>87</v>
      </c>
      <c r="BK150" s="162">
        <f>ROUND(P150*H150,2)</f>
        <v>0</v>
      </c>
      <c r="BL150" s="13" t="s">
        <v>129</v>
      </c>
      <c r="BM150" s="161" t="s">
        <v>208</v>
      </c>
    </row>
    <row r="151" spans="2:65" s="1" customFormat="1" ht="19.5">
      <c r="B151" s="27"/>
      <c r="D151" s="163" t="s">
        <v>131</v>
      </c>
      <c r="F151" s="164" t="s">
        <v>209</v>
      </c>
      <c r="I151" s="82"/>
      <c r="J151" s="82"/>
      <c r="M151" s="27"/>
      <c r="N151" s="165"/>
      <c r="O151" s="49"/>
      <c r="P151" s="49"/>
      <c r="Q151" s="49"/>
      <c r="R151" s="49"/>
      <c r="S151" s="49"/>
      <c r="T151" s="49"/>
      <c r="U151" s="49"/>
      <c r="V151" s="49"/>
      <c r="W151" s="49"/>
      <c r="X151" s="50"/>
      <c r="AT151" s="13" t="s">
        <v>131</v>
      </c>
      <c r="AU151" s="13" t="s">
        <v>89</v>
      </c>
    </row>
    <row r="152" spans="2:65" s="1" customFormat="1" ht="58.5">
      <c r="B152" s="27"/>
      <c r="D152" s="163" t="s">
        <v>177</v>
      </c>
      <c r="F152" s="176" t="s">
        <v>210</v>
      </c>
      <c r="I152" s="82"/>
      <c r="J152" s="82"/>
      <c r="M152" s="27"/>
      <c r="N152" s="177"/>
      <c r="O152" s="178"/>
      <c r="P152" s="178"/>
      <c r="Q152" s="178"/>
      <c r="R152" s="178"/>
      <c r="S152" s="178"/>
      <c r="T152" s="178"/>
      <c r="U152" s="178"/>
      <c r="V152" s="178"/>
      <c r="W152" s="178"/>
      <c r="X152" s="179"/>
      <c r="AT152" s="13" t="s">
        <v>177</v>
      </c>
      <c r="AU152" s="13" t="s">
        <v>89</v>
      </c>
    </row>
    <row r="153" spans="2:65" s="1" customFormat="1" ht="6.95" customHeight="1">
      <c r="B153" s="39"/>
      <c r="C153" s="40"/>
      <c r="D153" s="40"/>
      <c r="E153" s="40"/>
      <c r="F153" s="40"/>
      <c r="G153" s="40"/>
      <c r="H153" s="40"/>
      <c r="I153" s="105"/>
      <c r="J153" s="105"/>
      <c r="K153" s="40"/>
      <c r="L153" s="40"/>
      <c r="M153" s="27"/>
    </row>
  </sheetData>
  <autoFilter ref="C117:L152"/>
  <mergeCells count="11">
    <mergeCell ref="J114:K114"/>
    <mergeCell ref="E87:H87"/>
    <mergeCell ref="E108:H108"/>
    <mergeCell ref="E110:H110"/>
    <mergeCell ref="M2:Z2"/>
    <mergeCell ref="E7:H7"/>
    <mergeCell ref="E9:H9"/>
    <mergeCell ref="E18:H18"/>
    <mergeCell ref="E27:H27"/>
    <mergeCell ref="E85:H85"/>
    <mergeCell ref="J91:K91"/>
  </mergeCells>
  <pageMargins left="0.39374999999999999" right="0.39374999999999999" top="0.39374999999999999" bottom="0.39374999999999999" header="0" footer="0"/>
  <pageSetup paperSize="9" scale="86"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6 - Vzduchotechnika</vt:lpstr>
      <vt:lpstr>'6 - Vzduchotechnika'!Názvy_tisku</vt:lpstr>
      <vt:lpstr>'Rekapitulace stavby'!Názvy_tisku</vt:lpstr>
      <vt:lpstr>'6 - Vzduchotechnika'!Oblast_tisku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Honza-PC\Honza</dc:creator>
  <cp:lastModifiedBy>Honza</cp:lastModifiedBy>
  <cp:lastPrinted>2019-10-03T15:48:25Z</cp:lastPrinted>
  <dcterms:created xsi:type="dcterms:W3CDTF">2019-10-02T11:44:22Z</dcterms:created>
  <dcterms:modified xsi:type="dcterms:W3CDTF">2019-10-08T09:08:40Z</dcterms:modified>
</cp:coreProperties>
</file>