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795"/>
  </bookViews>
  <sheets>
    <sheet name="průzkum trhu - specifikace" sheetId="2" r:id="rId1"/>
    <sheet name="MEDISAP" sheetId="7" r:id="rId2"/>
    <sheet name="Philips" sheetId="1" r:id="rId3"/>
    <sheet name="SUBITO" sheetId="6" r:id="rId4"/>
  </sheets>
  <calcPr calcId="125725"/>
</workbook>
</file>

<file path=xl/calcChain.xml><?xml version="1.0" encoding="utf-8"?>
<calcChain xmlns="http://schemas.openxmlformats.org/spreadsheetml/2006/main">
  <c r="H53" i="2"/>
  <c r="H52"/>
  <c r="F53"/>
  <c r="B57"/>
  <c r="B56"/>
  <c r="B53" s="1"/>
  <c r="B52"/>
  <c r="I34" i="6" l="1"/>
  <c r="G34"/>
  <c r="I31"/>
  <c r="G31"/>
  <c r="I30"/>
  <c r="G30"/>
  <c r="E11"/>
  <c r="I34" i="7"/>
  <c r="G34"/>
  <c r="G31"/>
  <c r="I31"/>
  <c r="I30"/>
  <c r="G30"/>
  <c r="E11"/>
  <c r="E11" i="1"/>
  <c r="I11" s="1"/>
  <c r="G10"/>
  <c r="I10"/>
  <c r="G11" l="1"/>
  <c r="I32" i="7"/>
  <c r="G32"/>
  <c r="E32"/>
  <c r="I26"/>
  <c r="G26"/>
  <c r="E26"/>
  <c r="I22"/>
  <c r="G22"/>
  <c r="E22"/>
  <c r="E18"/>
  <c r="E28" s="1"/>
  <c r="E36" s="1"/>
  <c r="I16"/>
  <c r="I18" s="1"/>
  <c r="I28" s="1"/>
  <c r="G16"/>
  <c r="G18" s="1"/>
  <c r="G28" s="1"/>
  <c r="I11"/>
  <c r="G11"/>
  <c r="I10"/>
  <c r="G10"/>
  <c r="I32" i="6"/>
  <c r="G32"/>
  <c r="E32"/>
  <c r="I26"/>
  <c r="G26"/>
  <c r="E26"/>
  <c r="I22"/>
  <c r="G22"/>
  <c r="E22"/>
  <c r="E18"/>
  <c r="E28" s="1"/>
  <c r="I16"/>
  <c r="I18" s="1"/>
  <c r="I28" s="1"/>
  <c r="G16"/>
  <c r="G18" s="1"/>
  <c r="G28" s="1"/>
  <c r="I11"/>
  <c r="G11"/>
  <c r="I10"/>
  <c r="G10"/>
  <c r="G16" i="1"/>
  <c r="I16"/>
  <c r="G36" i="6" l="1"/>
  <c r="E36"/>
  <c r="I36" i="7"/>
  <c r="G36"/>
  <c r="I36" i="6"/>
  <c r="I32" i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comments1.xml><?xml version="1.0" encoding="utf-8"?>
<comments xmlns="http://schemas.openxmlformats.org/spreadsheetml/2006/main">
  <authors>
    <author>62642</author>
  </authors>
  <commentList>
    <comment ref="F51" authorId="0">
      <text>
        <r>
          <rPr>
            <b/>
            <sz val="9"/>
            <color indexed="81"/>
            <rFont val="Tahoma"/>
            <family val="2"/>
            <charset val="238"/>
          </rPr>
          <t>62642:</t>
        </r>
        <r>
          <rPr>
            <sz val="9"/>
            <color indexed="81"/>
            <rFont val="Tahoma"/>
            <family val="2"/>
            <charset val="238"/>
          </rPr>
          <t xml:space="preserve">
Budeme požadovat dva monitory/obrazy</t>
        </r>
      </text>
    </comment>
  </commentList>
</comments>
</file>

<file path=xl/sharedStrings.xml><?xml version="1.0" encoding="utf-8"?>
<sst xmlns="http://schemas.openxmlformats.org/spreadsheetml/2006/main" count="409" uniqueCount="144">
  <si>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</si>
  <si>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</si>
  <si>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</si>
  <si>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</si>
  <si>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</si>
  <si>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</si>
  <si>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</si>
  <si>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</si>
  <si>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</si>
  <si>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</si>
  <si>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</si>
  <si>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</si>
  <si>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</si>
  <si>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</si>
  <si>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</si>
  <si>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</si>
  <si>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</si>
  <si>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</si>
  <si>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</si>
  <si>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</si>
  <si>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</si>
  <si>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</si>
  <si>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</si>
  <si>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</si>
  <si>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</si>
  <si>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</si>
  <si>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</si>
  <si>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</si>
  <si>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</si>
  <si>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</si>
  <si>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</si>
  <si>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</si>
  <si>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</si>
  <si>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</si>
  <si>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</si>
  <si>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</si>
  <si>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</si>
  <si>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</si>
  <si>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</si>
  <si>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</si>
  <si>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Předmět veřejné zakázky</t>
  </si>
  <si>
    <t>ano/ne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</si>
  <si>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</si>
  <si>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</si>
  <si>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</si>
  <si>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Náklady na dopravu (1 návštěva) v souvislosti s příjezdem servisního technika na pracoviště, zahrnující kilometrovné, čás strávený na cestě, apod.)</t>
  </si>
  <si>
    <t>medisap s.r.o.</t>
  </si>
  <si>
    <t>Adam Psota DiS.</t>
  </si>
  <si>
    <t>adam.psota@medisap.cz</t>
  </si>
  <si>
    <t>Radovan Kneifl</t>
  </si>
  <si>
    <t xml:space="preserve">radovan.kneifl@philips.com </t>
  </si>
  <si>
    <t>Philips Česká republika s.r.o.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</si>
  <si>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</si>
  <si>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</si>
  <si>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</si>
  <si>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jiné pravidelné servisní zásahy předepsané výrobcem v Kč bez DPH</t>
  </si>
  <si>
    <t>školení v Kč bez DPH</t>
  </si>
  <si>
    <t>cestovné v Kč bez DPH</t>
  </si>
  <si>
    <t>hodinová sazba technika v Kč bez DPH</t>
  </si>
  <si>
    <t xml:space="preserve">Uveďte typ, výrobce: </t>
  </si>
  <si>
    <t>Ano</t>
  </si>
  <si>
    <t>Technická specifikace</t>
  </si>
  <si>
    <t>ANO / NE</t>
  </si>
  <si>
    <t>Požadavky na SW</t>
  </si>
  <si>
    <t>• Jednoduchá a úplná kontrola jednotlivých kanálů z hlediska zesílení, ořezávání, amplitudy, filtrů apod.</t>
  </si>
  <si>
    <t>• Nastavitelné automatické měření</t>
  </si>
  <si>
    <t>• Vícenásobné nastavitelné měřící značky</t>
  </si>
  <si>
    <t>Požadavky na HW</t>
  </si>
  <si>
    <t>• Propojení a plná integrace s RTG systémem (sdílení pacientských dat, rtg dávky)</t>
  </si>
  <si>
    <t>Pravidelné prohlídky, servis a instruktáž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</si>
  <si>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</si>
  <si>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</si>
  <si>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Zajištění servisní podpory a náhradních dílů autorizovanou po celou dobu předpokládané životnosti přístroje</t>
  </si>
  <si>
    <t>Obecné požadavky</t>
  </si>
  <si>
    <t>Délka záruky za jakost a bezvadnost provedeného díla minimálně po dobu 24 měsíců, případně uveďte jinou delší</t>
  </si>
  <si>
    <t>Životnost přístroje minimálně 8 let</t>
  </si>
  <si>
    <t>ano</t>
  </si>
  <si>
    <t>• Kompatibilita s tlakovým převodníkem TrueWave (výrobce Edwards)</t>
  </si>
  <si>
    <t>Hemodynamický systém</t>
  </si>
  <si>
    <t>Dodávka, instalace, uvedení do provozu Hemodynamického systému pro I.interní kliniku-kardiologickou včetně provedení zaškolení personálu.</t>
  </si>
  <si>
    <t>Specifikace Jednotky sběru dat</t>
  </si>
  <si>
    <t xml:space="preserve">• EKG: 12-ti kanálové EKG </t>
  </si>
  <si>
    <t>• Měření tepové frekvence</t>
  </si>
  <si>
    <t>• SpO2 včetně křivky</t>
  </si>
  <si>
    <t>• Měření neinvazivního tlaku</t>
  </si>
  <si>
    <t>• Měření minimálně 4 kanálů invazivního tlaku</t>
  </si>
  <si>
    <t>• Měření srdečního výdeje termodilucí, metodou podle Ficka nebo ručně</t>
  </si>
  <si>
    <t>• Respirace impedanční metodou</t>
  </si>
  <si>
    <t>• Současné zobrazení min. 16 křivek na stránce obrazovky s jejich plynulým posuvem v prohlížecím okně</t>
  </si>
  <si>
    <t>• Výstup analogového synchronizačního signálu</t>
  </si>
  <si>
    <t>• Export dat v binárním i textovém formátu</t>
  </si>
  <si>
    <t>• Systém musí umožnit vytváření přeprogramovaných zpráv podle požadavku zákazníka a jejich převedení do standardního PC formátu (Word, Excel)</t>
  </si>
  <si>
    <t>• Systém musí umožňovat rychlé změny parametrů jednotlivých signálů jako je jejich zapnutí/vypnutí, změna zesílení a rychlosti zobrazení</t>
  </si>
  <si>
    <t xml:space="preserve">• Zobrazení křivek v různých rychlostem posuvu, minimálně 10, 25, 50, 100 mm/s </t>
  </si>
  <si>
    <t>• Data a křivky v okně prohlížení lze zobrazit volbou času/události v deníku nebo listováním v okně prohlížení</t>
  </si>
  <si>
    <t>• Analýzy a měření může být prováděno v okně reálného času při ukládání i v okně prohlížení. Měřící znaky musí být editovatelné.</t>
  </si>
  <si>
    <t>• Systém musí mít zabudovány rovnice pro výpočet hemodynamických parametrů z naměřených hodnot. Musí být k dispozici rovnice, podle kterých systém jednotlivé parametry stanovuje.</t>
  </si>
  <si>
    <t>• Systém musí umožňovat výpočet ploch chlopní, stenóz, zkratů a dalších hemodynamických parametrů</t>
  </si>
  <si>
    <t>• Systému musí být schopen provádět současně více činností např. sběr dat, jejich ukládání, prohlížení, analýzu a zobrazení</t>
  </si>
  <si>
    <t>• Musí existovat možnost opakované analýzy již uložených dat</t>
  </si>
  <si>
    <t>• Systém musí současně s ostatními signály nahrávat i 12 ti svodové povrchové EKG</t>
  </si>
  <si>
    <t>• Systém musí umožnit instalaci minimálně dvou monitorů s rozlišení až 1600 x 1200 v ovladovně a jednoho na sále (vyšetřovně) s možností přepínání mezi zobrazením křivky v reálném čase a křivky kde lze provádět analýzu již nahraných dat</t>
  </si>
  <si>
    <t>• Systém musí mít jednoduchý grafický interface s možností buď ovládání pomocí myši, nebo pomocí kláves</t>
  </si>
  <si>
    <t>• Systém musí umožnit ukládání pacientských dat z výkonu na externí datové úložiště (min. USB)</t>
  </si>
  <si>
    <t>• Systém pracuje v prostředí MS Windows</t>
  </si>
  <si>
    <t>• Propojení systému s kompatibilními LCD monitory: v ovladovně a vyvedení identických obrazů digitálním signálem na obrazovku operačního sálu.</t>
  </si>
  <si>
    <t>• Připojení monitoru životních funkcí se zobrazením dat v prostředí Hemodynamického systému</t>
  </si>
  <si>
    <t>Další požadavky</t>
  </si>
  <si>
    <t xml:space="preserve">• Hemodynamický systém bude možno zaintegrovat do ovládacího systému angiografického přístroje v rozsahu plného ovládání a zobrazení prostřednictvím ovládacích prvků a monitorů angiolinky </t>
  </si>
  <si>
    <t>24 měsíců</t>
  </si>
  <si>
    <t>cena BTK/rok v Kč bez DPH</t>
  </si>
  <si>
    <t>Medisap: MacLab, GE Healthcare</t>
  </si>
  <si>
    <t>Philips: Schwarzer, Evolution Core</t>
  </si>
  <si>
    <t>3 176 000,- Kč</t>
  </si>
  <si>
    <t>3 842 960,- Kč</t>
  </si>
  <si>
    <r>
      <t xml:space="preserve">cca 60 000,- Kč/rok.
</t>
    </r>
    <r>
      <rPr>
        <sz val="12"/>
        <rFont val="Arial"/>
        <family val="2"/>
        <charset val="238"/>
      </rPr>
      <t>Konkrétní podmínky pozáručního servisu budou stanoveny ve výběrovém řízení. Následnou separátní servisní smlouvu doporučujeme uzavřít přímo s dodavatelem dané technologie.</t>
    </r>
  </si>
  <si>
    <t>ne</t>
  </si>
  <si>
    <t>volitelné, pouze hodnota</t>
  </si>
  <si>
    <t>volitelné</t>
  </si>
  <si>
    <t>MacLab?</t>
  </si>
  <si>
    <t>PDF</t>
  </si>
  <si>
    <t>5, 10, 25, 50, 100, 200</t>
  </si>
  <si>
    <t>listování v okně prohlížení</t>
  </si>
  <si>
    <t>dva nebo jeden přepínaný, zvýšení ceny</t>
  </si>
  <si>
    <t>kamkoliv</t>
  </si>
  <si>
    <t>Windows 10 IoT</t>
  </si>
  <si>
    <t>B850 v MacLabu</t>
  </si>
  <si>
    <t>kalibrace u výrobce</t>
  </si>
  <si>
    <t>Fysicon, Canon Group</t>
  </si>
  <si>
    <t>NE, jiné kroky posunu, 3.125 , 6.25, 12.5, 25 , 50, 100 mm/sec</t>
  </si>
  <si>
    <t xml:space="preserve">NE, analýza je prováděna v okně reálného času, měření v okně prohlížení. </t>
  </si>
  <si>
    <t>NE, podpora dvou monitorů 19'' (1280x 1024 nebo jednoho monitoru 34''</t>
  </si>
  <si>
    <t xml:space="preserve">lokální datové úložiště 500GB, (cca 7000 studií) Možnost uložení na DVD, nebo na VM Ware server. </t>
  </si>
  <si>
    <t>NE, aktuálně není integrace s ovládacím tabletem ve vyšetřovně</t>
  </si>
  <si>
    <t>-</t>
  </si>
  <si>
    <r>
      <rPr>
        <b/>
        <strike/>
        <sz val="12"/>
        <rFont val="Arial"/>
        <family val="2"/>
        <charset val="238"/>
      </rPr>
      <t xml:space="preserve">1 259 280 Kč až </t>
    </r>
    <r>
      <rPr>
        <b/>
        <sz val="12"/>
        <rFont val="Arial"/>
        <family val="2"/>
        <charset val="238"/>
      </rPr>
      <t xml:space="preserve">
2 010 420 Kč</t>
    </r>
  </si>
  <si>
    <r>
      <rPr>
        <b/>
        <strike/>
        <sz val="10"/>
        <rFont val="Arial"/>
        <family val="2"/>
        <charset val="238"/>
      </rPr>
      <t xml:space="preserve">1 monitor, 4x IBP, ECG až </t>
    </r>
    <r>
      <rPr>
        <b/>
        <sz val="10"/>
        <rFont val="Arial"/>
        <family val="2"/>
        <charset val="1"/>
      </rPr>
      <t>2 monitory 4x IBP, ECG NIBP,SpO2, CO</t>
    </r>
  </si>
  <si>
    <r>
      <rPr>
        <b/>
        <strike/>
        <sz val="12"/>
        <rFont val="Arial"/>
        <family val="2"/>
        <charset val="238"/>
      </rPr>
      <t>1 523 728,80 Kč až</t>
    </r>
    <r>
      <rPr>
        <b/>
        <sz val="12"/>
        <rFont val="Arial"/>
        <family val="2"/>
        <charset val="238"/>
      </rPr>
      <t xml:space="preserve">
2 432 608,20 Kč</t>
    </r>
  </si>
  <si>
    <r>
      <rPr>
        <b/>
        <strike/>
        <sz val="10"/>
        <rFont val="Arial"/>
        <family val="2"/>
        <charset val="238"/>
      </rPr>
      <t xml:space="preserve">1 monitor, 4x IBP, ECG až </t>
    </r>
    <r>
      <rPr>
        <b/>
        <sz val="10"/>
        <rFont val="Arial"/>
        <family val="2"/>
        <charset val="238"/>
      </rPr>
      <t>2 monitory 4x IBP, ECG NIBP,SpO2, CO</t>
    </r>
  </si>
  <si>
    <t>Subito: Schwarzer CardioTek evolution</t>
  </si>
  <si>
    <t>cca</t>
  </si>
  <si>
    <t>SUBITO CZ spol. s r. o.</t>
  </si>
  <si>
    <t>Vít Švachouček</t>
  </si>
  <si>
    <t>vitek@subito.cz</t>
  </si>
</sst>
</file>

<file path=xl/styles.xml><?xml version="1.0" encoding="utf-8"?>
<styleSheet xmlns="http://schemas.openxmlformats.org/spreadsheetml/2006/main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.00&quot; Kč&quot;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Arial"/>
      <family val="2"/>
      <charset val="1"/>
    </font>
    <font>
      <b/>
      <strike/>
      <sz val="12"/>
      <name val="Arial"/>
      <family val="2"/>
      <charset val="238"/>
    </font>
    <font>
      <b/>
      <strike/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C0C0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808080"/>
        <bgColor rgb="FF969696"/>
      </patternFill>
    </fill>
    <fill>
      <patternFill patternType="solid">
        <fgColor rgb="FFFFFF00"/>
        <bgColor rgb="FFCCFFFF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32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/>
    </xf>
    <xf numFmtId="164" fontId="15" fillId="9" borderId="3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10" borderId="29" xfId="0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6" fillId="10" borderId="33" xfId="0" applyFont="1" applyFill="1" applyBorder="1" applyAlignment="1">
      <alignment horizontal="left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164" fontId="15" fillId="9" borderId="39" xfId="0" applyNumberFormat="1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vertical="top" wrapText="1"/>
    </xf>
    <xf numFmtId="164" fontId="15" fillId="9" borderId="42" xfId="0" applyNumberFormat="1" applyFont="1" applyFill="1" applyBorder="1" applyAlignment="1">
      <alignment horizontal="center" vertical="center" wrapText="1"/>
    </xf>
    <xf numFmtId="0" fontId="15" fillId="9" borderId="43" xfId="0" applyFont="1" applyFill="1" applyBorder="1" applyAlignment="1">
      <alignment horizontal="center" vertical="center" wrapText="1"/>
    </xf>
    <xf numFmtId="0" fontId="15" fillId="9" borderId="44" xfId="0" applyFont="1" applyFill="1" applyBorder="1" applyAlignment="1">
      <alignment horizontal="center" vertical="center" wrapText="1"/>
    </xf>
    <xf numFmtId="0" fontId="19" fillId="10" borderId="29" xfId="0" applyFont="1" applyFill="1" applyBorder="1" applyAlignment="1">
      <alignment horizontal="center" vertical="center" wrapText="1"/>
    </xf>
    <xf numFmtId="0" fontId="19" fillId="10" borderId="34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3" xfId="0" applyFont="1" applyFill="1" applyBorder="1" applyAlignment="1">
      <alignment horizontal="left" vertical="top" wrapText="1"/>
    </xf>
    <xf numFmtId="0" fontId="16" fillId="10" borderId="53" xfId="0" applyFont="1" applyFill="1" applyBorder="1" applyAlignment="1">
      <alignment horizontal="left" vertical="center" wrapText="1"/>
    </xf>
    <xf numFmtId="0" fontId="19" fillId="10" borderId="36" xfId="0" applyFont="1" applyFill="1" applyBorder="1" applyAlignment="1">
      <alignment horizontal="center" vertical="center" wrapText="1"/>
    </xf>
    <xf numFmtId="44" fontId="15" fillId="9" borderId="32" xfId="1" applyFont="1" applyFill="1" applyBorder="1" applyAlignment="1">
      <alignment horizontal="center" vertical="center" wrapText="1"/>
    </xf>
    <xf numFmtId="44" fontId="15" fillId="9" borderId="40" xfId="0" applyNumberFormat="1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/>
    </xf>
    <xf numFmtId="0" fontId="19" fillId="13" borderId="29" xfId="0" applyFont="1" applyFill="1" applyBorder="1" applyAlignment="1">
      <alignment horizontal="center" vertical="center" wrapText="1"/>
    </xf>
    <xf numFmtId="0" fontId="19" fillId="13" borderId="34" xfId="0" applyFont="1" applyFill="1" applyBorder="1" applyAlignment="1">
      <alignment horizontal="center" vertical="center" wrapText="1"/>
    </xf>
    <xf numFmtId="0" fontId="15" fillId="14" borderId="31" xfId="0" applyFont="1" applyFill="1" applyBorder="1" applyAlignment="1">
      <alignment horizontal="center" vertical="center"/>
    </xf>
    <xf numFmtId="0" fontId="15" fillId="14" borderId="32" xfId="0" applyFont="1" applyFill="1" applyBorder="1" applyAlignment="1">
      <alignment horizontal="center" vertical="center"/>
    </xf>
    <xf numFmtId="0" fontId="15" fillId="12" borderId="29" xfId="0" applyFont="1" applyFill="1" applyBorder="1" applyAlignment="1">
      <alignment horizontal="center" vertical="center" wrapText="1"/>
    </xf>
    <xf numFmtId="0" fontId="15" fillId="12" borderId="34" xfId="0" applyFont="1" applyFill="1" applyBorder="1" applyAlignment="1">
      <alignment horizontal="center" vertical="center" wrapText="1"/>
    </xf>
    <xf numFmtId="0" fontId="19" fillId="13" borderId="56" xfId="0" applyFont="1" applyFill="1" applyBorder="1" applyAlignment="1">
      <alignment horizontal="center" vertical="center" wrapText="1"/>
    </xf>
    <xf numFmtId="0" fontId="19" fillId="13" borderId="36" xfId="0" applyFont="1" applyFill="1" applyBorder="1" applyAlignment="1">
      <alignment horizontal="center" vertical="center" wrapText="1"/>
    </xf>
    <xf numFmtId="3" fontId="19" fillId="13" borderId="56" xfId="0" applyNumberFormat="1" applyFont="1" applyFill="1" applyBorder="1" applyAlignment="1">
      <alignment horizontal="center" vertical="center" wrapText="1"/>
    </xf>
    <xf numFmtId="165" fontId="15" fillId="12" borderId="31" xfId="0" applyNumberFormat="1" applyFont="1" applyFill="1" applyBorder="1" applyAlignment="1">
      <alignment horizontal="center" vertical="center" wrapText="1"/>
    </xf>
    <xf numFmtId="165" fontId="15" fillId="12" borderId="39" xfId="0" applyNumberFormat="1" applyFont="1" applyFill="1" applyBorder="1" applyAlignment="1">
      <alignment horizontal="center" vertical="center" wrapText="1"/>
    </xf>
    <xf numFmtId="0" fontId="6" fillId="12" borderId="32" xfId="0" applyFont="1" applyFill="1" applyBorder="1" applyAlignment="1">
      <alignment horizontal="center" vertical="center" wrapText="1"/>
    </xf>
    <xf numFmtId="165" fontId="15" fillId="12" borderId="42" xfId="0" applyNumberFormat="1" applyFont="1" applyFill="1" applyBorder="1" applyAlignment="1">
      <alignment horizontal="center" vertical="center" wrapText="1"/>
    </xf>
    <xf numFmtId="0" fontId="15" fillId="12" borderId="43" xfId="0" applyFont="1" applyFill="1" applyBorder="1" applyAlignment="1">
      <alignment horizontal="center" vertical="center" wrapText="1"/>
    </xf>
    <xf numFmtId="0" fontId="15" fillId="12" borderId="40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center" vertical="center" wrapText="1"/>
    </xf>
    <xf numFmtId="0" fontId="19" fillId="10" borderId="56" xfId="0" applyFont="1" applyFill="1" applyBorder="1" applyAlignment="1">
      <alignment horizontal="center" vertical="center" wrapText="1"/>
    </xf>
    <xf numFmtId="3" fontId="19" fillId="10" borderId="56" xfId="0" applyNumberFormat="1" applyFont="1" applyFill="1" applyBorder="1" applyAlignment="1">
      <alignment horizontal="center" vertical="center" wrapText="1"/>
    </xf>
    <xf numFmtId="0" fontId="19" fillId="15" borderId="29" xfId="0" applyFont="1" applyFill="1" applyBorder="1" applyAlignment="1">
      <alignment horizontal="center" vertical="center" wrapText="1"/>
    </xf>
    <xf numFmtId="0" fontId="19" fillId="15" borderId="34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 wrapText="1" shrinkToFit="1"/>
    </xf>
    <xf numFmtId="0" fontId="16" fillId="0" borderId="55" xfId="0" applyFont="1" applyFill="1" applyBorder="1" applyAlignment="1">
      <alignment horizontal="center" vertical="center" wrapText="1" shrinkToFit="1"/>
    </xf>
    <xf numFmtId="164" fontId="15" fillId="9" borderId="44" xfId="0" applyNumberFormat="1" applyFont="1" applyFill="1" applyBorder="1" applyAlignment="1">
      <alignment horizontal="center" vertical="center" wrapText="1"/>
    </xf>
    <xf numFmtId="164" fontId="15" fillId="9" borderId="45" xfId="0" applyNumberFormat="1" applyFont="1" applyFill="1" applyBorder="1" applyAlignment="1">
      <alignment horizontal="center" vertical="center" wrapText="1"/>
    </xf>
    <xf numFmtId="164" fontId="15" fillId="9" borderId="46" xfId="0" applyNumberFormat="1" applyFont="1" applyFill="1" applyBorder="1" applyAlignment="1">
      <alignment horizontal="center" vertical="center" wrapText="1"/>
    </xf>
    <xf numFmtId="164" fontId="15" fillId="9" borderId="47" xfId="0" applyNumberFormat="1" applyFont="1" applyFill="1" applyBorder="1" applyAlignment="1">
      <alignment horizontal="center" vertical="center" wrapText="1"/>
    </xf>
    <xf numFmtId="0" fontId="15" fillId="9" borderId="48" xfId="0" applyNumberFormat="1" applyFont="1" applyFill="1" applyBorder="1" applyAlignment="1">
      <alignment horizontal="center" vertical="center" wrapText="1"/>
    </xf>
    <xf numFmtId="0" fontId="15" fillId="9" borderId="49" xfId="0" applyNumberFormat="1" applyFont="1" applyFill="1" applyBorder="1" applyAlignment="1">
      <alignment horizontal="center" vertical="center" wrapText="1"/>
    </xf>
    <xf numFmtId="0" fontId="15" fillId="9" borderId="50" xfId="0" applyNumberFormat="1" applyFont="1" applyFill="1" applyBorder="1" applyAlignment="1">
      <alignment horizontal="center" vertical="center" wrapText="1"/>
    </xf>
    <xf numFmtId="0" fontId="15" fillId="9" borderId="3" xfId="0" applyNumberFormat="1" applyFont="1" applyFill="1" applyBorder="1" applyAlignment="1">
      <alignment horizontal="center" vertical="center" wrapText="1"/>
    </xf>
    <xf numFmtId="0" fontId="15" fillId="9" borderId="51" xfId="0" applyNumberFormat="1" applyFont="1" applyFill="1" applyBorder="1" applyAlignment="1">
      <alignment horizontal="center" vertical="center" wrapText="1"/>
    </xf>
    <xf numFmtId="0" fontId="15" fillId="9" borderId="52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18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44" fontId="2" fillId="4" borderId="22" xfId="1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4" borderId="13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17" fillId="6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center" vertical="center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5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6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180975</xdr:rowOff>
    </xdr:to>
    <xdr:pic>
      <xdr:nvPicPr>
        <xdr:cNvPr id="7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1028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8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9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10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180975</xdr:rowOff>
    </xdr:to>
    <xdr:pic>
      <xdr:nvPicPr>
        <xdr:cNvPr id="11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1028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12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dam.psota@medisap.cz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adovan.kneifl@philips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vitek@subito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workbookViewId="0">
      <selection activeCell="D1" sqref="D1"/>
    </sheetView>
  </sheetViews>
  <sheetFormatPr defaultColWidth="8.85546875" defaultRowHeight="15"/>
  <cols>
    <col min="1" max="1" width="119.42578125" customWidth="1"/>
    <col min="2" max="2" width="20.7109375" customWidth="1"/>
    <col min="3" max="3" width="15.85546875" customWidth="1"/>
    <col min="4" max="4" width="19.42578125" customWidth="1"/>
    <col min="5" max="5" width="17" style="21" customWidth="1"/>
    <col min="6" max="6" width="20" customWidth="1"/>
    <col min="7" max="7" width="19.5703125" style="21" customWidth="1"/>
    <col min="8" max="8" width="19.28515625" customWidth="1"/>
    <col min="9" max="9" width="22.42578125" customWidth="1"/>
  </cols>
  <sheetData>
    <row r="1" spans="1:9" ht="66.75" customHeight="1" thickBot="1">
      <c r="A1" s="69"/>
      <c r="B1" s="69"/>
      <c r="C1" s="69"/>
    </row>
    <row r="2" spans="1:9" ht="66.75" customHeight="1" thickBot="1">
      <c r="A2" s="70" t="s">
        <v>42</v>
      </c>
      <c r="B2" s="71"/>
      <c r="C2" s="72"/>
    </row>
    <row r="3" spans="1:9" ht="41.45" customHeight="1" thickBot="1">
      <c r="A3" s="73" t="s">
        <v>78</v>
      </c>
      <c r="B3" s="74"/>
      <c r="C3" s="75"/>
      <c r="E3"/>
      <c r="G3"/>
    </row>
    <row r="4" spans="1:9" ht="29.45" customHeight="1" thickBot="1">
      <c r="A4" s="24" t="s">
        <v>59</v>
      </c>
      <c r="B4" s="76" t="s">
        <v>111</v>
      </c>
      <c r="C4" s="77"/>
      <c r="D4" s="78" t="s">
        <v>112</v>
      </c>
      <c r="E4" s="79"/>
      <c r="F4" s="90" t="s">
        <v>139</v>
      </c>
      <c r="G4" s="90"/>
      <c r="H4" s="76" t="s">
        <v>128</v>
      </c>
      <c r="I4" s="77"/>
    </row>
    <row r="5" spans="1:9" ht="25.5" customHeight="1">
      <c r="A5" s="34" t="s">
        <v>40</v>
      </c>
      <c r="B5" s="19" t="s">
        <v>41</v>
      </c>
      <c r="C5" s="19" t="s">
        <v>39</v>
      </c>
      <c r="D5" s="19" t="s">
        <v>41</v>
      </c>
      <c r="E5" s="19" t="s">
        <v>39</v>
      </c>
      <c r="F5" s="47" t="s">
        <v>41</v>
      </c>
      <c r="G5" s="47" t="s">
        <v>39</v>
      </c>
      <c r="H5" s="19" t="s">
        <v>41</v>
      </c>
      <c r="I5" s="19" t="s">
        <v>39</v>
      </c>
    </row>
    <row r="6" spans="1:9" ht="30.75" thickBot="1">
      <c r="A6" s="25" t="s">
        <v>79</v>
      </c>
      <c r="B6" s="35" t="s">
        <v>76</v>
      </c>
      <c r="C6" s="36"/>
      <c r="D6" s="22" t="s">
        <v>60</v>
      </c>
      <c r="E6" s="36"/>
      <c r="F6" s="48" t="s">
        <v>76</v>
      </c>
      <c r="G6" s="49"/>
      <c r="H6" s="35"/>
      <c r="I6" s="36"/>
    </row>
    <row r="7" spans="1:9" ht="15.75">
      <c r="A7" s="37" t="s">
        <v>61</v>
      </c>
      <c r="B7" s="38" t="s">
        <v>62</v>
      </c>
      <c r="C7" s="39" t="s">
        <v>39</v>
      </c>
      <c r="D7" s="38" t="s">
        <v>62</v>
      </c>
      <c r="E7" s="39" t="s">
        <v>39</v>
      </c>
      <c r="F7" s="50" t="s">
        <v>62</v>
      </c>
      <c r="G7" s="51" t="s">
        <v>39</v>
      </c>
      <c r="H7" s="38" t="s">
        <v>62</v>
      </c>
      <c r="I7" s="39" t="s">
        <v>39</v>
      </c>
    </row>
    <row r="8" spans="1:9" ht="15.75">
      <c r="A8" s="26" t="s">
        <v>80</v>
      </c>
      <c r="B8" s="40"/>
      <c r="C8" s="41"/>
      <c r="D8" s="40"/>
      <c r="E8" s="41"/>
      <c r="F8" s="52"/>
      <c r="G8" s="53"/>
      <c r="H8" s="40"/>
      <c r="I8" s="41"/>
    </row>
    <row r="9" spans="1:9" ht="15.75">
      <c r="A9" s="25" t="s">
        <v>81</v>
      </c>
      <c r="B9" s="35" t="s">
        <v>76</v>
      </c>
      <c r="C9" s="36"/>
      <c r="D9" s="22" t="s">
        <v>60</v>
      </c>
      <c r="E9" s="36"/>
      <c r="F9" s="48" t="s">
        <v>76</v>
      </c>
      <c r="G9" s="49"/>
      <c r="H9" s="35" t="s">
        <v>76</v>
      </c>
      <c r="I9" s="36"/>
    </row>
    <row r="10" spans="1:9" ht="15.75">
      <c r="A10" s="25" t="s">
        <v>82</v>
      </c>
      <c r="B10" s="35" t="s">
        <v>76</v>
      </c>
      <c r="C10" s="36"/>
      <c r="D10" s="22" t="s">
        <v>60</v>
      </c>
      <c r="E10" s="36"/>
      <c r="F10" s="48" t="s">
        <v>76</v>
      </c>
      <c r="G10" s="49"/>
      <c r="H10" s="35" t="s">
        <v>76</v>
      </c>
      <c r="I10" s="36"/>
    </row>
    <row r="11" spans="1:9" ht="31.5">
      <c r="A11" s="25" t="s">
        <v>83</v>
      </c>
      <c r="B11" s="35" t="s">
        <v>76</v>
      </c>
      <c r="C11" s="36"/>
      <c r="D11" s="22" t="s">
        <v>60</v>
      </c>
      <c r="E11" s="36"/>
      <c r="F11" s="67" t="s">
        <v>116</v>
      </c>
      <c r="G11" s="68" t="s">
        <v>117</v>
      </c>
      <c r="H11" s="35" t="s">
        <v>76</v>
      </c>
      <c r="I11" s="36"/>
    </row>
    <row r="12" spans="1:9" ht="15.75">
      <c r="A12" s="25" t="s">
        <v>84</v>
      </c>
      <c r="B12" s="35" t="s">
        <v>76</v>
      </c>
      <c r="C12" s="36"/>
      <c r="D12" s="22" t="s">
        <v>60</v>
      </c>
      <c r="E12" s="36"/>
      <c r="F12" s="48" t="s">
        <v>76</v>
      </c>
      <c r="G12" s="49" t="s">
        <v>118</v>
      </c>
      <c r="H12" s="35" t="s">
        <v>76</v>
      </c>
      <c r="I12" s="36"/>
    </row>
    <row r="13" spans="1:9" ht="15.75">
      <c r="A13" s="25" t="s">
        <v>85</v>
      </c>
      <c r="B13" s="35" t="s">
        <v>76</v>
      </c>
      <c r="C13" s="36"/>
      <c r="D13" s="22" t="s">
        <v>60</v>
      </c>
      <c r="E13" s="36"/>
      <c r="F13" s="48" t="s">
        <v>76</v>
      </c>
      <c r="G13" s="49"/>
      <c r="H13" s="35" t="s">
        <v>76</v>
      </c>
      <c r="I13" s="36"/>
    </row>
    <row r="14" spans="1:9" ht="15.75">
      <c r="A14" s="25" t="s">
        <v>77</v>
      </c>
      <c r="B14" s="35" t="s">
        <v>76</v>
      </c>
      <c r="C14" s="36"/>
      <c r="D14" s="22" t="s">
        <v>60</v>
      </c>
      <c r="E14" s="36"/>
      <c r="F14" s="48" t="s">
        <v>76</v>
      </c>
      <c r="G14" s="49"/>
      <c r="H14" s="35" t="s">
        <v>76</v>
      </c>
      <c r="I14" s="36"/>
    </row>
    <row r="15" spans="1:9" ht="15.75">
      <c r="A15" s="25" t="s">
        <v>86</v>
      </c>
      <c r="B15" s="35" t="s">
        <v>76</v>
      </c>
      <c r="C15" s="36"/>
      <c r="D15" s="22" t="s">
        <v>60</v>
      </c>
      <c r="E15" s="36"/>
      <c r="F15" s="48" t="s">
        <v>76</v>
      </c>
      <c r="G15" s="49"/>
      <c r="H15" s="35" t="s">
        <v>76</v>
      </c>
      <c r="I15" s="36"/>
    </row>
    <row r="16" spans="1:9" ht="15.75">
      <c r="A16" s="25" t="s">
        <v>87</v>
      </c>
      <c r="B16" s="35" t="s">
        <v>76</v>
      </c>
      <c r="C16" s="36"/>
      <c r="D16" s="22" t="s">
        <v>60</v>
      </c>
      <c r="E16" s="36"/>
      <c r="F16" s="48" t="s">
        <v>76</v>
      </c>
      <c r="G16" s="49" t="s">
        <v>118</v>
      </c>
      <c r="H16" s="35" t="s">
        <v>76</v>
      </c>
      <c r="I16" s="36"/>
    </row>
    <row r="17" spans="1:9" ht="15.75">
      <c r="A17" s="26" t="s">
        <v>63</v>
      </c>
      <c r="B17" s="40"/>
      <c r="C17" s="41"/>
      <c r="D17" s="40"/>
      <c r="E17" s="41"/>
      <c r="F17" s="52"/>
      <c r="G17" s="53"/>
      <c r="H17" s="40"/>
      <c r="I17" s="41"/>
    </row>
    <row r="18" spans="1:9" ht="15.75">
      <c r="A18" s="25" t="s">
        <v>64</v>
      </c>
      <c r="B18" s="35" t="s">
        <v>76</v>
      </c>
      <c r="C18" s="36"/>
      <c r="D18" s="22" t="s">
        <v>60</v>
      </c>
      <c r="E18" s="36"/>
      <c r="F18" s="48" t="s">
        <v>76</v>
      </c>
      <c r="G18" s="49"/>
      <c r="H18" s="35" t="s">
        <v>76</v>
      </c>
      <c r="I18" s="36"/>
    </row>
    <row r="19" spans="1:9" ht="15.75">
      <c r="A19" s="25" t="s">
        <v>88</v>
      </c>
      <c r="B19" s="35" t="s">
        <v>76</v>
      </c>
      <c r="C19" s="36"/>
      <c r="D19" s="22" t="s">
        <v>60</v>
      </c>
      <c r="E19" s="36"/>
      <c r="F19" s="48" t="s">
        <v>76</v>
      </c>
      <c r="G19" s="49">
        <v>16</v>
      </c>
      <c r="H19" s="35" t="s">
        <v>76</v>
      </c>
      <c r="I19" s="36"/>
    </row>
    <row r="20" spans="1:9" ht="15.75">
      <c r="A20" s="25" t="s">
        <v>89</v>
      </c>
      <c r="B20" s="35" t="s">
        <v>76</v>
      </c>
      <c r="C20" s="36"/>
      <c r="D20" s="22" t="s">
        <v>60</v>
      </c>
      <c r="E20" s="36"/>
      <c r="F20" s="48" t="s">
        <v>76</v>
      </c>
      <c r="G20" s="49"/>
      <c r="H20" s="35" t="s">
        <v>76</v>
      </c>
      <c r="I20" s="36"/>
    </row>
    <row r="21" spans="1:9" ht="15.75">
      <c r="A21" s="25" t="s">
        <v>90</v>
      </c>
      <c r="B21" s="35" t="s">
        <v>76</v>
      </c>
      <c r="C21" s="36"/>
      <c r="D21" s="22" t="s">
        <v>60</v>
      </c>
      <c r="E21" s="36"/>
      <c r="F21" s="48" t="s">
        <v>76</v>
      </c>
      <c r="G21" s="49" t="s">
        <v>119</v>
      </c>
      <c r="H21" s="35" t="s">
        <v>76</v>
      </c>
      <c r="I21" s="36"/>
    </row>
    <row r="22" spans="1:9" ht="15.75">
      <c r="A22" s="25" t="s">
        <v>65</v>
      </c>
      <c r="B22" s="35" t="s">
        <v>76</v>
      </c>
      <c r="C22" s="36"/>
      <c r="D22" s="22" t="s">
        <v>60</v>
      </c>
      <c r="E22" s="36"/>
      <c r="F22" s="48" t="s">
        <v>76</v>
      </c>
      <c r="G22" s="49"/>
      <c r="H22" s="35" t="s">
        <v>76</v>
      </c>
      <c r="I22" s="36"/>
    </row>
    <row r="23" spans="1:9" ht="15.75">
      <c r="A23" s="25" t="s">
        <v>66</v>
      </c>
      <c r="B23" s="35" t="s">
        <v>76</v>
      </c>
      <c r="C23" s="36"/>
      <c r="D23" s="22" t="s">
        <v>60</v>
      </c>
      <c r="E23" s="36"/>
      <c r="F23" s="48" t="s">
        <v>76</v>
      </c>
      <c r="G23" s="49"/>
      <c r="H23" s="35" t="s">
        <v>76</v>
      </c>
      <c r="I23" s="36"/>
    </row>
    <row r="24" spans="1:9" ht="30">
      <c r="A24" s="25" t="s">
        <v>91</v>
      </c>
      <c r="B24" s="35" t="s">
        <v>76</v>
      </c>
      <c r="C24" s="36"/>
      <c r="D24" s="22" t="s">
        <v>60</v>
      </c>
      <c r="E24" s="36"/>
      <c r="F24" s="48" t="s">
        <v>76</v>
      </c>
      <c r="G24" s="49" t="s">
        <v>120</v>
      </c>
      <c r="H24" s="35" t="s">
        <v>76</v>
      </c>
      <c r="I24" s="36"/>
    </row>
    <row r="25" spans="1:9" ht="30">
      <c r="A25" s="25" t="s">
        <v>92</v>
      </c>
      <c r="B25" s="35" t="s">
        <v>76</v>
      </c>
      <c r="C25" s="36"/>
      <c r="D25" s="22" t="s">
        <v>60</v>
      </c>
      <c r="E25" s="36"/>
      <c r="F25" s="48" t="s">
        <v>76</v>
      </c>
      <c r="G25" s="49"/>
      <c r="H25" s="35" t="s">
        <v>76</v>
      </c>
      <c r="I25" s="36"/>
    </row>
    <row r="26" spans="1:9" ht="47.25">
      <c r="A26" s="25" t="s">
        <v>93</v>
      </c>
      <c r="B26" s="35" t="s">
        <v>76</v>
      </c>
      <c r="C26" s="36"/>
      <c r="D26" s="22" t="s">
        <v>60</v>
      </c>
      <c r="E26" s="36"/>
      <c r="F26" s="48" t="s">
        <v>76</v>
      </c>
      <c r="G26" s="49" t="s">
        <v>121</v>
      </c>
      <c r="H26" s="63" t="s">
        <v>116</v>
      </c>
      <c r="I26" s="64" t="s">
        <v>129</v>
      </c>
    </row>
    <row r="27" spans="1:9" ht="31.5">
      <c r="A27" s="25" t="s">
        <v>94</v>
      </c>
      <c r="B27" s="35" t="s">
        <v>76</v>
      </c>
      <c r="C27" s="36"/>
      <c r="D27" s="22" t="s">
        <v>60</v>
      </c>
      <c r="E27" s="36"/>
      <c r="F27" s="48" t="s">
        <v>76</v>
      </c>
      <c r="G27" s="49" t="s">
        <v>122</v>
      </c>
      <c r="H27" s="35" t="s">
        <v>76</v>
      </c>
      <c r="I27" s="36"/>
    </row>
    <row r="28" spans="1:9" ht="63">
      <c r="A28" s="25" t="s">
        <v>95</v>
      </c>
      <c r="B28" s="35" t="s">
        <v>76</v>
      </c>
      <c r="C28" s="36"/>
      <c r="D28" s="22" t="s">
        <v>60</v>
      </c>
      <c r="E28" s="36"/>
      <c r="F28" s="48" t="s">
        <v>76</v>
      </c>
      <c r="G28" s="49"/>
      <c r="H28" s="63" t="s">
        <v>116</v>
      </c>
      <c r="I28" s="64" t="s">
        <v>130</v>
      </c>
    </row>
    <row r="29" spans="1:9" ht="30">
      <c r="A29" s="25" t="s">
        <v>96</v>
      </c>
      <c r="B29" s="35" t="s">
        <v>76</v>
      </c>
      <c r="C29" s="36"/>
      <c r="D29" s="22" t="s">
        <v>60</v>
      </c>
      <c r="E29" s="36"/>
      <c r="F29" s="48" t="s">
        <v>76</v>
      </c>
      <c r="G29" s="49"/>
      <c r="H29" s="35" t="s">
        <v>76</v>
      </c>
      <c r="I29" s="36"/>
    </row>
    <row r="30" spans="1:9" ht="15.75">
      <c r="A30" s="25" t="s">
        <v>97</v>
      </c>
      <c r="B30" s="35" t="s">
        <v>76</v>
      </c>
      <c r="C30" s="36"/>
      <c r="D30" s="22" t="s">
        <v>60</v>
      </c>
      <c r="E30" s="36"/>
      <c r="F30" s="48" t="s">
        <v>76</v>
      </c>
      <c r="G30" s="49"/>
      <c r="H30" s="35" t="s">
        <v>76</v>
      </c>
      <c r="I30" s="36"/>
    </row>
    <row r="31" spans="1:9" ht="30">
      <c r="A31" s="25" t="s">
        <v>98</v>
      </c>
      <c r="B31" s="35" t="s">
        <v>76</v>
      </c>
      <c r="C31" s="36"/>
      <c r="D31" s="22" t="s">
        <v>60</v>
      </c>
      <c r="E31" s="36"/>
      <c r="F31" s="48" t="s">
        <v>76</v>
      </c>
      <c r="G31" s="49"/>
      <c r="H31" s="35" t="s">
        <v>76</v>
      </c>
      <c r="I31" s="36"/>
    </row>
    <row r="32" spans="1:9" ht="15.75">
      <c r="A32" s="25" t="s">
        <v>99</v>
      </c>
      <c r="B32" s="35" t="s">
        <v>76</v>
      </c>
      <c r="C32" s="36"/>
      <c r="D32" s="22" t="s">
        <v>60</v>
      </c>
      <c r="E32" s="36"/>
      <c r="F32" s="48" t="s">
        <v>76</v>
      </c>
      <c r="G32" s="49"/>
      <c r="H32" s="35" t="s">
        <v>76</v>
      </c>
      <c r="I32" s="36"/>
    </row>
    <row r="33" spans="1:9" ht="15.75">
      <c r="A33" s="25" t="s">
        <v>100</v>
      </c>
      <c r="B33" s="35" t="s">
        <v>76</v>
      </c>
      <c r="C33" s="36"/>
      <c r="D33" s="22" t="s">
        <v>60</v>
      </c>
      <c r="E33" s="36"/>
      <c r="F33" s="48" t="s">
        <v>76</v>
      </c>
      <c r="G33" s="49"/>
      <c r="H33" s="35" t="s">
        <v>76</v>
      </c>
      <c r="I33" s="36"/>
    </row>
    <row r="34" spans="1:9" ht="63">
      <c r="A34" s="25" t="s">
        <v>101</v>
      </c>
      <c r="B34" s="35" t="s">
        <v>76</v>
      </c>
      <c r="C34" s="36"/>
      <c r="D34" s="22" t="s">
        <v>60</v>
      </c>
      <c r="E34" s="36"/>
      <c r="F34" s="48" t="s">
        <v>76</v>
      </c>
      <c r="G34" s="49" t="s">
        <v>123</v>
      </c>
      <c r="H34" s="63" t="s">
        <v>116</v>
      </c>
      <c r="I34" s="64" t="s">
        <v>131</v>
      </c>
    </row>
    <row r="35" spans="1:9" ht="15.75">
      <c r="A35" s="25" t="s">
        <v>102</v>
      </c>
      <c r="B35" s="35" t="s">
        <v>76</v>
      </c>
      <c r="C35" s="36"/>
      <c r="D35" s="22" t="s">
        <v>60</v>
      </c>
      <c r="E35" s="36"/>
      <c r="F35" s="48" t="s">
        <v>76</v>
      </c>
      <c r="G35" s="49"/>
      <c r="H35" s="35" t="s">
        <v>76</v>
      </c>
      <c r="I35" s="36"/>
    </row>
    <row r="36" spans="1:9" ht="78.75">
      <c r="A36" s="25" t="s">
        <v>103</v>
      </c>
      <c r="B36" s="35" t="s">
        <v>76</v>
      </c>
      <c r="C36" s="36"/>
      <c r="D36" s="22" t="s">
        <v>60</v>
      </c>
      <c r="E36" s="36"/>
      <c r="F36" s="48" t="s">
        <v>76</v>
      </c>
      <c r="G36" s="49" t="s">
        <v>124</v>
      </c>
      <c r="H36" s="35" t="s">
        <v>76</v>
      </c>
      <c r="I36" s="36" t="s">
        <v>132</v>
      </c>
    </row>
    <row r="37" spans="1:9" ht="15.75">
      <c r="A37" s="25" t="s">
        <v>104</v>
      </c>
      <c r="B37" s="35" t="s">
        <v>76</v>
      </c>
      <c r="C37" s="36"/>
      <c r="D37" s="22" t="s">
        <v>60</v>
      </c>
      <c r="E37" s="36"/>
      <c r="F37" s="48" t="s">
        <v>76</v>
      </c>
      <c r="G37" s="49" t="s">
        <v>125</v>
      </c>
      <c r="H37" s="35" t="s">
        <v>76</v>
      </c>
      <c r="I37" s="36"/>
    </row>
    <row r="38" spans="1:9" ht="15.75">
      <c r="A38" s="26" t="s">
        <v>67</v>
      </c>
      <c r="B38" s="40"/>
      <c r="C38" s="41"/>
      <c r="D38" s="40"/>
      <c r="E38" s="41"/>
      <c r="F38" s="52"/>
      <c r="G38" s="53"/>
      <c r="H38" s="40"/>
      <c r="I38" s="41"/>
    </row>
    <row r="39" spans="1:9" ht="30">
      <c r="A39" s="25" t="s">
        <v>105</v>
      </c>
      <c r="B39" s="35" t="s">
        <v>76</v>
      </c>
      <c r="C39" s="36"/>
      <c r="D39" s="22" t="s">
        <v>60</v>
      </c>
      <c r="E39" s="36"/>
      <c r="F39" s="48" t="s">
        <v>76</v>
      </c>
      <c r="G39" s="49"/>
      <c r="H39" s="35" t="s">
        <v>76</v>
      </c>
      <c r="I39" s="36"/>
    </row>
    <row r="40" spans="1:9" ht="15.75">
      <c r="A40" s="25" t="s">
        <v>68</v>
      </c>
      <c r="B40" s="35" t="s">
        <v>76</v>
      </c>
      <c r="C40" s="36"/>
      <c r="D40" s="22" t="s">
        <v>60</v>
      </c>
      <c r="E40" s="36"/>
      <c r="F40" s="48" t="s">
        <v>76</v>
      </c>
      <c r="G40" s="49"/>
      <c r="H40" s="35" t="s">
        <v>76</v>
      </c>
      <c r="I40" s="36"/>
    </row>
    <row r="41" spans="1:9" ht="15.75">
      <c r="A41" s="25" t="s">
        <v>106</v>
      </c>
      <c r="B41" s="35" t="s">
        <v>76</v>
      </c>
      <c r="C41" s="36"/>
      <c r="D41" s="22" t="s">
        <v>60</v>
      </c>
      <c r="E41" s="36"/>
      <c r="F41" s="67" t="s">
        <v>116</v>
      </c>
      <c r="G41" s="68" t="s">
        <v>126</v>
      </c>
      <c r="H41" s="35" t="s">
        <v>76</v>
      </c>
      <c r="I41" s="36"/>
    </row>
    <row r="42" spans="1:9" ht="15.75">
      <c r="A42" s="26" t="s">
        <v>107</v>
      </c>
      <c r="B42" s="40"/>
      <c r="C42" s="41"/>
      <c r="D42" s="40"/>
      <c r="E42" s="41"/>
      <c r="F42" s="52"/>
      <c r="G42" s="53"/>
      <c r="H42" s="40"/>
      <c r="I42" s="41"/>
    </row>
    <row r="43" spans="1:9" ht="47.25">
      <c r="A43" s="25" t="s">
        <v>108</v>
      </c>
      <c r="B43" s="35" t="s">
        <v>76</v>
      </c>
      <c r="C43" s="36"/>
      <c r="D43" s="22" t="s">
        <v>60</v>
      </c>
      <c r="E43" s="36"/>
      <c r="F43" s="48" t="s">
        <v>76</v>
      </c>
      <c r="G43" s="49"/>
      <c r="H43" s="63" t="s">
        <v>116</v>
      </c>
      <c r="I43" s="64" t="s">
        <v>133</v>
      </c>
    </row>
    <row r="44" spans="1:9" ht="15.75">
      <c r="A44" s="26" t="s">
        <v>69</v>
      </c>
      <c r="B44" s="40"/>
      <c r="C44" s="41"/>
      <c r="D44" s="40"/>
      <c r="E44" s="41"/>
      <c r="F44" s="52"/>
      <c r="G44" s="53"/>
      <c r="H44" s="40"/>
      <c r="I44" s="41"/>
    </row>
    <row r="45" spans="1:9" ht="30">
      <c r="A45" s="42" t="s">
        <v>70</v>
      </c>
      <c r="B45" s="35" t="s">
        <v>76</v>
      </c>
      <c r="C45" s="36"/>
      <c r="D45" s="22" t="s">
        <v>60</v>
      </c>
      <c r="E45" s="36"/>
      <c r="F45" s="48" t="s">
        <v>76</v>
      </c>
      <c r="G45" s="49"/>
      <c r="H45" s="35" t="s">
        <v>76</v>
      </c>
      <c r="I45" s="36"/>
    </row>
    <row r="46" spans="1:9" ht="30">
      <c r="A46" s="25" t="s">
        <v>71</v>
      </c>
      <c r="B46" s="35" t="s">
        <v>76</v>
      </c>
      <c r="C46" s="36"/>
      <c r="D46" s="22" t="s">
        <v>60</v>
      </c>
      <c r="E46" s="36"/>
      <c r="F46" s="48" t="s">
        <v>76</v>
      </c>
      <c r="G46" s="49"/>
      <c r="H46" s="35" t="s">
        <v>76</v>
      </c>
      <c r="I46" s="36"/>
    </row>
    <row r="47" spans="1:9" ht="15.75">
      <c r="A47" s="43" t="s">
        <v>72</v>
      </c>
      <c r="B47" s="35" t="s">
        <v>76</v>
      </c>
      <c r="C47" s="44"/>
      <c r="D47" s="22" t="s">
        <v>60</v>
      </c>
      <c r="E47" s="44"/>
      <c r="F47" s="54" t="s">
        <v>76</v>
      </c>
      <c r="G47" s="55"/>
      <c r="H47" s="65" t="s">
        <v>76</v>
      </c>
      <c r="I47" s="44"/>
    </row>
    <row r="48" spans="1:9" ht="15.75">
      <c r="A48" s="26" t="s">
        <v>73</v>
      </c>
      <c r="B48" s="40"/>
      <c r="C48" s="41"/>
      <c r="D48" s="40"/>
      <c r="E48" s="41"/>
      <c r="F48" s="52"/>
      <c r="G48" s="53"/>
      <c r="H48" s="40"/>
      <c r="I48" s="41"/>
    </row>
    <row r="49" spans="1:9" ht="15.75">
      <c r="A49" s="43" t="s">
        <v>74</v>
      </c>
      <c r="B49" s="35" t="s">
        <v>76</v>
      </c>
      <c r="C49" s="44" t="s">
        <v>109</v>
      </c>
      <c r="D49" s="22" t="s">
        <v>60</v>
      </c>
      <c r="E49" s="44"/>
      <c r="F49" s="56" t="s">
        <v>76</v>
      </c>
      <c r="G49" s="55"/>
      <c r="H49" s="66" t="s">
        <v>76</v>
      </c>
      <c r="I49" s="44"/>
    </row>
    <row r="50" spans="1:9" ht="16.5" thickBot="1">
      <c r="A50" s="43" t="s">
        <v>75</v>
      </c>
      <c r="B50" s="35" t="s">
        <v>76</v>
      </c>
      <c r="C50" s="44"/>
      <c r="D50" s="22" t="s">
        <v>60</v>
      </c>
      <c r="E50" s="44"/>
      <c r="F50" s="54" t="s">
        <v>76</v>
      </c>
      <c r="G50" s="55"/>
      <c r="H50" s="65" t="s">
        <v>76</v>
      </c>
      <c r="I50" s="44"/>
    </row>
    <row r="51" spans="1:9" ht="51.75" thickBot="1">
      <c r="A51" s="27" t="s">
        <v>52</v>
      </c>
      <c r="B51" s="45">
        <v>3650000</v>
      </c>
      <c r="C51" s="45"/>
      <c r="D51" s="80" t="s">
        <v>113</v>
      </c>
      <c r="E51" s="81"/>
      <c r="F51" s="57" t="s">
        <v>135</v>
      </c>
      <c r="G51" s="59" t="s">
        <v>136</v>
      </c>
      <c r="H51" s="20">
        <v>2376360</v>
      </c>
      <c r="I51" s="18"/>
    </row>
    <row r="52" spans="1:9" ht="51.75" thickBot="1">
      <c r="A52" s="28" t="s">
        <v>53</v>
      </c>
      <c r="B52" s="29">
        <f>B51*1.21</f>
        <v>4416500</v>
      </c>
      <c r="C52" s="46"/>
      <c r="D52" s="82" t="s">
        <v>114</v>
      </c>
      <c r="E52" s="83"/>
      <c r="F52" s="58" t="s">
        <v>137</v>
      </c>
      <c r="G52" s="59" t="s">
        <v>138</v>
      </c>
      <c r="H52" s="29">
        <f>H51*1.21</f>
        <v>2875395.6</v>
      </c>
      <c r="I52" s="30"/>
    </row>
    <row r="53" spans="1:9" ht="47.25">
      <c r="A53" s="31" t="s">
        <v>54</v>
      </c>
      <c r="B53" s="32">
        <f>SUM(B54:B58)*6</f>
        <v>111000</v>
      </c>
      <c r="C53" s="33"/>
      <c r="D53" s="84" t="s">
        <v>115</v>
      </c>
      <c r="E53" s="85"/>
      <c r="F53" s="60">
        <f>(SUM(F54:F58))*6</f>
        <v>450600</v>
      </c>
      <c r="G53" s="61"/>
      <c r="H53" s="32">
        <f>SUM(H54:H58)*6</f>
        <v>99072</v>
      </c>
      <c r="I53" s="33"/>
    </row>
    <row r="54" spans="1:9" ht="32.25" thickBot="1">
      <c r="A54" s="28" t="s">
        <v>110</v>
      </c>
      <c r="B54" s="29"/>
      <c r="C54" s="30"/>
      <c r="D54" s="86"/>
      <c r="E54" s="87"/>
      <c r="F54" s="58">
        <v>67500</v>
      </c>
      <c r="G54" s="62" t="s">
        <v>127</v>
      </c>
      <c r="H54" s="29">
        <v>15000</v>
      </c>
      <c r="I54" s="30"/>
    </row>
    <row r="55" spans="1:9" ht="16.5" thickBot="1">
      <c r="A55" s="28" t="s">
        <v>55</v>
      </c>
      <c r="B55" s="29">
        <v>12800</v>
      </c>
      <c r="C55" s="30"/>
      <c r="D55" s="86"/>
      <c r="E55" s="87"/>
      <c r="F55" s="58">
        <v>0</v>
      </c>
      <c r="G55" s="62"/>
      <c r="H55" s="29" t="s">
        <v>134</v>
      </c>
      <c r="I55" s="30"/>
    </row>
    <row r="56" spans="1:9" ht="16.5" thickBot="1">
      <c r="A56" s="28" t="s">
        <v>56</v>
      </c>
      <c r="B56" s="29">
        <f>3*1290</f>
        <v>3870</v>
      </c>
      <c r="C56" s="30"/>
      <c r="D56" s="86"/>
      <c r="E56" s="87"/>
      <c r="F56" s="58">
        <v>100</v>
      </c>
      <c r="G56" s="62"/>
      <c r="H56" s="29" t="s">
        <v>134</v>
      </c>
      <c r="I56" s="30"/>
    </row>
    <row r="57" spans="1:9" ht="16.5" thickBot="1">
      <c r="A57" s="28" t="s">
        <v>57</v>
      </c>
      <c r="B57" s="29">
        <f>40*13.5</f>
        <v>540</v>
      </c>
      <c r="C57" s="30"/>
      <c r="D57" s="86"/>
      <c r="E57" s="87"/>
      <c r="F57" s="58">
        <v>6500</v>
      </c>
      <c r="G57" s="62"/>
      <c r="H57" s="29">
        <v>12</v>
      </c>
      <c r="I57" s="30"/>
    </row>
    <row r="58" spans="1:9" ht="16.5" thickBot="1">
      <c r="A58" s="28" t="s">
        <v>58</v>
      </c>
      <c r="B58" s="29">
        <v>1290</v>
      </c>
      <c r="C58" s="30"/>
      <c r="D58" s="88"/>
      <c r="E58" s="89"/>
      <c r="F58" s="58">
        <v>1000</v>
      </c>
      <c r="G58" s="62"/>
      <c r="H58" s="29">
        <v>1500</v>
      </c>
      <c r="I58" s="30"/>
    </row>
  </sheetData>
  <mergeCells count="10">
    <mergeCell ref="D51:E51"/>
    <mergeCell ref="D52:E52"/>
    <mergeCell ref="D53:E58"/>
    <mergeCell ref="H4:I4"/>
    <mergeCell ref="F4:G4"/>
    <mergeCell ref="A1:C1"/>
    <mergeCell ref="A2:C2"/>
    <mergeCell ref="A3:C3"/>
    <mergeCell ref="B4:C4"/>
    <mergeCell ref="D4:E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K1" sqref="K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0" ht="21">
      <c r="A1" s="91" t="s">
        <v>32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4.5" thickBot="1">
      <c r="A2" s="92" t="s">
        <v>12</v>
      </c>
      <c r="B2" s="93"/>
      <c r="C2" s="93"/>
      <c r="D2" s="93"/>
      <c r="E2" s="93"/>
      <c r="F2" s="93"/>
      <c r="G2" s="93"/>
      <c r="H2" s="93"/>
      <c r="I2" s="93"/>
      <c r="J2" s="94"/>
    </row>
    <row r="3" spans="1:10" ht="27" customHeight="1" thickBot="1">
      <c r="A3" s="17" t="s">
        <v>38</v>
      </c>
      <c r="B3" s="95" t="s">
        <v>78</v>
      </c>
      <c r="C3" s="96"/>
      <c r="D3" s="96"/>
      <c r="E3" s="96"/>
      <c r="F3" s="96"/>
      <c r="G3" s="96"/>
      <c r="H3" s="96"/>
      <c r="I3" s="96"/>
      <c r="J3" s="96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97" t="s">
        <v>46</v>
      </c>
      <c r="B5" s="98"/>
      <c r="C5" s="98"/>
      <c r="D5" s="98"/>
      <c r="E5" s="98"/>
      <c r="F5" s="98"/>
      <c r="G5" s="98"/>
      <c r="H5" s="98"/>
      <c r="I5" s="98"/>
      <c r="J5" s="99"/>
    </row>
    <row r="6" spans="1:10">
      <c r="A6" s="100" t="s">
        <v>13</v>
      </c>
      <c r="B6" s="101"/>
      <c r="C6" s="101"/>
      <c r="D6" s="4" t="s">
        <v>1</v>
      </c>
      <c r="E6" s="2"/>
      <c r="F6" s="2"/>
      <c r="G6" s="102" t="s">
        <v>2</v>
      </c>
      <c r="H6" s="101"/>
      <c r="I6" s="101"/>
      <c r="J6" s="9"/>
    </row>
    <row r="7" spans="1:10" ht="15.75" thickBot="1">
      <c r="A7" s="103" t="s">
        <v>47</v>
      </c>
      <c r="B7" s="104"/>
      <c r="C7" s="104"/>
      <c r="D7" s="105">
        <v>724156711</v>
      </c>
      <c r="E7" s="106"/>
      <c r="F7" s="106"/>
      <c r="G7" s="107" t="s">
        <v>48</v>
      </c>
      <c r="H7" s="108"/>
      <c r="I7" s="108"/>
      <c r="J7" s="109"/>
    </row>
    <row r="8" spans="1:10" ht="21.75" customHeight="1" thickTop="1" thickBot="1">
      <c r="A8" s="110" t="s">
        <v>19</v>
      </c>
      <c r="B8" s="111"/>
      <c r="C8" s="111"/>
      <c r="D8" s="111"/>
      <c r="E8" s="111"/>
      <c r="F8" s="111"/>
      <c r="G8" s="111"/>
      <c r="H8" s="111"/>
      <c r="I8" s="111"/>
      <c r="J8" s="112"/>
    </row>
    <row r="9" spans="1:10" ht="15.75" thickBot="1">
      <c r="A9" s="113"/>
      <c r="B9" s="114"/>
      <c r="C9" s="114"/>
      <c r="D9" s="115"/>
      <c r="E9" s="116" t="s">
        <v>3</v>
      </c>
      <c r="F9" s="116"/>
      <c r="G9" s="116" t="s">
        <v>4</v>
      </c>
      <c r="H9" s="116"/>
      <c r="I9" s="116" t="s">
        <v>5</v>
      </c>
      <c r="J9" s="117"/>
    </row>
    <row r="10" spans="1:10" s="5" customFormat="1" ht="15.75" thickBot="1">
      <c r="A10" s="118" t="s">
        <v>16</v>
      </c>
      <c r="B10" s="119"/>
      <c r="C10" s="119"/>
      <c r="D10" s="23" t="s">
        <v>36</v>
      </c>
      <c r="E10" s="95">
        <v>3650000</v>
      </c>
      <c r="F10" s="120"/>
      <c r="G10" s="95">
        <f>0.21*E10</f>
        <v>766500</v>
      </c>
      <c r="H10" s="120"/>
      <c r="I10" s="121">
        <f>1.21*E10</f>
        <v>4416500</v>
      </c>
      <c r="J10" s="122"/>
    </row>
    <row r="11" spans="1:10" s="5" customFormat="1" ht="15.75" thickBot="1">
      <c r="A11" s="15" t="s">
        <v>18</v>
      </c>
      <c r="B11" s="16"/>
      <c r="C11" s="16"/>
      <c r="D11" s="13">
        <v>1</v>
      </c>
      <c r="E11" s="95">
        <f>D11*E10</f>
        <v>3650000</v>
      </c>
      <c r="F11" s="120"/>
      <c r="G11" s="95">
        <f>0.21*E11</f>
        <v>766500</v>
      </c>
      <c r="H11" s="120"/>
      <c r="I11" s="121">
        <f>1.21*E11</f>
        <v>4416500</v>
      </c>
      <c r="J11" s="122"/>
    </row>
    <row r="12" spans="1:10" ht="15.75" thickBot="1">
      <c r="A12" s="127" t="s">
        <v>17</v>
      </c>
      <c r="B12" s="128"/>
      <c r="C12" s="128"/>
      <c r="D12" s="128"/>
      <c r="E12" s="128"/>
      <c r="F12" s="128"/>
      <c r="G12" s="128"/>
      <c r="H12" s="128"/>
      <c r="I12" s="12">
        <v>2</v>
      </c>
      <c r="J12" s="6" t="s">
        <v>6</v>
      </c>
    </row>
    <row r="13" spans="1:10" ht="5.25" customHeight="1" thickBot="1">
      <c r="A13" s="129"/>
      <c r="B13" s="130"/>
      <c r="C13" s="130"/>
      <c r="D13" s="130"/>
      <c r="E13" s="130"/>
      <c r="F13" s="130"/>
      <c r="G13" s="130"/>
      <c r="H13" s="130"/>
      <c r="I13" s="130"/>
      <c r="J13" s="131"/>
    </row>
    <row r="14" spans="1:10" ht="18" customHeight="1" thickBot="1">
      <c r="A14" s="132" t="s">
        <v>37</v>
      </c>
      <c r="B14" s="133"/>
      <c r="C14" s="133"/>
      <c r="D14" s="133"/>
      <c r="E14" s="133"/>
      <c r="F14" s="133"/>
      <c r="G14" s="133"/>
      <c r="H14" s="133"/>
      <c r="I14" s="133"/>
      <c r="J14" s="134"/>
    </row>
    <row r="15" spans="1:10" ht="15.75" thickBot="1">
      <c r="A15" s="135"/>
      <c r="B15" s="136"/>
      <c r="C15" s="136"/>
      <c r="D15" s="136"/>
      <c r="E15" s="116" t="s">
        <v>3</v>
      </c>
      <c r="F15" s="116"/>
      <c r="G15" s="116" t="s">
        <v>4</v>
      </c>
      <c r="H15" s="116"/>
      <c r="I15" s="116" t="s">
        <v>5</v>
      </c>
      <c r="J15" s="117"/>
    </row>
    <row r="16" spans="1:10" ht="32.25" customHeight="1" thickBot="1">
      <c r="A16" s="137" t="s">
        <v>14</v>
      </c>
      <c r="B16" s="138"/>
      <c r="C16" s="138"/>
      <c r="D16" s="138"/>
      <c r="E16" s="139">
        <v>12800</v>
      </c>
      <c r="F16" s="139"/>
      <c r="G16" s="139">
        <f>0.21*E16</f>
        <v>2688</v>
      </c>
      <c r="H16" s="139"/>
      <c r="I16" s="140">
        <f>1.21*E16</f>
        <v>15488</v>
      </c>
      <c r="J16" s="141"/>
    </row>
    <row r="17" spans="1:10" ht="15.75" thickBot="1">
      <c r="A17" s="127" t="s">
        <v>20</v>
      </c>
      <c r="B17" s="128"/>
      <c r="C17" s="128"/>
      <c r="D17" s="128"/>
      <c r="E17" s="128"/>
      <c r="F17" s="128"/>
      <c r="G17" s="128"/>
      <c r="H17" s="128"/>
      <c r="I17" s="12">
        <v>1</v>
      </c>
      <c r="J17" s="6" t="s">
        <v>7</v>
      </c>
    </row>
    <row r="18" spans="1:10" ht="32.25" customHeight="1" thickBot="1">
      <c r="A18" s="123" t="s">
        <v>15</v>
      </c>
      <c r="B18" s="124"/>
      <c r="C18" s="124"/>
      <c r="D18" s="124"/>
      <c r="E18" s="125">
        <f>E16*(8-I12)*I17</f>
        <v>76800</v>
      </c>
      <c r="F18" s="125"/>
      <c r="G18" s="125">
        <f>G16*(8-I12)*I17</f>
        <v>16128</v>
      </c>
      <c r="H18" s="125"/>
      <c r="I18" s="125">
        <f>I16*(8-I12)*I17</f>
        <v>92928</v>
      </c>
      <c r="J18" s="126"/>
    </row>
    <row r="19" spans="1:10" ht="3.75" customHeight="1" thickBot="1">
      <c r="A19" s="129"/>
      <c r="B19" s="130"/>
      <c r="C19" s="130"/>
      <c r="D19" s="130"/>
      <c r="E19" s="130"/>
      <c r="F19" s="130"/>
      <c r="G19" s="130"/>
      <c r="H19" s="130"/>
      <c r="I19" s="130"/>
      <c r="J19" s="131"/>
    </row>
    <row r="20" spans="1:10" ht="47.25" customHeight="1" thickBot="1">
      <c r="A20" s="142" t="s">
        <v>21</v>
      </c>
      <c r="B20" s="143"/>
      <c r="C20" s="143"/>
      <c r="D20" s="143"/>
      <c r="E20" s="139">
        <v>0</v>
      </c>
      <c r="F20" s="139"/>
      <c r="G20" s="139">
        <v>0</v>
      </c>
      <c r="H20" s="139"/>
      <c r="I20" s="140">
        <v>0</v>
      </c>
      <c r="J20" s="141"/>
    </row>
    <row r="21" spans="1:10" ht="15.75" thickBot="1">
      <c r="A21" s="127" t="s">
        <v>25</v>
      </c>
      <c r="B21" s="128"/>
      <c r="C21" s="128"/>
      <c r="D21" s="128"/>
      <c r="E21" s="128"/>
      <c r="F21" s="128"/>
      <c r="G21" s="128"/>
      <c r="H21" s="128"/>
      <c r="I21" s="12">
        <v>0</v>
      </c>
      <c r="J21" s="6" t="s">
        <v>7</v>
      </c>
    </row>
    <row r="22" spans="1:10" ht="33.75" customHeight="1" thickBot="1">
      <c r="A22" s="144" t="s">
        <v>22</v>
      </c>
      <c r="B22" s="145"/>
      <c r="C22" s="145"/>
      <c r="D22" s="145"/>
      <c r="E22" s="125">
        <f>E20*(8-I12)*I21</f>
        <v>0</v>
      </c>
      <c r="F22" s="125"/>
      <c r="G22" s="125">
        <f>G20*(8-I12)*I21</f>
        <v>0</v>
      </c>
      <c r="H22" s="125"/>
      <c r="I22" s="125">
        <f>I20*(8-I12)*I21</f>
        <v>0</v>
      </c>
      <c r="J22" s="126"/>
    </row>
    <row r="23" spans="1:10" ht="5.25" customHeight="1" thickBot="1">
      <c r="A23" s="129"/>
      <c r="B23" s="130"/>
      <c r="C23" s="130"/>
      <c r="D23" s="130"/>
      <c r="E23" s="130"/>
      <c r="F23" s="130"/>
      <c r="G23" s="130"/>
      <c r="H23" s="130"/>
      <c r="I23" s="130"/>
      <c r="J23" s="131"/>
    </row>
    <row r="24" spans="1:10" ht="54" customHeight="1" thickBot="1">
      <c r="A24" s="142" t="s">
        <v>23</v>
      </c>
      <c r="B24" s="143"/>
      <c r="C24" s="143"/>
      <c r="D24" s="143"/>
      <c r="E24" s="139">
        <v>0</v>
      </c>
      <c r="F24" s="139"/>
      <c r="G24" s="139">
        <v>0</v>
      </c>
      <c r="H24" s="139"/>
      <c r="I24" s="140">
        <v>0</v>
      </c>
      <c r="J24" s="141"/>
    </row>
    <row r="25" spans="1:10" ht="15.75" thickBot="1">
      <c r="A25" s="137" t="s">
        <v>24</v>
      </c>
      <c r="B25" s="147"/>
      <c r="C25" s="147"/>
      <c r="D25" s="147"/>
      <c r="E25" s="147"/>
      <c r="F25" s="147"/>
      <c r="G25" s="147"/>
      <c r="H25" s="147"/>
      <c r="I25" s="12">
        <v>0</v>
      </c>
      <c r="J25" s="6" t="s">
        <v>7</v>
      </c>
    </row>
    <row r="26" spans="1:10" ht="36" customHeight="1" thickBot="1">
      <c r="A26" s="148" t="s">
        <v>26</v>
      </c>
      <c r="B26" s="149"/>
      <c r="C26" s="149"/>
      <c r="D26" s="149"/>
      <c r="E26" s="125">
        <f>E24*(8-I12)*I25</f>
        <v>0</v>
      </c>
      <c r="F26" s="125"/>
      <c r="G26" s="125">
        <f>G24*(8-I12)*I25</f>
        <v>0</v>
      </c>
      <c r="H26" s="125"/>
      <c r="I26" s="125">
        <f>I24*(8-I12)*I25</f>
        <v>0</v>
      </c>
      <c r="J26" s="126"/>
    </row>
    <row r="27" spans="1:10" ht="4.5" customHeight="1" thickBot="1">
      <c r="A27" s="150"/>
      <c r="B27" s="151"/>
      <c r="C27" s="151"/>
      <c r="D27" s="151"/>
      <c r="E27" s="151"/>
      <c r="F27" s="151"/>
      <c r="G27" s="151"/>
      <c r="H27" s="151"/>
      <c r="I27" s="151"/>
      <c r="J27" s="152"/>
    </row>
    <row r="28" spans="1:10" ht="30" customHeight="1" thickBot="1">
      <c r="A28" s="153" t="s">
        <v>27</v>
      </c>
      <c r="B28" s="154"/>
      <c r="C28" s="154"/>
      <c r="D28" s="154"/>
      <c r="E28" s="125">
        <f>D11*(E18+E22+E26)</f>
        <v>76800</v>
      </c>
      <c r="F28" s="125"/>
      <c r="G28" s="125">
        <f>D11*(G18+G22+G26)</f>
        <v>16128</v>
      </c>
      <c r="H28" s="125"/>
      <c r="I28" s="125">
        <f>D11*(I18+I22+I26)</f>
        <v>92928</v>
      </c>
      <c r="J28" s="126"/>
    </row>
    <row r="29" spans="1:10" ht="29.25" customHeight="1" thickBot="1">
      <c r="A29" s="132" t="s">
        <v>43</v>
      </c>
      <c r="B29" s="133"/>
      <c r="C29" s="133"/>
      <c r="D29" s="133"/>
      <c r="E29" s="133"/>
      <c r="F29" s="133"/>
      <c r="G29" s="133"/>
      <c r="H29" s="133"/>
      <c r="I29" s="133"/>
      <c r="J29" s="134"/>
    </row>
    <row r="30" spans="1:10" ht="29.25" customHeight="1" thickBot="1">
      <c r="A30" s="137" t="s">
        <v>29</v>
      </c>
      <c r="B30" s="138"/>
      <c r="C30" s="138"/>
      <c r="D30" s="138"/>
      <c r="E30" s="139">
        <v>1290</v>
      </c>
      <c r="F30" s="139"/>
      <c r="G30" s="139">
        <f>0.21*E30</f>
        <v>270.89999999999998</v>
      </c>
      <c r="H30" s="139"/>
      <c r="I30" s="139">
        <f>1.21*E30</f>
        <v>1560.8999999999999</v>
      </c>
      <c r="J30" s="146"/>
    </row>
    <row r="31" spans="1:10" ht="48" customHeight="1" thickBot="1">
      <c r="A31" s="137" t="s">
        <v>45</v>
      </c>
      <c r="B31" s="138"/>
      <c r="C31" s="138"/>
      <c r="D31" s="138"/>
      <c r="E31" s="139">
        <v>540</v>
      </c>
      <c r="F31" s="139"/>
      <c r="G31" s="139">
        <f>0.21*E31</f>
        <v>113.39999999999999</v>
      </c>
      <c r="H31" s="139"/>
      <c r="I31" s="139">
        <f>1.21*E31</f>
        <v>653.4</v>
      </c>
      <c r="J31" s="146"/>
    </row>
    <row r="32" spans="1:10" ht="39" customHeight="1" thickBot="1">
      <c r="A32" s="158" t="s">
        <v>30</v>
      </c>
      <c r="B32" s="159"/>
      <c r="C32" s="159"/>
      <c r="D32" s="159"/>
      <c r="E32" s="125">
        <f>(E30+E31)*1*(8-I12)</f>
        <v>10980</v>
      </c>
      <c r="F32" s="125"/>
      <c r="G32" s="125">
        <f>(G30+G31)*1*(8-I12)</f>
        <v>2305.7999999999997</v>
      </c>
      <c r="H32" s="125"/>
      <c r="I32" s="125">
        <f>(I30+I31)*1*(8-I12)</f>
        <v>13285.8</v>
      </c>
      <c r="J32" s="126"/>
    </row>
    <row r="33" spans="1:10" ht="30" customHeight="1" thickBot="1">
      <c r="A33" s="132" t="s">
        <v>44</v>
      </c>
      <c r="B33" s="133"/>
      <c r="C33" s="133"/>
      <c r="D33" s="133"/>
      <c r="E33" s="133"/>
      <c r="F33" s="133"/>
      <c r="G33" s="133"/>
      <c r="H33" s="133"/>
      <c r="I33" s="133"/>
      <c r="J33" s="134"/>
    </row>
    <row r="34" spans="1:10" ht="51" customHeight="1" thickBot="1">
      <c r="A34" s="137" t="s">
        <v>28</v>
      </c>
      <c r="B34" s="138"/>
      <c r="C34" s="138"/>
      <c r="D34" s="138"/>
      <c r="E34" s="139">
        <v>3870</v>
      </c>
      <c r="F34" s="139"/>
      <c r="G34" s="139">
        <f>0.21*E34</f>
        <v>812.69999999999993</v>
      </c>
      <c r="H34" s="139"/>
      <c r="I34" s="139">
        <f>1.21*E34</f>
        <v>4682.7</v>
      </c>
      <c r="J34" s="146"/>
    </row>
    <row r="35" spans="1:10" ht="3.75" customHeight="1" thickBot="1">
      <c r="A35" s="155"/>
      <c r="B35" s="156"/>
      <c r="C35" s="156"/>
      <c r="D35" s="156"/>
      <c r="E35" s="156"/>
      <c r="F35" s="156"/>
      <c r="G35" s="156"/>
      <c r="H35" s="156"/>
      <c r="I35" s="156"/>
      <c r="J35" s="157"/>
    </row>
    <row r="36" spans="1:10" s="7" customFormat="1" ht="39.75" customHeight="1" thickBot="1">
      <c r="A36" s="161" t="s">
        <v>31</v>
      </c>
      <c r="B36" s="162"/>
      <c r="C36" s="162"/>
      <c r="D36" s="162"/>
      <c r="E36" s="163">
        <f>E11+E28+E34+E32</f>
        <v>3741650</v>
      </c>
      <c r="F36" s="163"/>
      <c r="G36" s="163">
        <f>G11+G28+G34+G32</f>
        <v>785746.5</v>
      </c>
      <c r="H36" s="163"/>
      <c r="I36" s="163">
        <f>I11+I28+I34+I32</f>
        <v>4527396.5</v>
      </c>
      <c r="J36" s="164"/>
    </row>
    <row r="37" spans="1:10" ht="9.75" customHeight="1"/>
    <row r="38" spans="1:10" ht="30" customHeight="1">
      <c r="A38" s="165" t="s">
        <v>10</v>
      </c>
      <c r="B38" s="165"/>
      <c r="C38" s="165"/>
      <c r="D38" s="165"/>
      <c r="E38" s="165"/>
      <c r="F38" s="165"/>
      <c r="G38" s="165"/>
      <c r="H38" s="165"/>
      <c r="I38" s="165"/>
      <c r="J38" s="165"/>
    </row>
    <row r="39" spans="1:10" ht="32.25" customHeight="1">
      <c r="A39" s="166" t="s">
        <v>8</v>
      </c>
      <c r="B39" s="166"/>
      <c r="C39" s="166"/>
      <c r="D39" s="166"/>
      <c r="E39" s="166"/>
      <c r="F39" s="166"/>
      <c r="G39" s="166"/>
      <c r="H39" s="166"/>
      <c r="I39" s="166"/>
      <c r="J39" s="166"/>
    </row>
    <row r="40" spans="1:10" ht="46.5" customHeight="1">
      <c r="A40" s="167" t="s">
        <v>9</v>
      </c>
      <c r="B40" s="167"/>
      <c r="C40" s="167"/>
      <c r="D40" s="167"/>
      <c r="E40" s="167"/>
      <c r="F40" s="167"/>
      <c r="G40" s="167"/>
      <c r="H40" s="167"/>
      <c r="I40" s="167"/>
      <c r="J40" s="167"/>
    </row>
    <row r="41" spans="1:10" ht="44.25" customHeight="1">
      <c r="A41" s="168" t="s">
        <v>11</v>
      </c>
      <c r="B41" s="168"/>
      <c r="C41" s="168"/>
      <c r="D41" s="168"/>
      <c r="E41" s="168"/>
      <c r="F41" s="168"/>
      <c r="G41" s="168"/>
      <c r="H41" s="168"/>
      <c r="I41" s="168"/>
      <c r="J41" s="168"/>
    </row>
    <row r="42" spans="1:10" ht="9" customHeight="1">
      <c r="A42" s="169"/>
      <c r="B42" s="169"/>
      <c r="C42" s="169"/>
      <c r="D42" s="169"/>
      <c r="E42" s="169"/>
      <c r="F42" s="169"/>
      <c r="G42" s="169"/>
      <c r="H42" s="169"/>
      <c r="I42" s="169"/>
      <c r="J42" s="169"/>
    </row>
    <row r="43" spans="1:10" ht="31.5" customHeight="1">
      <c r="A43" s="160" t="s">
        <v>35</v>
      </c>
      <c r="B43" s="160"/>
      <c r="C43" s="160"/>
      <c r="D43" s="160"/>
      <c r="E43" s="160"/>
      <c r="F43" s="160"/>
      <c r="G43" s="160"/>
      <c r="H43" s="160"/>
      <c r="I43" s="160"/>
      <c r="J43" s="160"/>
    </row>
    <row r="44" spans="1:10" ht="33" customHeight="1">
      <c r="A44" s="160" t="s">
        <v>34</v>
      </c>
      <c r="B44" s="160"/>
      <c r="C44" s="160"/>
      <c r="D44" s="160"/>
      <c r="E44" s="160"/>
      <c r="F44" s="160"/>
      <c r="G44" s="160"/>
      <c r="H44" s="160"/>
      <c r="I44" s="160"/>
      <c r="J44" s="160"/>
    </row>
    <row r="45" spans="1:10" ht="39" customHeight="1">
      <c r="A45" s="160" t="s">
        <v>33</v>
      </c>
      <c r="B45" s="160"/>
      <c r="C45" s="160"/>
      <c r="D45" s="160"/>
      <c r="E45" s="160"/>
      <c r="F45" s="160"/>
      <c r="G45" s="160"/>
      <c r="H45" s="160"/>
      <c r="I45" s="160"/>
      <c r="J45" s="160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8"/>
  <sheetViews>
    <sheetView zoomScale="80" zoomScaleNormal="80" workbookViewId="0">
      <selection activeCell="K1" sqref="K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2" ht="21">
      <c r="A1" s="91" t="s">
        <v>32</v>
      </c>
      <c r="B1" s="91"/>
      <c r="C1" s="91"/>
      <c r="D1" s="91"/>
      <c r="E1" s="91"/>
      <c r="F1" s="91"/>
      <c r="G1" s="91"/>
      <c r="H1" s="91"/>
      <c r="I1" s="91"/>
      <c r="J1" s="91"/>
    </row>
    <row r="2" spans="1:12" ht="34.5" thickBot="1">
      <c r="A2" s="92" t="s">
        <v>12</v>
      </c>
      <c r="B2" s="93"/>
      <c r="C2" s="93"/>
      <c r="D2" s="93"/>
      <c r="E2" s="93"/>
      <c r="F2" s="93"/>
      <c r="G2" s="93"/>
      <c r="H2" s="93"/>
      <c r="I2" s="93"/>
      <c r="J2" s="94"/>
    </row>
    <row r="3" spans="1:12" ht="27" customHeight="1" thickBot="1">
      <c r="A3" s="17" t="s">
        <v>38</v>
      </c>
      <c r="B3" s="95" t="s">
        <v>78</v>
      </c>
      <c r="C3" s="96"/>
      <c r="D3" s="96"/>
      <c r="E3" s="96"/>
      <c r="F3" s="96"/>
      <c r="G3" s="96"/>
      <c r="H3" s="96"/>
      <c r="I3" s="96"/>
      <c r="J3" s="96"/>
    </row>
    <row r="4" spans="1:12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2">
      <c r="A5" s="97" t="s">
        <v>51</v>
      </c>
      <c r="B5" s="98"/>
      <c r="C5" s="98"/>
      <c r="D5" s="98"/>
      <c r="E5" s="98"/>
      <c r="F5" s="98"/>
      <c r="G5" s="98"/>
      <c r="H5" s="98"/>
      <c r="I5" s="98"/>
      <c r="J5" s="99"/>
    </row>
    <row r="6" spans="1:12">
      <c r="A6" s="100" t="s">
        <v>13</v>
      </c>
      <c r="B6" s="101"/>
      <c r="C6" s="101"/>
      <c r="D6" s="4" t="s">
        <v>1</v>
      </c>
      <c r="E6" s="2"/>
      <c r="F6" s="2"/>
      <c r="G6" s="102" t="s">
        <v>2</v>
      </c>
      <c r="H6" s="101"/>
      <c r="I6" s="101"/>
      <c r="J6" s="9"/>
    </row>
    <row r="7" spans="1:12" ht="15.75" thickBot="1">
      <c r="A7" s="103" t="s">
        <v>49</v>
      </c>
      <c r="B7" s="104"/>
      <c r="C7" s="104"/>
      <c r="D7" s="105">
        <v>739183282</v>
      </c>
      <c r="E7" s="106"/>
      <c r="F7" s="106"/>
      <c r="G7" s="107" t="s">
        <v>50</v>
      </c>
      <c r="H7" s="108"/>
      <c r="I7" s="108"/>
      <c r="J7" s="109"/>
    </row>
    <row r="8" spans="1:12" ht="21.75" customHeight="1" thickTop="1" thickBot="1">
      <c r="A8" s="110" t="s">
        <v>19</v>
      </c>
      <c r="B8" s="111"/>
      <c r="C8" s="111"/>
      <c r="D8" s="111"/>
      <c r="E8" s="111"/>
      <c r="F8" s="111"/>
      <c r="G8" s="111"/>
      <c r="H8" s="111"/>
      <c r="I8" s="111"/>
      <c r="J8" s="112"/>
    </row>
    <row r="9" spans="1:12" ht="15.75" thickBot="1">
      <c r="A9" s="113"/>
      <c r="B9" s="114"/>
      <c r="C9" s="114"/>
      <c r="D9" s="115"/>
      <c r="E9" s="116" t="s">
        <v>3</v>
      </c>
      <c r="F9" s="116"/>
      <c r="G9" s="116" t="s">
        <v>4</v>
      </c>
      <c r="H9" s="116"/>
      <c r="I9" s="116" t="s">
        <v>5</v>
      </c>
      <c r="J9" s="117"/>
    </row>
    <row r="10" spans="1:12" s="5" customFormat="1" ht="15.75" thickBot="1">
      <c r="A10" s="118" t="s">
        <v>16</v>
      </c>
      <c r="B10" s="119"/>
      <c r="C10" s="119"/>
      <c r="D10" s="14" t="s">
        <v>36</v>
      </c>
      <c r="E10" s="95">
        <v>3176000</v>
      </c>
      <c r="F10" s="120"/>
      <c r="G10" s="95">
        <f>0.21*E10</f>
        <v>666960</v>
      </c>
      <c r="H10" s="120"/>
      <c r="I10" s="121">
        <f>1.21*E10</f>
        <v>3842960</v>
      </c>
      <c r="J10" s="122"/>
    </row>
    <row r="11" spans="1:12" s="5" customFormat="1" ht="15.75" thickBot="1">
      <c r="A11" s="15" t="s">
        <v>18</v>
      </c>
      <c r="B11" s="16"/>
      <c r="C11" s="16"/>
      <c r="D11" s="13">
        <v>1</v>
      </c>
      <c r="E11" s="95">
        <f>E10*D11</f>
        <v>3176000</v>
      </c>
      <c r="F11" s="120"/>
      <c r="G11" s="95">
        <f>0.21*E11</f>
        <v>666960</v>
      </c>
      <c r="H11" s="120"/>
      <c r="I11" s="121">
        <f>1.21*E11</f>
        <v>3842960</v>
      </c>
      <c r="J11" s="122"/>
    </row>
    <row r="12" spans="1:12" ht="15.75" thickBot="1">
      <c r="A12" s="127" t="s">
        <v>17</v>
      </c>
      <c r="B12" s="128"/>
      <c r="C12" s="128"/>
      <c r="D12" s="128"/>
      <c r="E12" s="128"/>
      <c r="F12" s="128"/>
      <c r="G12" s="128"/>
      <c r="H12" s="128"/>
      <c r="I12" s="12">
        <v>2</v>
      </c>
      <c r="J12" s="6" t="s">
        <v>6</v>
      </c>
    </row>
    <row r="13" spans="1:12" ht="5.25" customHeight="1" thickBot="1">
      <c r="A13" s="129"/>
      <c r="B13" s="130"/>
      <c r="C13" s="130"/>
      <c r="D13" s="130"/>
      <c r="E13" s="130"/>
      <c r="F13" s="130"/>
      <c r="G13" s="130"/>
      <c r="H13" s="130"/>
      <c r="I13" s="130"/>
      <c r="J13" s="131"/>
    </row>
    <row r="14" spans="1:12" ht="18" customHeight="1" thickBot="1">
      <c r="A14" s="132" t="s">
        <v>37</v>
      </c>
      <c r="B14" s="133"/>
      <c r="C14" s="133"/>
      <c r="D14" s="133"/>
      <c r="E14" s="133"/>
      <c r="F14" s="133"/>
      <c r="G14" s="133"/>
      <c r="H14" s="133"/>
      <c r="I14" s="133"/>
      <c r="J14" s="134"/>
    </row>
    <row r="15" spans="1:12" ht="15.75" thickBot="1">
      <c r="A15" s="135"/>
      <c r="B15" s="136"/>
      <c r="C15" s="136"/>
      <c r="D15" s="136"/>
      <c r="E15" s="116" t="s">
        <v>3</v>
      </c>
      <c r="F15" s="116"/>
      <c r="G15" s="116" t="s">
        <v>4</v>
      </c>
      <c r="H15" s="116"/>
      <c r="I15" s="116" t="s">
        <v>5</v>
      </c>
      <c r="J15" s="117"/>
    </row>
    <row r="16" spans="1:12" ht="32.25" customHeight="1" thickBot="1">
      <c r="A16" s="137" t="s">
        <v>14</v>
      </c>
      <c r="B16" s="138"/>
      <c r="C16" s="138"/>
      <c r="D16" s="138"/>
      <c r="E16" s="139">
        <v>60000</v>
      </c>
      <c r="F16" s="139"/>
      <c r="G16" s="139">
        <f>0.21*E16</f>
        <v>12600</v>
      </c>
      <c r="H16" s="139"/>
      <c r="I16" s="140">
        <f>1.21*E16</f>
        <v>72600</v>
      </c>
      <c r="J16" s="141"/>
      <c r="L16" s="1" t="s">
        <v>140</v>
      </c>
    </row>
    <row r="17" spans="1:10" ht="15.75" thickBot="1">
      <c r="A17" s="127" t="s">
        <v>20</v>
      </c>
      <c r="B17" s="128"/>
      <c r="C17" s="128"/>
      <c r="D17" s="128"/>
      <c r="E17" s="128"/>
      <c r="F17" s="128"/>
      <c r="G17" s="128"/>
      <c r="H17" s="128"/>
      <c r="I17" s="12">
        <v>1</v>
      </c>
      <c r="J17" s="6" t="s">
        <v>7</v>
      </c>
    </row>
    <row r="18" spans="1:10" ht="32.25" customHeight="1" thickBot="1">
      <c r="A18" s="123" t="s">
        <v>15</v>
      </c>
      <c r="B18" s="124"/>
      <c r="C18" s="124"/>
      <c r="D18" s="124"/>
      <c r="E18" s="125">
        <f>E16*(8-I12)*I17</f>
        <v>360000</v>
      </c>
      <c r="F18" s="125"/>
      <c r="G18" s="125">
        <f>G16*(8-I12)*I17</f>
        <v>75600</v>
      </c>
      <c r="H18" s="125"/>
      <c r="I18" s="125">
        <f>I16*(8-I12)*I17</f>
        <v>435600</v>
      </c>
      <c r="J18" s="126"/>
    </row>
    <row r="19" spans="1:10" ht="3.75" customHeight="1" thickBot="1">
      <c r="A19" s="129"/>
      <c r="B19" s="130"/>
      <c r="C19" s="130"/>
      <c r="D19" s="130"/>
      <c r="E19" s="130"/>
      <c r="F19" s="130"/>
      <c r="G19" s="130"/>
      <c r="H19" s="130"/>
      <c r="I19" s="130"/>
      <c r="J19" s="131"/>
    </row>
    <row r="20" spans="1:10" ht="47.25" customHeight="1" thickBot="1">
      <c r="A20" s="142" t="s">
        <v>21</v>
      </c>
      <c r="B20" s="143"/>
      <c r="C20" s="143"/>
      <c r="D20" s="143"/>
      <c r="E20" s="139">
        <v>0</v>
      </c>
      <c r="F20" s="139"/>
      <c r="G20" s="139">
        <v>0</v>
      </c>
      <c r="H20" s="139"/>
      <c r="I20" s="140">
        <v>0</v>
      </c>
      <c r="J20" s="141"/>
    </row>
    <row r="21" spans="1:10" ht="15.75" thickBot="1">
      <c r="A21" s="127" t="s">
        <v>25</v>
      </c>
      <c r="B21" s="128"/>
      <c r="C21" s="128"/>
      <c r="D21" s="128"/>
      <c r="E21" s="128"/>
      <c r="F21" s="128"/>
      <c r="G21" s="128"/>
      <c r="H21" s="128"/>
      <c r="I21" s="12">
        <v>0</v>
      </c>
      <c r="J21" s="6" t="s">
        <v>7</v>
      </c>
    </row>
    <row r="22" spans="1:10" ht="33.75" customHeight="1" thickBot="1">
      <c r="A22" s="144" t="s">
        <v>22</v>
      </c>
      <c r="B22" s="145"/>
      <c r="C22" s="145"/>
      <c r="D22" s="145"/>
      <c r="E22" s="125">
        <f>E20*(8-I12)*I21</f>
        <v>0</v>
      </c>
      <c r="F22" s="125"/>
      <c r="G22" s="125">
        <f>G20*(8-I12)*I21</f>
        <v>0</v>
      </c>
      <c r="H22" s="125"/>
      <c r="I22" s="125">
        <f>I20*(8-I12)*I21</f>
        <v>0</v>
      </c>
      <c r="J22" s="126"/>
    </row>
    <row r="23" spans="1:10" ht="5.25" customHeight="1" thickBot="1">
      <c r="A23" s="129"/>
      <c r="B23" s="130"/>
      <c r="C23" s="130"/>
      <c r="D23" s="130"/>
      <c r="E23" s="130"/>
      <c r="F23" s="130"/>
      <c r="G23" s="130"/>
      <c r="H23" s="130"/>
      <c r="I23" s="130"/>
      <c r="J23" s="131"/>
    </row>
    <row r="24" spans="1:10" ht="54" customHeight="1" thickBot="1">
      <c r="A24" s="142" t="s">
        <v>23</v>
      </c>
      <c r="B24" s="143"/>
      <c r="C24" s="143"/>
      <c r="D24" s="143"/>
      <c r="E24" s="139">
        <v>0</v>
      </c>
      <c r="F24" s="139"/>
      <c r="G24" s="139">
        <v>0</v>
      </c>
      <c r="H24" s="139"/>
      <c r="I24" s="140">
        <v>0</v>
      </c>
      <c r="J24" s="141"/>
    </row>
    <row r="25" spans="1:10" ht="15.75" thickBot="1">
      <c r="A25" s="137" t="s">
        <v>24</v>
      </c>
      <c r="B25" s="147"/>
      <c r="C25" s="147"/>
      <c r="D25" s="147"/>
      <c r="E25" s="147"/>
      <c r="F25" s="147"/>
      <c r="G25" s="147"/>
      <c r="H25" s="147"/>
      <c r="I25" s="12">
        <v>0</v>
      </c>
      <c r="J25" s="6" t="s">
        <v>7</v>
      </c>
    </row>
    <row r="26" spans="1:10" ht="36" customHeight="1" thickBot="1">
      <c r="A26" s="148" t="s">
        <v>26</v>
      </c>
      <c r="B26" s="149"/>
      <c r="C26" s="149"/>
      <c r="D26" s="149"/>
      <c r="E26" s="125">
        <f>E24*(8-I12)*I25</f>
        <v>0</v>
      </c>
      <c r="F26" s="125"/>
      <c r="G26" s="125">
        <f>G24*(8-I12)*I25</f>
        <v>0</v>
      </c>
      <c r="H26" s="125"/>
      <c r="I26" s="125">
        <f>I24*(8-I12)*I25</f>
        <v>0</v>
      </c>
      <c r="J26" s="126"/>
    </row>
    <row r="27" spans="1:10" ht="4.5" customHeight="1" thickBot="1">
      <c r="A27" s="150"/>
      <c r="B27" s="151"/>
      <c r="C27" s="151"/>
      <c r="D27" s="151"/>
      <c r="E27" s="151"/>
      <c r="F27" s="151"/>
      <c r="G27" s="151"/>
      <c r="H27" s="151"/>
      <c r="I27" s="151"/>
      <c r="J27" s="152"/>
    </row>
    <row r="28" spans="1:10" ht="30" customHeight="1" thickBot="1">
      <c r="A28" s="153" t="s">
        <v>27</v>
      </c>
      <c r="B28" s="154"/>
      <c r="C28" s="154"/>
      <c r="D28" s="154"/>
      <c r="E28" s="125">
        <f>D11*(E18+E22+E26)</f>
        <v>360000</v>
      </c>
      <c r="F28" s="125"/>
      <c r="G28" s="125">
        <f>D11*(G18+G22+G26)</f>
        <v>75600</v>
      </c>
      <c r="H28" s="125"/>
      <c r="I28" s="125">
        <f>D11*(I18+I22+I26)</f>
        <v>435600</v>
      </c>
      <c r="J28" s="126"/>
    </row>
    <row r="29" spans="1:10" ht="29.25" customHeight="1" thickBot="1">
      <c r="A29" s="132" t="s">
        <v>43</v>
      </c>
      <c r="B29" s="133"/>
      <c r="C29" s="133"/>
      <c r="D29" s="133"/>
      <c r="E29" s="133"/>
      <c r="F29" s="133"/>
      <c r="G29" s="133"/>
      <c r="H29" s="133"/>
      <c r="I29" s="133"/>
      <c r="J29" s="134"/>
    </row>
    <row r="30" spans="1:10" ht="29.25" customHeight="1" thickBot="1">
      <c r="A30" s="137" t="s">
        <v>29</v>
      </c>
      <c r="B30" s="138"/>
      <c r="C30" s="138"/>
      <c r="D30" s="138"/>
      <c r="E30" s="139"/>
      <c r="F30" s="139"/>
      <c r="G30" s="139"/>
      <c r="H30" s="139"/>
      <c r="I30" s="139"/>
      <c r="J30" s="146"/>
    </row>
    <row r="31" spans="1:10" ht="48" customHeight="1" thickBot="1">
      <c r="A31" s="137" t="s">
        <v>45</v>
      </c>
      <c r="B31" s="138"/>
      <c r="C31" s="138"/>
      <c r="D31" s="138"/>
      <c r="E31" s="139"/>
      <c r="F31" s="139"/>
      <c r="G31" s="139"/>
      <c r="H31" s="139"/>
      <c r="I31" s="139"/>
      <c r="J31" s="146"/>
    </row>
    <row r="32" spans="1:10" ht="39" customHeight="1" thickBot="1">
      <c r="A32" s="158" t="s">
        <v>30</v>
      </c>
      <c r="B32" s="159"/>
      <c r="C32" s="159"/>
      <c r="D32" s="159"/>
      <c r="E32" s="125">
        <f>(E30+E31)*1*(8-I12)</f>
        <v>0</v>
      </c>
      <c r="F32" s="125"/>
      <c r="G32" s="125">
        <f>(G30+G31)*1*(8-I12)</f>
        <v>0</v>
      </c>
      <c r="H32" s="125"/>
      <c r="I32" s="125">
        <f>(I30+I31)*1*(8-I12)</f>
        <v>0</v>
      </c>
      <c r="J32" s="126"/>
    </row>
    <row r="33" spans="1:10" ht="30" customHeight="1" thickBot="1">
      <c r="A33" s="132" t="s">
        <v>44</v>
      </c>
      <c r="B33" s="133"/>
      <c r="C33" s="133"/>
      <c r="D33" s="133"/>
      <c r="E33" s="133"/>
      <c r="F33" s="133"/>
      <c r="G33" s="133"/>
      <c r="H33" s="133"/>
      <c r="I33" s="133"/>
      <c r="J33" s="134"/>
    </row>
    <row r="34" spans="1:10" ht="51" customHeight="1" thickBot="1">
      <c r="A34" s="137" t="s">
        <v>28</v>
      </c>
      <c r="B34" s="138"/>
      <c r="C34" s="138"/>
      <c r="D34" s="138"/>
      <c r="E34" s="139">
        <v>0</v>
      </c>
      <c r="F34" s="139"/>
      <c r="G34" s="139">
        <v>0</v>
      </c>
      <c r="H34" s="139"/>
      <c r="I34" s="139">
        <v>0</v>
      </c>
      <c r="J34" s="146"/>
    </row>
    <row r="35" spans="1:10" ht="3.75" customHeight="1" thickBot="1">
      <c r="A35" s="155"/>
      <c r="B35" s="156"/>
      <c r="C35" s="156"/>
      <c r="D35" s="156"/>
      <c r="E35" s="156"/>
      <c r="F35" s="156"/>
      <c r="G35" s="156"/>
      <c r="H35" s="156"/>
      <c r="I35" s="156"/>
      <c r="J35" s="157"/>
    </row>
    <row r="36" spans="1:10" s="7" customFormat="1" ht="39.75" customHeight="1" thickBot="1">
      <c r="A36" s="161" t="s">
        <v>31</v>
      </c>
      <c r="B36" s="162"/>
      <c r="C36" s="162"/>
      <c r="D36" s="162"/>
      <c r="E36" s="163">
        <f>E11+E28+E34+E32</f>
        <v>3536000</v>
      </c>
      <c r="F36" s="163"/>
      <c r="G36" s="163">
        <f>G11+G28+G34+G32</f>
        <v>742560</v>
      </c>
      <c r="H36" s="163"/>
      <c r="I36" s="163">
        <f>I11+I28+I34+I32</f>
        <v>4278560</v>
      </c>
      <c r="J36" s="164"/>
    </row>
    <row r="37" spans="1:10" ht="9.75" customHeight="1"/>
    <row r="38" spans="1:10" ht="30" customHeight="1">
      <c r="A38" s="165" t="s">
        <v>10</v>
      </c>
      <c r="B38" s="165"/>
      <c r="C38" s="165"/>
      <c r="D38" s="165"/>
      <c r="E38" s="165"/>
      <c r="F38" s="165"/>
      <c r="G38" s="165"/>
      <c r="H38" s="165"/>
      <c r="I38" s="165"/>
      <c r="J38" s="165"/>
    </row>
    <row r="39" spans="1:10" ht="32.25" customHeight="1">
      <c r="A39" s="166" t="s">
        <v>8</v>
      </c>
      <c r="B39" s="166"/>
      <c r="C39" s="166"/>
      <c r="D39" s="166"/>
      <c r="E39" s="166"/>
      <c r="F39" s="166"/>
      <c r="G39" s="166"/>
      <c r="H39" s="166"/>
      <c r="I39" s="166"/>
      <c r="J39" s="166"/>
    </row>
    <row r="40" spans="1:10" ht="46.5" customHeight="1">
      <c r="A40" s="167" t="s">
        <v>9</v>
      </c>
      <c r="B40" s="167"/>
      <c r="C40" s="167"/>
      <c r="D40" s="167"/>
      <c r="E40" s="167"/>
      <c r="F40" s="167"/>
      <c r="G40" s="167"/>
      <c r="H40" s="167"/>
      <c r="I40" s="167"/>
      <c r="J40" s="167"/>
    </row>
    <row r="41" spans="1:10" ht="44.25" customHeight="1">
      <c r="A41" s="168" t="s">
        <v>11</v>
      </c>
      <c r="B41" s="168"/>
      <c r="C41" s="168"/>
      <c r="D41" s="168"/>
      <c r="E41" s="168"/>
      <c r="F41" s="168"/>
      <c r="G41" s="168"/>
      <c r="H41" s="168"/>
      <c r="I41" s="168"/>
      <c r="J41" s="168"/>
    </row>
    <row r="42" spans="1:10" ht="9" customHeight="1">
      <c r="A42" s="169"/>
      <c r="B42" s="169"/>
      <c r="C42" s="169"/>
      <c r="D42" s="169"/>
      <c r="E42" s="169"/>
      <c r="F42" s="169"/>
      <c r="G42" s="169"/>
      <c r="H42" s="169"/>
      <c r="I42" s="169"/>
      <c r="J42" s="169"/>
    </row>
    <row r="43" spans="1:10" ht="31.5" customHeight="1">
      <c r="A43" s="160" t="s">
        <v>35</v>
      </c>
      <c r="B43" s="160"/>
      <c r="C43" s="160"/>
      <c r="D43" s="160"/>
      <c r="E43" s="160"/>
      <c r="F43" s="160"/>
      <c r="G43" s="160"/>
      <c r="H43" s="160"/>
      <c r="I43" s="160"/>
      <c r="J43" s="160"/>
    </row>
    <row r="44" spans="1:10" ht="33" customHeight="1">
      <c r="A44" s="160" t="s">
        <v>34</v>
      </c>
      <c r="B44" s="160"/>
      <c r="C44" s="160"/>
      <c r="D44" s="160"/>
      <c r="E44" s="160"/>
      <c r="F44" s="160"/>
      <c r="G44" s="160"/>
      <c r="H44" s="160"/>
      <c r="I44" s="160"/>
      <c r="J44" s="160"/>
    </row>
    <row r="45" spans="1:10" ht="39" customHeight="1">
      <c r="A45" s="160" t="s">
        <v>33</v>
      </c>
      <c r="B45" s="160"/>
      <c r="C45" s="160"/>
      <c r="D45" s="160"/>
      <c r="E45" s="160"/>
      <c r="F45" s="160"/>
      <c r="G45" s="160"/>
      <c r="H45" s="160"/>
      <c r="I45" s="160"/>
      <c r="J45" s="160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K1" sqref="K1"/>
    </sheetView>
  </sheetViews>
  <sheetFormatPr defaultColWidth="9.140625" defaultRowHeight="15"/>
  <cols>
    <col min="1" max="4" width="25.140625" style="1" customWidth="1"/>
    <col min="5" max="8" width="9.140625" style="1"/>
    <col min="9" max="9" width="9.140625" style="11"/>
    <col min="10" max="10" width="14.7109375" style="11" customWidth="1"/>
    <col min="11" max="16384" width="9.140625" style="1"/>
  </cols>
  <sheetData>
    <row r="1" spans="1:10" ht="21">
      <c r="A1" s="91" t="s">
        <v>32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4.5" thickBot="1">
      <c r="A2" s="92" t="s">
        <v>12</v>
      </c>
      <c r="B2" s="93"/>
      <c r="C2" s="93"/>
      <c r="D2" s="93"/>
      <c r="E2" s="93"/>
      <c r="F2" s="93"/>
      <c r="G2" s="93"/>
      <c r="H2" s="93"/>
      <c r="I2" s="93"/>
      <c r="J2" s="94"/>
    </row>
    <row r="3" spans="1:10" ht="27" customHeight="1" thickBot="1">
      <c r="A3" s="17" t="s">
        <v>38</v>
      </c>
      <c r="B3" s="95" t="s">
        <v>78</v>
      </c>
      <c r="C3" s="96"/>
      <c r="D3" s="96"/>
      <c r="E3" s="96"/>
      <c r="F3" s="96"/>
      <c r="G3" s="96"/>
      <c r="H3" s="96"/>
      <c r="I3" s="96"/>
      <c r="J3" s="96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97" t="s">
        <v>141</v>
      </c>
      <c r="B5" s="98"/>
      <c r="C5" s="98"/>
      <c r="D5" s="98"/>
      <c r="E5" s="98"/>
      <c r="F5" s="98"/>
      <c r="G5" s="98"/>
      <c r="H5" s="98"/>
      <c r="I5" s="98"/>
      <c r="J5" s="99"/>
    </row>
    <row r="6" spans="1:10">
      <c r="A6" s="100" t="s">
        <v>13</v>
      </c>
      <c r="B6" s="101"/>
      <c r="C6" s="101"/>
      <c r="D6" s="4" t="s">
        <v>1</v>
      </c>
      <c r="E6" s="2"/>
      <c r="F6" s="2"/>
      <c r="G6" s="102" t="s">
        <v>2</v>
      </c>
      <c r="H6" s="101"/>
      <c r="I6" s="101"/>
      <c r="J6" s="9"/>
    </row>
    <row r="7" spans="1:10" ht="15.75" thickBot="1">
      <c r="A7" s="103" t="s">
        <v>142</v>
      </c>
      <c r="B7" s="104"/>
      <c r="C7" s="104"/>
      <c r="D7" s="105">
        <v>724848531</v>
      </c>
      <c r="E7" s="106"/>
      <c r="F7" s="106"/>
      <c r="G7" s="107" t="s">
        <v>143</v>
      </c>
      <c r="H7" s="108"/>
      <c r="I7" s="108"/>
      <c r="J7" s="109"/>
    </row>
    <row r="8" spans="1:10" ht="21.75" customHeight="1" thickTop="1" thickBot="1">
      <c r="A8" s="110" t="s">
        <v>19</v>
      </c>
      <c r="B8" s="111"/>
      <c r="C8" s="111"/>
      <c r="D8" s="111"/>
      <c r="E8" s="111"/>
      <c r="F8" s="111"/>
      <c r="G8" s="111"/>
      <c r="H8" s="111"/>
      <c r="I8" s="111"/>
      <c r="J8" s="112"/>
    </row>
    <row r="9" spans="1:10" ht="15.75" thickBot="1">
      <c r="A9" s="113"/>
      <c r="B9" s="114"/>
      <c r="C9" s="114"/>
      <c r="D9" s="115"/>
      <c r="E9" s="116" t="s">
        <v>3</v>
      </c>
      <c r="F9" s="116"/>
      <c r="G9" s="116" t="s">
        <v>4</v>
      </c>
      <c r="H9" s="116"/>
      <c r="I9" s="116" t="s">
        <v>5</v>
      </c>
      <c r="J9" s="117"/>
    </row>
    <row r="10" spans="1:10" s="5" customFormat="1" ht="15.75" thickBot="1">
      <c r="A10" s="118" t="s">
        <v>16</v>
      </c>
      <c r="B10" s="119"/>
      <c r="C10" s="119"/>
      <c r="D10" s="23" t="s">
        <v>36</v>
      </c>
      <c r="E10" s="95">
        <v>2010420</v>
      </c>
      <c r="F10" s="120"/>
      <c r="G10" s="95">
        <f>0.21*E10</f>
        <v>422188.2</v>
      </c>
      <c r="H10" s="120"/>
      <c r="I10" s="121">
        <f>1.21*E10</f>
        <v>2432608.1999999997</v>
      </c>
      <c r="J10" s="122"/>
    </row>
    <row r="11" spans="1:10" s="5" customFormat="1" ht="15.75" thickBot="1">
      <c r="A11" s="15" t="s">
        <v>18</v>
      </c>
      <c r="B11" s="16"/>
      <c r="C11" s="16"/>
      <c r="D11" s="13">
        <v>1</v>
      </c>
      <c r="E11" s="95">
        <f>D11*E10</f>
        <v>2010420</v>
      </c>
      <c r="F11" s="120"/>
      <c r="G11" s="95">
        <f>0.21*E11</f>
        <v>422188.2</v>
      </c>
      <c r="H11" s="120"/>
      <c r="I11" s="121">
        <f>1.21*E11</f>
        <v>2432608.1999999997</v>
      </c>
      <c r="J11" s="122"/>
    </row>
    <row r="12" spans="1:10" ht="15.75" thickBot="1">
      <c r="A12" s="127" t="s">
        <v>17</v>
      </c>
      <c r="B12" s="128"/>
      <c r="C12" s="128"/>
      <c r="D12" s="128"/>
      <c r="E12" s="128"/>
      <c r="F12" s="128"/>
      <c r="G12" s="128"/>
      <c r="H12" s="128"/>
      <c r="I12" s="12">
        <v>2</v>
      </c>
      <c r="J12" s="6" t="s">
        <v>6</v>
      </c>
    </row>
    <row r="13" spans="1:10" ht="5.25" customHeight="1" thickBot="1">
      <c r="A13" s="129"/>
      <c r="B13" s="130"/>
      <c r="C13" s="130"/>
      <c r="D13" s="130"/>
      <c r="E13" s="130"/>
      <c r="F13" s="130"/>
      <c r="G13" s="130"/>
      <c r="H13" s="130"/>
      <c r="I13" s="130"/>
      <c r="J13" s="131"/>
    </row>
    <row r="14" spans="1:10" ht="18" customHeight="1" thickBot="1">
      <c r="A14" s="132" t="s">
        <v>37</v>
      </c>
      <c r="B14" s="133"/>
      <c r="C14" s="133"/>
      <c r="D14" s="133"/>
      <c r="E14" s="133"/>
      <c r="F14" s="133"/>
      <c r="G14" s="133"/>
      <c r="H14" s="133"/>
      <c r="I14" s="133"/>
      <c r="J14" s="134"/>
    </row>
    <row r="15" spans="1:10" ht="15.75" thickBot="1">
      <c r="A15" s="135"/>
      <c r="B15" s="136"/>
      <c r="C15" s="136"/>
      <c r="D15" s="136"/>
      <c r="E15" s="116" t="s">
        <v>3</v>
      </c>
      <c r="F15" s="116"/>
      <c r="G15" s="116" t="s">
        <v>4</v>
      </c>
      <c r="H15" s="116"/>
      <c r="I15" s="116" t="s">
        <v>5</v>
      </c>
      <c r="J15" s="117"/>
    </row>
    <row r="16" spans="1:10" ht="32.25" customHeight="1" thickBot="1">
      <c r="A16" s="137" t="s">
        <v>14</v>
      </c>
      <c r="B16" s="138"/>
      <c r="C16" s="138"/>
      <c r="D16" s="138"/>
      <c r="E16" s="139">
        <v>67500</v>
      </c>
      <c r="F16" s="139"/>
      <c r="G16" s="139">
        <f>0.21*E16</f>
        <v>14175</v>
      </c>
      <c r="H16" s="139"/>
      <c r="I16" s="140">
        <f>1.21*E16</f>
        <v>81675</v>
      </c>
      <c r="J16" s="141"/>
    </row>
    <row r="17" spans="1:10" ht="15.75" thickBot="1">
      <c r="A17" s="127" t="s">
        <v>20</v>
      </c>
      <c r="B17" s="128"/>
      <c r="C17" s="128"/>
      <c r="D17" s="128"/>
      <c r="E17" s="128"/>
      <c r="F17" s="128"/>
      <c r="G17" s="128"/>
      <c r="H17" s="128"/>
      <c r="I17" s="12">
        <v>1</v>
      </c>
      <c r="J17" s="6" t="s">
        <v>7</v>
      </c>
    </row>
    <row r="18" spans="1:10" ht="32.25" customHeight="1" thickBot="1">
      <c r="A18" s="123" t="s">
        <v>15</v>
      </c>
      <c r="B18" s="124"/>
      <c r="C18" s="124"/>
      <c r="D18" s="124"/>
      <c r="E18" s="125">
        <f>E16*(8-I12)*I17</f>
        <v>405000</v>
      </c>
      <c r="F18" s="125"/>
      <c r="G18" s="125">
        <f>G16*(8-I12)*I17</f>
        <v>85050</v>
      </c>
      <c r="H18" s="125"/>
      <c r="I18" s="125">
        <f>I16*(8-I12)*I17</f>
        <v>490050</v>
      </c>
      <c r="J18" s="126"/>
    </row>
    <row r="19" spans="1:10" ht="3.75" customHeight="1" thickBot="1">
      <c r="A19" s="129"/>
      <c r="B19" s="130"/>
      <c r="C19" s="130"/>
      <c r="D19" s="130"/>
      <c r="E19" s="130"/>
      <c r="F19" s="130"/>
      <c r="G19" s="130"/>
      <c r="H19" s="130"/>
      <c r="I19" s="130"/>
      <c r="J19" s="131"/>
    </row>
    <row r="20" spans="1:10" ht="47.25" customHeight="1" thickBot="1">
      <c r="A20" s="142" t="s">
        <v>21</v>
      </c>
      <c r="B20" s="143"/>
      <c r="C20" s="143"/>
      <c r="D20" s="143"/>
      <c r="E20" s="139">
        <v>0</v>
      </c>
      <c r="F20" s="139"/>
      <c r="G20" s="139">
        <v>0</v>
      </c>
      <c r="H20" s="139"/>
      <c r="I20" s="140">
        <v>0</v>
      </c>
      <c r="J20" s="141"/>
    </row>
    <row r="21" spans="1:10" ht="15.75" thickBot="1">
      <c r="A21" s="127" t="s">
        <v>25</v>
      </c>
      <c r="B21" s="128"/>
      <c r="C21" s="128"/>
      <c r="D21" s="128"/>
      <c r="E21" s="128"/>
      <c r="F21" s="128"/>
      <c r="G21" s="128"/>
      <c r="H21" s="128"/>
      <c r="I21" s="12">
        <v>0</v>
      </c>
      <c r="J21" s="6" t="s">
        <v>7</v>
      </c>
    </row>
    <row r="22" spans="1:10" ht="33.75" customHeight="1" thickBot="1">
      <c r="A22" s="144" t="s">
        <v>22</v>
      </c>
      <c r="B22" s="145"/>
      <c r="C22" s="145"/>
      <c r="D22" s="145"/>
      <c r="E22" s="125">
        <f>E20*(8-I12)*I21</f>
        <v>0</v>
      </c>
      <c r="F22" s="125"/>
      <c r="G22" s="125">
        <f>G20*(8-I12)*I21</f>
        <v>0</v>
      </c>
      <c r="H22" s="125"/>
      <c r="I22" s="125">
        <f>I20*(8-I12)*I21</f>
        <v>0</v>
      </c>
      <c r="J22" s="126"/>
    </row>
    <row r="23" spans="1:10" ht="5.25" customHeight="1" thickBot="1">
      <c r="A23" s="129"/>
      <c r="B23" s="130"/>
      <c r="C23" s="130"/>
      <c r="D23" s="130"/>
      <c r="E23" s="130"/>
      <c r="F23" s="130"/>
      <c r="G23" s="130"/>
      <c r="H23" s="130"/>
      <c r="I23" s="130"/>
      <c r="J23" s="131"/>
    </row>
    <row r="24" spans="1:10" ht="54" customHeight="1" thickBot="1">
      <c r="A24" s="142" t="s">
        <v>23</v>
      </c>
      <c r="B24" s="143"/>
      <c r="C24" s="143"/>
      <c r="D24" s="143"/>
      <c r="E24" s="139">
        <v>0</v>
      </c>
      <c r="F24" s="139"/>
      <c r="G24" s="139">
        <v>0</v>
      </c>
      <c r="H24" s="139"/>
      <c r="I24" s="140">
        <v>0</v>
      </c>
      <c r="J24" s="141"/>
    </row>
    <row r="25" spans="1:10" ht="15.75" thickBot="1">
      <c r="A25" s="137" t="s">
        <v>24</v>
      </c>
      <c r="B25" s="147"/>
      <c r="C25" s="147"/>
      <c r="D25" s="147"/>
      <c r="E25" s="147"/>
      <c r="F25" s="147"/>
      <c r="G25" s="147"/>
      <c r="H25" s="147"/>
      <c r="I25" s="12">
        <v>0</v>
      </c>
      <c r="J25" s="6" t="s">
        <v>7</v>
      </c>
    </row>
    <row r="26" spans="1:10" ht="36" customHeight="1" thickBot="1">
      <c r="A26" s="148" t="s">
        <v>26</v>
      </c>
      <c r="B26" s="149"/>
      <c r="C26" s="149"/>
      <c r="D26" s="149"/>
      <c r="E26" s="125">
        <f>E24*(8-I12)*I25</f>
        <v>0</v>
      </c>
      <c r="F26" s="125"/>
      <c r="G26" s="125">
        <f>G24*(8-I12)*I25</f>
        <v>0</v>
      </c>
      <c r="H26" s="125"/>
      <c r="I26" s="125">
        <f>I24*(8-I12)*I25</f>
        <v>0</v>
      </c>
      <c r="J26" s="126"/>
    </row>
    <row r="27" spans="1:10" ht="4.5" customHeight="1" thickBot="1">
      <c r="A27" s="150"/>
      <c r="B27" s="151"/>
      <c r="C27" s="151"/>
      <c r="D27" s="151"/>
      <c r="E27" s="151"/>
      <c r="F27" s="151"/>
      <c r="G27" s="151"/>
      <c r="H27" s="151"/>
      <c r="I27" s="151"/>
      <c r="J27" s="152"/>
    </row>
    <row r="28" spans="1:10" ht="30" customHeight="1" thickBot="1">
      <c r="A28" s="153" t="s">
        <v>27</v>
      </c>
      <c r="B28" s="154"/>
      <c r="C28" s="154"/>
      <c r="D28" s="154"/>
      <c r="E28" s="125">
        <f>D11*(E18+E22+E26)</f>
        <v>405000</v>
      </c>
      <c r="F28" s="125"/>
      <c r="G28" s="125">
        <f>D11*(G18+G22+G26)</f>
        <v>85050</v>
      </c>
      <c r="H28" s="125"/>
      <c r="I28" s="125">
        <f>D11*(I18+I22+I26)</f>
        <v>490050</v>
      </c>
      <c r="J28" s="126"/>
    </row>
    <row r="29" spans="1:10" ht="29.25" customHeight="1" thickBot="1">
      <c r="A29" s="132" t="s">
        <v>43</v>
      </c>
      <c r="B29" s="133"/>
      <c r="C29" s="133"/>
      <c r="D29" s="133"/>
      <c r="E29" s="133"/>
      <c r="F29" s="133"/>
      <c r="G29" s="133"/>
      <c r="H29" s="133"/>
      <c r="I29" s="133"/>
      <c r="J29" s="134"/>
    </row>
    <row r="30" spans="1:10" ht="29.25" customHeight="1" thickBot="1">
      <c r="A30" s="137" t="s">
        <v>29</v>
      </c>
      <c r="B30" s="138"/>
      <c r="C30" s="138"/>
      <c r="D30" s="138"/>
      <c r="E30" s="139">
        <v>1000</v>
      </c>
      <c r="F30" s="139"/>
      <c r="G30" s="139">
        <f>0.21*E30</f>
        <v>210</v>
      </c>
      <c r="H30" s="139"/>
      <c r="I30" s="139">
        <f>1.21*E30</f>
        <v>1210</v>
      </c>
      <c r="J30" s="146"/>
    </row>
    <row r="31" spans="1:10" ht="48" customHeight="1" thickBot="1">
      <c r="A31" s="137" t="s">
        <v>45</v>
      </c>
      <c r="B31" s="138"/>
      <c r="C31" s="138"/>
      <c r="D31" s="138"/>
      <c r="E31" s="139">
        <v>6500</v>
      </c>
      <c r="F31" s="139"/>
      <c r="G31" s="139">
        <f>0.21*E31</f>
        <v>1365</v>
      </c>
      <c r="H31" s="139"/>
      <c r="I31" s="139">
        <f>1.21*E31</f>
        <v>7865</v>
      </c>
      <c r="J31" s="146"/>
    </row>
    <row r="32" spans="1:10" ht="39" customHeight="1" thickBot="1">
      <c r="A32" s="158" t="s">
        <v>30</v>
      </c>
      <c r="B32" s="159"/>
      <c r="C32" s="159"/>
      <c r="D32" s="159"/>
      <c r="E32" s="125">
        <f>(E30+E31)*1*(8-I12)</f>
        <v>45000</v>
      </c>
      <c r="F32" s="125"/>
      <c r="G32" s="125">
        <f>(G30+G31)*1*(8-I12)</f>
        <v>9450</v>
      </c>
      <c r="H32" s="125"/>
      <c r="I32" s="125">
        <f>(I30+I31)*1*(8-I12)</f>
        <v>54450</v>
      </c>
      <c r="J32" s="126"/>
    </row>
    <row r="33" spans="1:10" ht="30" customHeight="1" thickBot="1">
      <c r="A33" s="132" t="s">
        <v>44</v>
      </c>
      <c r="B33" s="133"/>
      <c r="C33" s="133"/>
      <c r="D33" s="133"/>
      <c r="E33" s="133"/>
      <c r="F33" s="133"/>
      <c r="G33" s="133"/>
      <c r="H33" s="133"/>
      <c r="I33" s="133"/>
      <c r="J33" s="134"/>
    </row>
    <row r="34" spans="1:10" ht="51" customHeight="1" thickBot="1">
      <c r="A34" s="137" t="s">
        <v>28</v>
      </c>
      <c r="B34" s="138"/>
      <c r="C34" s="138"/>
      <c r="D34" s="138"/>
      <c r="E34" s="139">
        <v>100</v>
      </c>
      <c r="F34" s="139"/>
      <c r="G34" s="139">
        <f>0.21*E34</f>
        <v>21</v>
      </c>
      <c r="H34" s="139"/>
      <c r="I34" s="139">
        <f>1.21*E34</f>
        <v>121</v>
      </c>
      <c r="J34" s="146"/>
    </row>
    <row r="35" spans="1:10" ht="3.75" customHeight="1" thickBot="1">
      <c r="A35" s="155"/>
      <c r="B35" s="156"/>
      <c r="C35" s="156"/>
      <c r="D35" s="156"/>
      <c r="E35" s="156"/>
      <c r="F35" s="156"/>
      <c r="G35" s="156"/>
      <c r="H35" s="156"/>
      <c r="I35" s="156"/>
      <c r="J35" s="157"/>
    </row>
    <row r="36" spans="1:10" s="7" customFormat="1" ht="39.75" customHeight="1" thickBot="1">
      <c r="A36" s="161" t="s">
        <v>31</v>
      </c>
      <c r="B36" s="162"/>
      <c r="C36" s="162"/>
      <c r="D36" s="162"/>
      <c r="E36" s="163">
        <f>E11+E28+E34+E32</f>
        <v>2460520</v>
      </c>
      <c r="F36" s="163"/>
      <c r="G36" s="163">
        <f>G11+G28+G34+G32</f>
        <v>516709.2</v>
      </c>
      <c r="H36" s="163"/>
      <c r="I36" s="163">
        <f>I11+I28+I34+I32</f>
        <v>2977229.1999999997</v>
      </c>
      <c r="J36" s="164"/>
    </row>
    <row r="37" spans="1:10" ht="9.75" customHeight="1"/>
    <row r="38" spans="1:10" ht="30" customHeight="1">
      <c r="A38" s="165" t="s">
        <v>10</v>
      </c>
      <c r="B38" s="165"/>
      <c r="C38" s="165"/>
      <c r="D38" s="165"/>
      <c r="E38" s="165"/>
      <c r="F38" s="165"/>
      <c r="G38" s="165"/>
      <c r="H38" s="165"/>
      <c r="I38" s="165"/>
      <c r="J38" s="165"/>
    </row>
    <row r="39" spans="1:10" ht="32.25" customHeight="1">
      <c r="A39" s="166" t="s">
        <v>8</v>
      </c>
      <c r="B39" s="166"/>
      <c r="C39" s="166"/>
      <c r="D39" s="166"/>
      <c r="E39" s="166"/>
      <c r="F39" s="166"/>
      <c r="G39" s="166"/>
      <c r="H39" s="166"/>
      <c r="I39" s="166"/>
      <c r="J39" s="166"/>
    </row>
    <row r="40" spans="1:10" ht="46.5" customHeight="1">
      <c r="A40" s="167" t="s">
        <v>9</v>
      </c>
      <c r="B40" s="167"/>
      <c r="C40" s="167"/>
      <c r="D40" s="167"/>
      <c r="E40" s="167"/>
      <c r="F40" s="167"/>
      <c r="G40" s="167"/>
      <c r="H40" s="167"/>
      <c r="I40" s="167"/>
      <c r="J40" s="167"/>
    </row>
    <row r="41" spans="1:10" ht="44.25" customHeight="1">
      <c r="A41" s="168" t="s">
        <v>11</v>
      </c>
      <c r="B41" s="168"/>
      <c r="C41" s="168"/>
      <c r="D41" s="168"/>
      <c r="E41" s="168"/>
      <c r="F41" s="168"/>
      <c r="G41" s="168"/>
      <c r="H41" s="168"/>
      <c r="I41" s="168"/>
      <c r="J41" s="168"/>
    </row>
    <row r="42" spans="1:10" ht="9" customHeight="1">
      <c r="A42" s="169"/>
      <c r="B42" s="169"/>
      <c r="C42" s="169"/>
      <c r="D42" s="169"/>
      <c r="E42" s="169"/>
      <c r="F42" s="169"/>
      <c r="G42" s="169"/>
      <c r="H42" s="169"/>
      <c r="I42" s="169"/>
      <c r="J42" s="169"/>
    </row>
    <row r="43" spans="1:10" ht="31.5" customHeight="1">
      <c r="A43" s="160" t="s">
        <v>35</v>
      </c>
      <c r="B43" s="160"/>
      <c r="C43" s="160"/>
      <c r="D43" s="160"/>
      <c r="E43" s="160"/>
      <c r="F43" s="160"/>
      <c r="G43" s="160"/>
      <c r="H43" s="160"/>
      <c r="I43" s="160"/>
      <c r="J43" s="160"/>
    </row>
    <row r="44" spans="1:10" ht="33" customHeight="1">
      <c r="A44" s="160" t="s">
        <v>34</v>
      </c>
      <c r="B44" s="160"/>
      <c r="C44" s="160"/>
      <c r="D44" s="160"/>
      <c r="E44" s="160"/>
      <c r="F44" s="160"/>
      <c r="G44" s="160"/>
      <c r="H44" s="160"/>
      <c r="I44" s="160"/>
      <c r="J44" s="160"/>
    </row>
    <row r="45" spans="1:10" ht="39" customHeight="1">
      <c r="A45" s="160" t="s">
        <v>33</v>
      </c>
      <c r="B45" s="160"/>
      <c r="C45" s="160"/>
      <c r="D45" s="160"/>
      <c r="E45" s="160"/>
      <c r="F45" s="160"/>
      <c r="G45" s="160"/>
      <c r="H45" s="160"/>
      <c r="I45" s="160"/>
      <c r="J45" s="160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průzkum trhu - specifikace</vt:lpstr>
      <vt:lpstr>MEDISAP</vt:lpstr>
      <vt:lpstr>Philips</vt:lpstr>
      <vt:lpstr>SUBITO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62642</cp:lastModifiedBy>
  <cp:lastPrinted>2017-03-17T08:38:19Z</cp:lastPrinted>
  <dcterms:created xsi:type="dcterms:W3CDTF">2016-05-04T05:30:34Z</dcterms:created>
  <dcterms:modified xsi:type="dcterms:W3CDTF">2021-02-17T13:48:04Z</dcterms:modified>
</cp:coreProperties>
</file>