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342\Desktop\"/>
    </mc:Choice>
  </mc:AlternateContent>
  <xr:revisionPtr revIDLastSave="0" documentId="8_{ECEE1AF0-4FD0-4257-8E71-E02D7F5FCE1F}" xr6:coauthVersionLast="36" xr6:coauthVersionMax="36" xr10:uidLastSave="{00000000-0000-0000-0000-000000000000}"/>
  <bookViews>
    <workbookView xWindow="0" yWindow="0" windowWidth="28800" windowHeight="11325" xr2:uid="{84855CC9-6DF5-4DF9-A1AA-ED1A2AB4E11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1" l="1"/>
  <c r="V26" i="1"/>
  <c r="U26" i="1"/>
  <c r="T26" i="1"/>
  <c r="L26" i="1"/>
  <c r="S25" i="1"/>
  <c r="K25" i="1"/>
  <c r="R23" i="1"/>
  <c r="K23" i="1"/>
  <c r="L12" i="1"/>
  <c r="K12" i="1"/>
  <c r="S11" i="1"/>
  <c r="S26" i="1" s="1"/>
  <c r="K11" i="1"/>
  <c r="K10" i="1"/>
  <c r="R2" i="1"/>
  <c r="R26" i="1" s="1"/>
  <c r="Q2" i="1"/>
  <c r="Q26" i="1" s="1"/>
  <c r="K2" i="1"/>
  <c r="K26" i="1" s="1"/>
  <c r="K30" i="1" l="1"/>
  <c r="M27" i="1"/>
  <c r="S27" i="1"/>
</calcChain>
</file>

<file path=xl/sharedStrings.xml><?xml version="1.0" encoding="utf-8"?>
<sst xmlns="http://schemas.openxmlformats.org/spreadsheetml/2006/main" count="246" uniqueCount="126">
  <si>
    <t>Pořadí</t>
  </si>
  <si>
    <t>OBNOVA (včetne inventárního čísla původního přístroje)/NOVÝ</t>
  </si>
  <si>
    <t>Název</t>
  </si>
  <si>
    <t>Kód dle MZČR</t>
  </si>
  <si>
    <t>Název dle MZČR</t>
  </si>
  <si>
    <t>DODAVATELÉ</t>
  </si>
  <si>
    <t>NABÍDKA A s DPH</t>
  </si>
  <si>
    <t>NABÍDKA B s DPH</t>
  </si>
  <si>
    <t>Průměrná cena nabídky s DPH</t>
  </si>
  <si>
    <t>Soutěžní ceny (s DPH)</t>
  </si>
  <si>
    <t>Technická specifikace</t>
  </si>
  <si>
    <t>Marketingový průzkum</t>
  </si>
  <si>
    <t>Stavební úpravy (cena bez DPH)</t>
  </si>
  <si>
    <t>Technická specifikace/průzkum trhu/přístrojová komise tvoří klinika ano/ne</t>
  </si>
  <si>
    <t>2021 přístroje</t>
  </si>
  <si>
    <t>2021 stavba</t>
  </si>
  <si>
    <t>2022 přístroje</t>
  </si>
  <si>
    <t>2022 stavba</t>
  </si>
  <si>
    <t>2023 přístroje</t>
  </si>
  <si>
    <t>2023 stavba</t>
  </si>
  <si>
    <t>Poznámka</t>
  </si>
  <si>
    <t>2.3.302</t>
  </si>
  <si>
    <t>obnova</t>
  </si>
  <si>
    <r>
      <t>RTG přístroj stacionární - navýšení 2019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</si>
  <si>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1IK</t>
  </si>
  <si>
    <t>48.</t>
  </si>
  <si>
    <t>RTG systém pro komplexní elektrofyziologická vyšetření</t>
  </si>
  <si>
    <t>27 601 242 Kč, z toho 7 361 242 Kč stavební úpravy vč. PD</t>
  </si>
  <si>
    <t>􀍣Kardioangiografický komplet pro elektrofyziologii“ VZ-2020-000013.</t>
  </si>
  <si>
    <t>2.3.497</t>
  </si>
  <si>
    <t>Ablační RF generátor s proplachovou pumpou</t>
  </si>
  <si>
    <t>53.</t>
  </si>
  <si>
    <t>Ablační jednotka</t>
  </si>
  <si>
    <t>RF RF
generát or" interní evidenční číslo VZ-2020-000357.</t>
  </si>
  <si>
    <t>2.3.498</t>
  </si>
  <si>
    <t>Klinický stimulátor</t>
  </si>
  <si>
    <t>51.</t>
  </si>
  <si>
    <t>Přístrojové vybavení arytmologických a elektrofyzilogických sálů</t>
  </si>
  <si>
    <t>nKiinický stimulátor ll" interní evidenční číslo VZ-202G-000736.</t>
  </si>
  <si>
    <t>2.3.499</t>
  </si>
  <si>
    <t>Systém pro elektrofyziologické vyšetření intrakardiálních potenciálů</t>
  </si>
  <si>
    <t>50.</t>
  </si>
  <si>
    <t>Elektrofyziologické záznamové zařízení</t>
  </si>
  <si>
    <t>Systém pro elektrofyziologické vyšetření intrakardiálních potenciálů", interní evidenční číslo VZ-
2020-000630.</t>
  </si>
  <si>
    <t>2.3.407</t>
  </si>
  <si>
    <t>Ultrazvukový přístroj na centrálním pracovišti</t>
  </si>
  <si>
    <t>RDG</t>
  </si>
  <si>
    <t>131.</t>
  </si>
  <si>
    <t>Ultrazvukový přístroj pro diagnostiku a/nebo intervence</t>
  </si>
  <si>
    <t>Ultrazvukové sestavy FNOL - část I - Ultrazvukový přístroj centrální pro RDG.", interní evidenční čfslo VZ-2020-000081.</t>
  </si>
  <si>
    <t>2.3.307</t>
  </si>
  <si>
    <t>Přímá digitalizace RTG pracoviště</t>
  </si>
  <si>
    <t>134.</t>
  </si>
  <si>
    <t>RTG skiagrafie a skiaskopie</t>
  </si>
  <si>
    <t>15.2 montovat</t>
  </si>
  <si>
    <t xml:space="preserve"> Přímá digitalizace RTG pracoviště, interní evi denční číslo VZ-2020-000112.</t>
  </si>
  <si>
    <t>bude podepsáno</t>
  </si>
  <si>
    <t>2.2.247</t>
  </si>
  <si>
    <t>Nový</t>
  </si>
  <si>
    <t xml:space="preserve">Magnetická tezonance 3 Tesla (55.000.000,-) </t>
  </si>
  <si>
    <t>138.</t>
  </si>
  <si>
    <t>MR</t>
  </si>
  <si>
    <t>,3TMagnetlcka rezonance" internf evidencnf cislo VZ-2020-000530.</t>
  </si>
  <si>
    <t>neukončeno</t>
  </si>
  <si>
    <t>2.3.502</t>
  </si>
  <si>
    <t>nový/obnova</t>
  </si>
  <si>
    <t>Obnova CT1+CT3 (20.000.000)</t>
  </si>
  <si>
    <t>137.</t>
  </si>
  <si>
    <t>CT</t>
  </si>
  <si>
    <t>Obnova RTG přístroje na centrálním pracovišti</t>
  </si>
  <si>
    <t>PK</t>
  </si>
  <si>
    <t>ANO</t>
  </si>
  <si>
    <t xml:space="preserve"> posláno do pk, hned koupit, stavba podobne jak angio</t>
  </si>
  <si>
    <t>Obnova mamografu</t>
  </si>
  <si>
    <t>Mamograf</t>
  </si>
  <si>
    <t>Průzkum trhu rozeslán OBMI</t>
  </si>
  <si>
    <t>I.IKK</t>
  </si>
  <si>
    <t xml:space="preserve">obnova I 023469,I 024760 </t>
  </si>
  <si>
    <t xml:space="preserve">2X ANGIOLINKA </t>
  </si>
  <si>
    <t>předpoklad dle přístrojové komise: stavební úpravy 16 mil. Kč + 767000Kč projektová dokumentace</t>
  </si>
  <si>
    <t>klinika, za OBMI Ing. Bradáč, za OIN Ing. Spáčil</t>
  </si>
  <si>
    <t>1x angiolinka pro elektrofyziologii, 1x angiolinka pro intervence</t>
  </si>
  <si>
    <t>Obnova (inv.č.: I 023469)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</si>
  <si>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Johnson &amp; Johnson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EP SERVICES s.r.o.</t>
    </r>
  </si>
  <si>
    <t>klinika a Ing. Bradáč</t>
  </si>
  <si>
    <t>je potřeba soutěžit/dodat ve stejné době jako angiolinku pro elektrofyziologii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</si>
  <si>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Subito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</si>
  <si>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</t>
    </r>
  </si>
  <si>
    <t>Přenosný UZV přístroj (vč. ICE)</t>
  </si>
  <si>
    <t>45.</t>
  </si>
  <si>
    <t>Intrakardiální echokardiograf (ICE)</t>
  </si>
  <si>
    <t>Obnova (inv.č.: I 024396)</t>
  </si>
  <si>
    <t>Elektroanatomický 3D mapovací systém - OBNOVA</t>
  </si>
  <si>
    <t>43.</t>
  </si>
  <si>
    <t>3D mapovací systémy (CARTO III, NavX)</t>
  </si>
  <si>
    <t>Elektroanatomický 3D mapovací systém - NOVÝ</t>
  </si>
  <si>
    <t>bude umístěn na sál k angiolince rekonstruované 2020</t>
  </si>
  <si>
    <t>Obnova (Inv.č.: I 019699)</t>
  </si>
  <si>
    <t>Hemodynamický systém</t>
  </si>
  <si>
    <t>52.</t>
  </si>
  <si>
    <t>Přístroj k měření hemodynamiky</t>
  </si>
  <si>
    <t>je potřeba soutěžit ve stejné době jako angiolinku pro intervence</t>
  </si>
  <si>
    <t>OCT vč. FFR</t>
  </si>
  <si>
    <t>asi 61.</t>
  </si>
  <si>
    <t>Vybavení zákrokového sálku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</si>
  <si>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Cardion s.r.o.</t>
    </r>
  </si>
  <si>
    <t>klinika</t>
  </si>
  <si>
    <t>UZV "high end" přístroj (vč. 3D/4D TEE sondy)</t>
  </si>
  <si>
    <t>46.</t>
  </si>
  <si>
    <t>Bed-side echokardiograf</t>
  </si>
  <si>
    <t>Transportní plicní vemtilátor</t>
  </si>
  <si>
    <t>80.</t>
  </si>
  <si>
    <t>Transportní ventilátor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</si>
  <si>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Dräger Medical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Medsol s.r.o.</t>
    </r>
  </si>
  <si>
    <t>je určeno k angiolince pro intervence</t>
  </si>
  <si>
    <r>
      <rPr>
        <sz val="11"/>
        <rFont val="Calibri"/>
        <family val="2"/>
        <charset val="238"/>
        <scheme val="minor"/>
      </rPr>
      <t>Stavební úpravy</t>
    </r>
    <r>
      <rPr>
        <sz val="11"/>
        <color theme="1"/>
        <rFont val="Calibri"/>
        <family val="2"/>
        <charset val="238"/>
        <scheme val="minor"/>
      </rPr>
      <t xml:space="preserve"> stacionární RTG</t>
    </r>
  </si>
  <si>
    <t>47 301 965,98 Kč plus očekávané další náklady 5806511 Kč</t>
  </si>
  <si>
    <t>obnova I025839</t>
  </si>
  <si>
    <t>4D Echokardiograf</t>
  </si>
  <si>
    <t>Echokardiograf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</si>
  <si>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Electric Medical Service,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S&amp;T Plus s.r.o.</t>
    </r>
  </si>
  <si>
    <t>Skiagraf+skiaskop DK</t>
  </si>
  <si>
    <t>A2 s DPH</t>
  </si>
  <si>
    <t>A1 s DPH</t>
  </si>
  <si>
    <t>A1 Publicita</t>
  </si>
  <si>
    <t>A2 publicita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</si>
</sst>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u/>
      <sz val="20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4" fontId="0" fillId="3" borderId="0" xfId="0" applyNumberFormat="1" applyFill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 applyAlignment="1">
      <alignment wrapText="1"/>
    </xf>
    <xf numFmtId="0" fontId="5" fillId="3" borderId="1" xfId="0" applyFont="1" applyFill="1" applyBorder="1" applyAlignment="1">
      <alignment vertical="top" wrapText="1"/>
    </xf>
    <xf numFmtId="164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wrapText="1"/>
    </xf>
    <xf numFmtId="165" fontId="0" fillId="2" borderId="1" xfId="1" applyNumberFormat="1" applyFont="1" applyFill="1" applyBorder="1"/>
    <xf numFmtId="0" fontId="0" fillId="3" borderId="1" xfId="0" applyFill="1" applyBorder="1" applyAlignment="1">
      <alignment wrapText="1"/>
    </xf>
    <xf numFmtId="165" fontId="0" fillId="3" borderId="1" xfId="1" applyNumberFormat="1" applyFont="1" applyFill="1" applyBorder="1"/>
    <xf numFmtId="0" fontId="0" fillId="3" borderId="0" xfId="0" applyFill="1"/>
    <xf numFmtId="164" fontId="0" fillId="3" borderId="1" xfId="0" applyNumberFormat="1" applyFill="1" applyBorder="1"/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3" borderId="1" xfId="0" applyFont="1" applyFill="1" applyBorder="1"/>
    <xf numFmtId="164" fontId="0" fillId="3" borderId="1" xfId="0" applyNumberForma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1" xfId="0" applyBorder="1"/>
    <xf numFmtId="164" fontId="0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3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0" fillId="0" borderId="2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wrapText="1"/>
    </xf>
    <xf numFmtId="165" fontId="0" fillId="0" borderId="1" xfId="1" applyNumberFormat="1" applyFont="1" applyFill="1" applyBorder="1" applyAlignment="1">
      <alignment vertical="top" wrapText="1"/>
    </xf>
    <xf numFmtId="165" fontId="0" fillId="0" borderId="1" xfId="1" applyNumberFormat="1" applyFont="1" applyBorder="1"/>
    <xf numFmtId="164" fontId="0" fillId="0" borderId="2" xfId="0" applyNumberForma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  <xf numFmtId="164" fontId="0" fillId="0" borderId="2" xfId="0" applyNumberFormat="1" applyFill="1" applyBorder="1" applyAlignment="1">
      <alignment horizontal="center" vertical="top" wrapText="1"/>
    </xf>
    <xf numFmtId="165" fontId="0" fillId="2" borderId="1" xfId="1" applyNumberFormat="1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wrapText="1"/>
    </xf>
    <xf numFmtId="164" fontId="0" fillId="2" borderId="2" xfId="0" applyNumberFormat="1" applyFont="1" applyFill="1" applyBorder="1" applyAlignment="1">
      <alignment vertical="top" wrapText="1"/>
    </xf>
    <xf numFmtId="0" fontId="0" fillId="6" borderId="0" xfId="0" applyFill="1"/>
    <xf numFmtId="0" fontId="0" fillId="7" borderId="0" xfId="0" applyFill="1"/>
    <xf numFmtId="164" fontId="0" fillId="0" borderId="1" xfId="0" applyNumberFormat="1" applyBorder="1" applyAlignment="1">
      <alignment wrapText="1"/>
    </xf>
    <xf numFmtId="8" fontId="0" fillId="5" borderId="1" xfId="0" applyNumberFormat="1" applyFill="1" applyBorder="1" applyAlignment="1">
      <alignment wrapText="1"/>
    </xf>
    <xf numFmtId="164" fontId="0" fillId="2" borderId="2" xfId="0" applyNumberForma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4" borderId="5" xfId="0" applyFill="1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64" fontId="0" fillId="2" borderId="1" xfId="0" applyNumberFormat="1" applyFill="1" applyBorder="1" applyAlignment="1">
      <alignment wrapText="1"/>
    </xf>
    <xf numFmtId="164" fontId="7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8" fillId="0" borderId="0" xfId="0" applyNumberFormat="1" applyFont="1" applyAlignment="1">
      <alignment wrapText="1"/>
    </xf>
    <xf numFmtId="165" fontId="0" fillId="0" borderId="0" xfId="0" applyNumberFormat="1"/>
    <xf numFmtId="164" fontId="9" fillId="0" borderId="0" xfId="0" applyNumberFormat="1" applyFont="1"/>
    <xf numFmtId="164" fontId="3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10" fillId="0" borderId="0" xfId="0" applyNumberFormat="1" applyFont="1"/>
    <xf numFmtId="164" fontId="11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3" fillId="0" borderId="0" xfId="0" applyNumberFormat="1" applyFont="1" applyAlignment="1">
      <alignment horizontal="center" wrapText="1"/>
    </xf>
    <xf numFmtId="164" fontId="13" fillId="0" borderId="0" xfId="0" applyNumberFormat="1" applyFont="1" applyAlignment="1">
      <alignment wrapText="1"/>
    </xf>
    <xf numFmtId="164" fontId="0" fillId="0" borderId="0" xfId="0" applyNumberFormat="1" applyAlignment="1">
      <alignment horizontal="center" wrapText="1"/>
    </xf>
    <xf numFmtId="164" fontId="14" fillId="0" borderId="0" xfId="0" applyNumberFormat="1" applyFont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83C5C-6238-4747-BCEF-0F80FA33D1A6}">
  <dimension ref="A1:Y30"/>
  <sheetViews>
    <sheetView tabSelected="1" workbookViewId="0">
      <selection activeCell="G4" sqref="G4"/>
    </sheetView>
  </sheetViews>
  <sheetFormatPr defaultColWidth="9.140625" defaultRowHeight="15" x14ac:dyDescent="0.25"/>
  <cols>
    <col min="1" max="1" width="14" style="1" customWidth="1"/>
    <col min="3" max="3" width="19.42578125" style="61" customWidth="1"/>
    <col min="4" max="4" width="42.28515625" style="52" customWidth="1"/>
    <col min="5" max="5" width="8" style="52" customWidth="1"/>
    <col min="6" max="6" width="19.42578125" style="64" customWidth="1"/>
    <col min="7" max="7" width="19.42578125" style="61" customWidth="1"/>
    <col min="8" max="8" width="27.42578125" style="61" customWidth="1"/>
    <col min="9" max="11" width="19.42578125" style="61" customWidth="1"/>
    <col min="12" max="12" width="14.85546875" customWidth="1"/>
    <col min="13" max="14" width="19.42578125" style="61" customWidth="1"/>
    <col min="15" max="15" width="22.5703125" bestFit="1" customWidth="1"/>
    <col min="16" max="16" width="50.140625" bestFit="1" customWidth="1"/>
    <col min="17" max="17" width="17.5703125" bestFit="1" customWidth="1"/>
    <col min="18" max="18" width="16.42578125" bestFit="1" customWidth="1"/>
    <col min="19" max="19" width="14.85546875" bestFit="1" customWidth="1"/>
    <col min="20" max="20" width="14.85546875" customWidth="1"/>
    <col min="21" max="21" width="13.85546875" bestFit="1" customWidth="1"/>
    <col min="22" max="22" width="13.140625" bestFit="1" customWidth="1"/>
    <col min="23" max="23" width="11.140625" bestFit="1" customWidth="1"/>
    <col min="24" max="24" width="106" bestFit="1" customWidth="1"/>
    <col min="31" max="31" width="43.28515625" customWidth="1"/>
    <col min="40" max="40" width="12.42578125" customWidth="1"/>
  </cols>
  <sheetData>
    <row r="1" spans="1:24" ht="60" x14ac:dyDescent="0.25">
      <c r="B1" s="2" t="s">
        <v>0</v>
      </c>
      <c r="C1" s="3" t="s">
        <v>1</v>
      </c>
      <c r="D1" s="4" t="s">
        <v>2</v>
      </c>
      <c r="E1" s="4"/>
      <c r="F1" s="5" t="s">
        <v>3</v>
      </c>
      <c r="G1" s="5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6" t="s">
        <v>9</v>
      </c>
      <c r="M1" s="3" t="s">
        <v>10</v>
      </c>
      <c r="N1" s="3" t="s">
        <v>11</v>
      </c>
      <c r="O1" s="7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6" t="s">
        <v>9</v>
      </c>
      <c r="U1" s="8" t="s">
        <v>17</v>
      </c>
      <c r="V1" s="8" t="s">
        <v>18</v>
      </c>
      <c r="W1" s="8" t="s">
        <v>19</v>
      </c>
      <c r="X1" s="8" t="s">
        <v>20</v>
      </c>
    </row>
    <row r="2" spans="1:24" s="18" customFormat="1" ht="60" x14ac:dyDescent="0.25">
      <c r="A2" s="9">
        <v>43941</v>
      </c>
      <c r="B2" s="10" t="s">
        <v>21</v>
      </c>
      <c r="C2" s="11" t="s">
        <v>22</v>
      </c>
      <c r="D2" s="12" t="s">
        <v>23</v>
      </c>
      <c r="E2" s="12" t="s">
        <v>24</v>
      </c>
      <c r="F2" s="13" t="s">
        <v>25</v>
      </c>
      <c r="G2" s="14" t="s">
        <v>26</v>
      </c>
      <c r="H2" s="14"/>
      <c r="I2" s="14"/>
      <c r="J2" s="14"/>
      <c r="K2" s="11">
        <f>1.21*27601242</f>
        <v>33397502.82</v>
      </c>
      <c r="L2" s="15">
        <v>33397502.82</v>
      </c>
      <c r="M2" s="11"/>
      <c r="N2" s="11"/>
      <c r="O2" s="16" t="s">
        <v>27</v>
      </c>
      <c r="P2" s="10"/>
      <c r="Q2" s="17">
        <f>33397502.82-R2</f>
        <v>24490400</v>
      </c>
      <c r="R2" s="17">
        <f>7361242*1.21</f>
        <v>8907102.8200000003</v>
      </c>
      <c r="S2" s="17"/>
      <c r="T2" s="15"/>
      <c r="U2" s="17"/>
      <c r="V2" s="17"/>
      <c r="W2" s="17"/>
      <c r="X2" s="18" t="s">
        <v>28</v>
      </c>
    </row>
    <row r="3" spans="1:24" s="18" customFormat="1" ht="30" x14ac:dyDescent="0.25">
      <c r="A3" s="9">
        <v>44062</v>
      </c>
      <c r="B3" s="10" t="s">
        <v>29</v>
      </c>
      <c r="C3" s="19" t="s">
        <v>22</v>
      </c>
      <c r="D3" s="12" t="s">
        <v>30</v>
      </c>
      <c r="E3" s="12" t="s">
        <v>24</v>
      </c>
      <c r="F3" s="13" t="s">
        <v>31</v>
      </c>
      <c r="G3" s="14" t="s">
        <v>32</v>
      </c>
      <c r="H3" s="14"/>
      <c r="I3" s="14"/>
      <c r="J3" s="14"/>
      <c r="K3" s="19">
        <v>1185000</v>
      </c>
      <c r="L3" s="15">
        <v>1185000</v>
      </c>
      <c r="M3" s="19"/>
      <c r="N3" s="19"/>
      <c r="O3" s="16"/>
      <c r="P3" s="10"/>
      <c r="Q3" s="17">
        <v>1185000</v>
      </c>
      <c r="R3" s="17"/>
      <c r="S3" s="17"/>
      <c r="T3" s="15"/>
      <c r="U3" s="17"/>
      <c r="V3" s="17"/>
      <c r="W3" s="17"/>
      <c r="X3" s="20" t="s">
        <v>33</v>
      </c>
    </row>
    <row r="4" spans="1:24" s="18" customFormat="1" ht="60" x14ac:dyDescent="0.25">
      <c r="A4" s="9">
        <v>44054</v>
      </c>
      <c r="B4" s="10" t="s">
        <v>34</v>
      </c>
      <c r="C4" s="19" t="s">
        <v>22</v>
      </c>
      <c r="D4" s="12" t="s">
        <v>35</v>
      </c>
      <c r="E4" s="12" t="s">
        <v>24</v>
      </c>
      <c r="F4" s="13" t="s">
        <v>36</v>
      </c>
      <c r="G4" s="14" t="s">
        <v>37</v>
      </c>
      <c r="H4" s="14"/>
      <c r="I4" s="14"/>
      <c r="J4" s="14"/>
      <c r="K4" s="19">
        <v>822800</v>
      </c>
      <c r="L4" s="15">
        <v>822800</v>
      </c>
      <c r="M4" s="19"/>
      <c r="N4" s="19"/>
      <c r="O4" s="16"/>
      <c r="P4" s="10"/>
      <c r="Q4" s="17">
        <v>822800</v>
      </c>
      <c r="R4" s="17"/>
      <c r="S4" s="17"/>
      <c r="T4" s="15"/>
      <c r="U4" s="17"/>
      <c r="V4" s="17"/>
      <c r="W4" s="17"/>
      <c r="X4" s="18" t="s">
        <v>38</v>
      </c>
    </row>
    <row r="5" spans="1:24" s="18" customFormat="1" ht="30" x14ac:dyDescent="0.25">
      <c r="A5" s="9">
        <v>44119</v>
      </c>
      <c r="B5" s="10" t="s">
        <v>39</v>
      </c>
      <c r="C5" s="19" t="s">
        <v>22</v>
      </c>
      <c r="D5" s="12" t="s">
        <v>40</v>
      </c>
      <c r="E5" s="12" t="s">
        <v>24</v>
      </c>
      <c r="F5" s="13" t="s">
        <v>41</v>
      </c>
      <c r="G5" s="14" t="s">
        <v>42</v>
      </c>
      <c r="H5" s="14"/>
      <c r="I5" s="14"/>
      <c r="J5" s="14"/>
      <c r="K5" s="19">
        <v>4053500</v>
      </c>
      <c r="L5" s="15">
        <v>4053500</v>
      </c>
      <c r="M5" s="19"/>
      <c r="N5" s="19"/>
      <c r="O5" s="16"/>
      <c r="P5" s="10"/>
      <c r="Q5" s="17">
        <v>4053500</v>
      </c>
      <c r="R5" s="17"/>
      <c r="S5" s="17"/>
      <c r="T5" s="15"/>
      <c r="U5" s="17"/>
      <c r="V5" s="17"/>
      <c r="W5" s="17"/>
      <c r="X5" s="21" t="s">
        <v>43</v>
      </c>
    </row>
    <row r="6" spans="1:24" s="18" customFormat="1" ht="45" x14ac:dyDescent="0.25">
      <c r="A6" s="9">
        <v>43976</v>
      </c>
      <c r="B6" s="10" t="s">
        <v>44</v>
      </c>
      <c r="C6" s="19" t="s">
        <v>22</v>
      </c>
      <c r="D6" s="22" t="s">
        <v>45</v>
      </c>
      <c r="E6" s="22" t="s">
        <v>46</v>
      </c>
      <c r="F6" s="23" t="s">
        <v>47</v>
      </c>
      <c r="G6" s="11" t="s">
        <v>48</v>
      </c>
      <c r="H6" s="14"/>
      <c r="I6" s="14"/>
      <c r="J6" s="14"/>
      <c r="K6" s="19">
        <v>2384316</v>
      </c>
      <c r="L6" s="15">
        <v>2384316</v>
      </c>
      <c r="M6" s="19"/>
      <c r="N6" s="19"/>
      <c r="O6" s="16"/>
      <c r="P6" s="10"/>
      <c r="Q6" s="17">
        <v>2384316</v>
      </c>
      <c r="R6" s="17"/>
      <c r="S6" s="17"/>
      <c r="T6" s="15"/>
      <c r="U6" s="17"/>
      <c r="V6" s="17"/>
      <c r="W6" s="17"/>
      <c r="X6" s="21" t="s">
        <v>49</v>
      </c>
    </row>
    <row r="7" spans="1:24" s="18" customFormat="1" ht="30" x14ac:dyDescent="0.25">
      <c r="A7" s="9">
        <v>44019</v>
      </c>
      <c r="B7" s="10" t="s">
        <v>50</v>
      </c>
      <c r="C7" s="11" t="s">
        <v>22</v>
      </c>
      <c r="D7" s="22" t="s">
        <v>51</v>
      </c>
      <c r="E7" s="22" t="s">
        <v>46</v>
      </c>
      <c r="F7" s="13" t="s">
        <v>52</v>
      </c>
      <c r="G7" s="14" t="s">
        <v>53</v>
      </c>
      <c r="H7" s="14"/>
      <c r="I7" s="14"/>
      <c r="J7" s="14"/>
      <c r="K7" s="11">
        <v>5792149</v>
      </c>
      <c r="L7" s="15">
        <v>5792149</v>
      </c>
      <c r="M7" s="11"/>
      <c r="N7" s="11"/>
      <c r="O7" s="16"/>
      <c r="P7" s="10" t="s">
        <v>54</v>
      </c>
      <c r="Q7" s="17">
        <v>5792149</v>
      </c>
      <c r="R7" s="17"/>
      <c r="S7" s="17"/>
      <c r="T7" s="15"/>
      <c r="U7" s="17"/>
      <c r="V7" s="17"/>
      <c r="W7" s="17"/>
      <c r="X7" s="18" t="s">
        <v>55</v>
      </c>
    </row>
    <row r="8" spans="1:24" s="18" customFormat="1" x14ac:dyDescent="0.25">
      <c r="A8" s="24" t="s">
        <v>56</v>
      </c>
      <c r="B8" s="10" t="s">
        <v>57</v>
      </c>
      <c r="C8" s="11" t="s">
        <v>58</v>
      </c>
      <c r="D8" s="16" t="s">
        <v>59</v>
      </c>
      <c r="E8" s="16" t="s">
        <v>46</v>
      </c>
      <c r="F8" s="13" t="s">
        <v>60</v>
      </c>
      <c r="G8" s="14" t="s">
        <v>61</v>
      </c>
      <c r="H8" s="14"/>
      <c r="I8" s="14"/>
      <c r="J8" s="14"/>
      <c r="K8" s="11">
        <v>54195900</v>
      </c>
      <c r="L8" s="15">
        <v>54195900</v>
      </c>
      <c r="M8" s="11"/>
      <c r="N8" s="11"/>
      <c r="O8" s="16"/>
      <c r="P8" s="10"/>
      <c r="Q8" s="17">
        <v>54195900</v>
      </c>
      <c r="R8" s="17"/>
      <c r="S8" s="17"/>
      <c r="T8" s="15"/>
      <c r="U8" s="17"/>
      <c r="V8" s="17"/>
      <c r="W8" s="17"/>
      <c r="X8" s="18" t="s">
        <v>62</v>
      </c>
    </row>
    <row r="9" spans="1:24" s="18" customFormat="1" x14ac:dyDescent="0.25">
      <c r="A9" s="24" t="s">
        <v>63</v>
      </c>
      <c r="B9" s="10" t="s">
        <v>64</v>
      </c>
      <c r="C9" s="11" t="s">
        <v>65</v>
      </c>
      <c r="D9" s="10" t="s">
        <v>66</v>
      </c>
      <c r="E9" s="10" t="s">
        <v>46</v>
      </c>
      <c r="F9" s="13" t="s">
        <v>67</v>
      </c>
      <c r="G9" s="14" t="s">
        <v>68</v>
      </c>
      <c r="H9" s="14"/>
      <c r="I9" s="14"/>
      <c r="J9" s="14"/>
      <c r="K9" s="11">
        <v>91745830</v>
      </c>
      <c r="L9" s="15">
        <v>91745830</v>
      </c>
      <c r="M9" s="11"/>
      <c r="N9" s="11"/>
      <c r="O9" s="16"/>
      <c r="P9" s="10"/>
      <c r="Q9" s="17">
        <v>91745830</v>
      </c>
      <c r="R9" s="17"/>
      <c r="S9" s="17"/>
      <c r="T9" s="15"/>
      <c r="U9" s="17"/>
      <c r="V9" s="17"/>
      <c r="W9" s="17"/>
    </row>
    <row r="10" spans="1:24" ht="30" x14ac:dyDescent="0.25">
      <c r="B10" s="25"/>
      <c r="C10" s="26" t="s">
        <v>22</v>
      </c>
      <c r="D10" s="27" t="s">
        <v>69</v>
      </c>
      <c r="E10" s="27" t="s">
        <v>46</v>
      </c>
      <c r="F10" s="28">
        <v>134</v>
      </c>
      <c r="G10" s="29" t="s">
        <v>53</v>
      </c>
      <c r="H10" s="30" t="s">
        <v>70</v>
      </c>
      <c r="I10" s="30" t="s">
        <v>70</v>
      </c>
      <c r="J10" s="30" t="s">
        <v>70</v>
      </c>
      <c r="K10" s="26">
        <f>1.21*5400000</f>
        <v>6534000</v>
      </c>
      <c r="L10" s="15">
        <v>6534000</v>
      </c>
      <c r="M10" s="26" t="s">
        <v>71</v>
      </c>
      <c r="N10" s="26" t="s">
        <v>71</v>
      </c>
      <c r="O10" s="31"/>
      <c r="P10" s="25" t="s">
        <v>72</v>
      </c>
      <c r="Q10" s="32">
        <v>6534000</v>
      </c>
      <c r="R10" s="33"/>
      <c r="S10" s="33"/>
      <c r="T10" s="15"/>
      <c r="U10" s="33"/>
      <c r="V10" s="33"/>
      <c r="W10" s="33"/>
    </row>
    <row r="11" spans="1:24" x14ac:dyDescent="0.25">
      <c r="B11" s="25"/>
      <c r="C11" s="26" t="s">
        <v>22</v>
      </c>
      <c r="D11" s="27" t="s">
        <v>73</v>
      </c>
      <c r="E11" s="27" t="s">
        <v>46</v>
      </c>
      <c r="F11" s="28">
        <v>136</v>
      </c>
      <c r="G11" s="34" t="s">
        <v>74</v>
      </c>
      <c r="H11" s="30" t="s">
        <v>70</v>
      </c>
      <c r="I11" s="30" t="s">
        <v>70</v>
      </c>
      <c r="J11" s="30" t="s">
        <v>70</v>
      </c>
      <c r="K11" s="26">
        <f>1.21*8517390</f>
        <v>10306041.9</v>
      </c>
      <c r="L11" s="35">
        <v>10306041.9</v>
      </c>
      <c r="M11" s="26" t="s">
        <v>71</v>
      </c>
      <c r="N11" s="26" t="s">
        <v>71</v>
      </c>
      <c r="O11" s="31"/>
      <c r="P11" s="25"/>
      <c r="Q11" s="33"/>
      <c r="R11" s="33"/>
      <c r="S11" s="26">
        <f>1.21*8517390</f>
        <v>10306041.9</v>
      </c>
      <c r="T11" s="35">
        <v>10306041.9</v>
      </c>
      <c r="U11" s="33"/>
      <c r="V11" s="33"/>
      <c r="W11" s="33"/>
      <c r="X11" t="s">
        <v>75</v>
      </c>
    </row>
    <row r="12" spans="1:24" ht="90" x14ac:dyDescent="0.25">
      <c r="B12" s="25" t="s">
        <v>76</v>
      </c>
      <c r="C12" s="26" t="s">
        <v>77</v>
      </c>
      <c r="D12" s="27" t="s">
        <v>78</v>
      </c>
      <c r="E12" s="27" t="s">
        <v>24</v>
      </c>
      <c r="F12" s="36" t="s">
        <v>25</v>
      </c>
      <c r="G12" s="36" t="s">
        <v>26</v>
      </c>
      <c r="H12" s="30" t="s">
        <v>70</v>
      </c>
      <c r="I12" s="30" t="s">
        <v>70</v>
      </c>
      <c r="J12" s="30" t="s">
        <v>70</v>
      </c>
      <c r="K12" s="26">
        <f>R12+S12+U12</f>
        <v>70928070</v>
      </c>
      <c r="L12" s="37">
        <f>57586077+928070+15000000</f>
        <v>73514147</v>
      </c>
      <c r="M12" s="26" t="s">
        <v>71</v>
      </c>
      <c r="N12" s="26" t="s">
        <v>71</v>
      </c>
      <c r="O12" s="38" t="s">
        <v>79</v>
      </c>
      <c r="P12" s="39" t="s">
        <v>80</v>
      </c>
      <c r="Q12" s="40"/>
      <c r="R12" s="40">
        <v>928070</v>
      </c>
      <c r="S12" s="40">
        <v>55000000</v>
      </c>
      <c r="T12" s="37">
        <v>57586077</v>
      </c>
      <c r="U12" s="40">
        <v>15000000</v>
      </c>
      <c r="V12" s="40"/>
      <c r="W12" s="40"/>
      <c r="X12" t="s">
        <v>81</v>
      </c>
    </row>
    <row r="13" spans="1:24" ht="30" x14ac:dyDescent="0.25">
      <c r="B13" s="25" t="s">
        <v>76</v>
      </c>
      <c r="C13" s="34" t="s">
        <v>82</v>
      </c>
      <c r="D13" s="27" t="s">
        <v>30</v>
      </c>
      <c r="E13" s="27" t="s">
        <v>24</v>
      </c>
      <c r="F13" s="36" t="s">
        <v>31</v>
      </c>
      <c r="G13" s="34" t="s">
        <v>32</v>
      </c>
      <c r="H13" s="34" t="s">
        <v>83</v>
      </c>
      <c r="I13" s="30">
        <v>1185800</v>
      </c>
      <c r="J13" s="30">
        <v>1694000</v>
      </c>
      <c r="K13" s="30">
        <v>1439900</v>
      </c>
      <c r="L13" s="41">
        <v>1200000</v>
      </c>
      <c r="M13" s="30" t="s">
        <v>71</v>
      </c>
      <c r="N13" s="30" t="s">
        <v>71</v>
      </c>
      <c r="O13" s="31"/>
      <c r="P13" s="25" t="s">
        <v>84</v>
      </c>
      <c r="Q13" s="33"/>
      <c r="R13" s="33"/>
      <c r="S13" s="30">
        <v>1439900</v>
      </c>
      <c r="T13" s="41">
        <v>1200000</v>
      </c>
      <c r="U13" s="33"/>
      <c r="V13" s="33"/>
      <c r="W13" s="33"/>
      <c r="X13" s="42" t="s">
        <v>85</v>
      </c>
    </row>
    <row r="14" spans="1:24" ht="60" x14ac:dyDescent="0.25">
      <c r="B14" s="25" t="s">
        <v>76</v>
      </c>
      <c r="C14" s="34" t="s">
        <v>82</v>
      </c>
      <c r="D14" s="27" t="s">
        <v>35</v>
      </c>
      <c r="E14" s="27" t="s">
        <v>24</v>
      </c>
      <c r="F14" s="36" t="s">
        <v>36</v>
      </c>
      <c r="G14" s="34" t="s">
        <v>37</v>
      </c>
      <c r="H14" s="34" t="s">
        <v>86</v>
      </c>
      <c r="I14" s="30">
        <v>834900</v>
      </c>
      <c r="J14" s="30">
        <v>974050</v>
      </c>
      <c r="K14" s="30">
        <v>904475</v>
      </c>
      <c r="L14" s="41">
        <v>850000</v>
      </c>
      <c r="M14" s="30" t="s">
        <v>71</v>
      </c>
      <c r="N14" s="30" t="s">
        <v>71</v>
      </c>
      <c r="O14" s="31"/>
      <c r="P14" s="25" t="s">
        <v>84</v>
      </c>
      <c r="Q14" s="33"/>
      <c r="R14" s="33"/>
      <c r="S14" s="30">
        <v>904475</v>
      </c>
      <c r="T14" s="41">
        <v>850000</v>
      </c>
      <c r="U14" s="33"/>
      <c r="V14" s="33"/>
      <c r="W14" s="33"/>
      <c r="X14" s="42" t="s">
        <v>85</v>
      </c>
    </row>
    <row r="15" spans="1:24" ht="30" x14ac:dyDescent="0.25">
      <c r="B15" s="25" t="s">
        <v>76</v>
      </c>
      <c r="C15" s="34" t="s">
        <v>82</v>
      </c>
      <c r="D15" s="27" t="s">
        <v>40</v>
      </c>
      <c r="E15" s="27" t="s">
        <v>24</v>
      </c>
      <c r="F15" s="36" t="s">
        <v>41</v>
      </c>
      <c r="G15" s="34" t="s">
        <v>42</v>
      </c>
      <c r="H15" s="34" t="s">
        <v>87</v>
      </c>
      <c r="I15" s="30">
        <v>6050000</v>
      </c>
      <c r="J15" s="30">
        <v>5297380</v>
      </c>
      <c r="K15" s="30">
        <v>5673690</v>
      </c>
      <c r="L15" s="41">
        <v>4200000</v>
      </c>
      <c r="M15" s="30" t="s">
        <v>71</v>
      </c>
      <c r="N15" s="30" t="s">
        <v>71</v>
      </c>
      <c r="O15" s="31"/>
      <c r="P15" s="25" t="s">
        <v>84</v>
      </c>
      <c r="Q15" s="33"/>
      <c r="R15" s="33"/>
      <c r="S15" s="30">
        <v>5673690</v>
      </c>
      <c r="T15" s="41">
        <v>4200000</v>
      </c>
      <c r="U15" s="33"/>
      <c r="V15" s="33"/>
      <c r="W15" s="33"/>
      <c r="X15" s="42" t="s">
        <v>85</v>
      </c>
    </row>
    <row r="16" spans="1:24" ht="30" x14ac:dyDescent="0.25">
      <c r="B16" s="25" t="s">
        <v>76</v>
      </c>
      <c r="C16" s="34" t="s">
        <v>82</v>
      </c>
      <c r="D16" s="27" t="s">
        <v>88</v>
      </c>
      <c r="E16" s="27" t="s">
        <v>24</v>
      </c>
      <c r="F16" s="36" t="s">
        <v>89</v>
      </c>
      <c r="G16" s="34" t="s">
        <v>90</v>
      </c>
      <c r="H16" s="34" t="s">
        <v>87</v>
      </c>
      <c r="I16" s="30">
        <v>1742400</v>
      </c>
      <c r="J16" s="30">
        <v>1741190</v>
      </c>
      <c r="K16" s="30">
        <v>1741795</v>
      </c>
      <c r="L16" s="41">
        <v>1500000</v>
      </c>
      <c r="M16" s="30" t="s">
        <v>71</v>
      </c>
      <c r="N16" s="30" t="s">
        <v>71</v>
      </c>
      <c r="O16" s="31"/>
      <c r="P16" s="25" t="s">
        <v>84</v>
      </c>
      <c r="Q16" s="33"/>
      <c r="R16" s="33"/>
      <c r="S16" s="30">
        <v>1741795</v>
      </c>
      <c r="T16" s="41">
        <v>1500000</v>
      </c>
      <c r="U16" s="33"/>
      <c r="V16" s="33"/>
      <c r="W16" s="33"/>
      <c r="X16" s="42" t="s">
        <v>85</v>
      </c>
    </row>
    <row r="17" spans="2:25" ht="45" x14ac:dyDescent="0.25">
      <c r="B17" s="25" t="s">
        <v>76</v>
      </c>
      <c r="C17" s="34" t="s">
        <v>91</v>
      </c>
      <c r="D17" s="27" t="s">
        <v>92</v>
      </c>
      <c r="E17" s="27" t="s">
        <v>24</v>
      </c>
      <c r="F17" s="36" t="s">
        <v>93</v>
      </c>
      <c r="G17" s="34" t="s">
        <v>94</v>
      </c>
      <c r="H17" s="34" t="s">
        <v>83</v>
      </c>
      <c r="I17" s="34">
        <v>6846180</v>
      </c>
      <c r="J17" s="30">
        <v>9387400.2200000007</v>
      </c>
      <c r="K17" s="30">
        <v>8116790.1100000003</v>
      </c>
      <c r="L17" s="41">
        <v>7000000</v>
      </c>
      <c r="M17" s="30" t="s">
        <v>71</v>
      </c>
      <c r="N17" s="30" t="s">
        <v>71</v>
      </c>
      <c r="O17" s="31"/>
      <c r="P17" s="25" t="s">
        <v>84</v>
      </c>
      <c r="Q17" s="33"/>
      <c r="R17" s="33"/>
      <c r="S17" s="30">
        <v>8116790.1100000003</v>
      </c>
      <c r="T17" s="41">
        <v>7000000</v>
      </c>
      <c r="U17" s="33"/>
      <c r="V17" s="33"/>
      <c r="W17" s="33"/>
      <c r="X17" s="42" t="s">
        <v>85</v>
      </c>
    </row>
    <row r="18" spans="2:25" ht="45" x14ac:dyDescent="0.25">
      <c r="B18" s="25" t="s">
        <v>76</v>
      </c>
      <c r="C18" s="34" t="s">
        <v>58</v>
      </c>
      <c r="D18" s="27" t="s">
        <v>95</v>
      </c>
      <c r="E18" s="27" t="s">
        <v>24</v>
      </c>
      <c r="F18" s="36" t="s">
        <v>93</v>
      </c>
      <c r="G18" s="34" t="s">
        <v>94</v>
      </c>
      <c r="H18" s="34" t="s">
        <v>83</v>
      </c>
      <c r="I18" s="34">
        <v>6846180</v>
      </c>
      <c r="J18" s="30">
        <v>9387400.2200000007</v>
      </c>
      <c r="K18" s="30">
        <v>8116790.1100000003</v>
      </c>
      <c r="L18" s="41">
        <v>7000000</v>
      </c>
      <c r="M18" s="30" t="s">
        <v>71</v>
      </c>
      <c r="N18" s="30" t="s">
        <v>71</v>
      </c>
      <c r="O18" s="31"/>
      <c r="P18" s="25" t="s">
        <v>84</v>
      </c>
      <c r="Q18" s="33"/>
      <c r="R18" s="33"/>
      <c r="S18" s="30">
        <v>8116790.1100000003</v>
      </c>
      <c r="T18" s="41">
        <v>7000000</v>
      </c>
      <c r="U18" s="33"/>
      <c r="V18" s="33"/>
      <c r="W18" s="33"/>
      <c r="X18" t="s">
        <v>96</v>
      </c>
    </row>
    <row r="19" spans="2:25" ht="30" x14ac:dyDescent="0.25">
      <c r="B19" s="25" t="s">
        <v>76</v>
      </c>
      <c r="C19" s="34" t="s">
        <v>97</v>
      </c>
      <c r="D19" s="27" t="s">
        <v>98</v>
      </c>
      <c r="E19" s="27" t="s">
        <v>24</v>
      </c>
      <c r="F19" s="36" t="s">
        <v>99</v>
      </c>
      <c r="G19" s="34" t="s">
        <v>100</v>
      </c>
      <c r="H19" s="34" t="s">
        <v>87</v>
      </c>
      <c r="I19" s="30">
        <v>3842960</v>
      </c>
      <c r="J19" s="30">
        <v>4416500</v>
      </c>
      <c r="K19" s="30">
        <v>4129730</v>
      </c>
      <c r="L19" s="41">
        <v>3500000</v>
      </c>
      <c r="M19" s="30" t="s">
        <v>71</v>
      </c>
      <c r="N19" s="30" t="s">
        <v>71</v>
      </c>
      <c r="O19" s="31"/>
      <c r="P19" s="25" t="s">
        <v>84</v>
      </c>
      <c r="Q19" s="33"/>
      <c r="R19" s="33"/>
      <c r="S19" s="30">
        <v>4129730</v>
      </c>
      <c r="T19" s="41">
        <v>3500000</v>
      </c>
      <c r="U19" s="33"/>
      <c r="V19" s="33"/>
      <c r="W19" s="33"/>
      <c r="X19" s="43" t="s">
        <v>101</v>
      </c>
    </row>
    <row r="20" spans="2:25" ht="30" x14ac:dyDescent="0.25">
      <c r="B20" s="25" t="s">
        <v>76</v>
      </c>
      <c r="C20" s="34" t="s">
        <v>58</v>
      </c>
      <c r="D20" s="27" t="s">
        <v>102</v>
      </c>
      <c r="E20" s="27" t="s">
        <v>24</v>
      </c>
      <c r="F20" s="36" t="s">
        <v>103</v>
      </c>
      <c r="G20" s="34" t="s">
        <v>104</v>
      </c>
      <c r="H20" s="34" t="s">
        <v>105</v>
      </c>
      <c r="I20" s="30"/>
      <c r="J20" s="30">
        <v>3212907</v>
      </c>
      <c r="K20" s="30">
        <v>3212907</v>
      </c>
      <c r="L20" s="41">
        <v>3100000</v>
      </c>
      <c r="M20" s="30"/>
      <c r="N20" s="30"/>
      <c r="O20" s="31"/>
      <c r="P20" s="25" t="s">
        <v>106</v>
      </c>
      <c r="Q20" s="33"/>
      <c r="R20" s="33"/>
      <c r="S20" s="30">
        <v>3212907</v>
      </c>
      <c r="T20" s="41">
        <v>3100000</v>
      </c>
      <c r="U20" s="33"/>
      <c r="V20" s="33"/>
      <c r="W20" s="33"/>
      <c r="X20" s="43" t="s">
        <v>101</v>
      </c>
    </row>
    <row r="21" spans="2:25" ht="30" x14ac:dyDescent="0.25">
      <c r="B21" s="25" t="s">
        <v>76</v>
      </c>
      <c r="C21" s="34" t="s">
        <v>58</v>
      </c>
      <c r="D21" s="27" t="s">
        <v>107</v>
      </c>
      <c r="E21" s="27" t="s">
        <v>24</v>
      </c>
      <c r="F21" s="36" t="s">
        <v>108</v>
      </c>
      <c r="G21" s="34" t="s">
        <v>109</v>
      </c>
      <c r="H21" s="30"/>
      <c r="I21" s="30"/>
      <c r="J21" s="30"/>
      <c r="K21" s="30">
        <v>3200000</v>
      </c>
      <c r="L21" s="41">
        <v>5600000</v>
      </c>
      <c r="M21" s="30"/>
      <c r="N21" s="30"/>
      <c r="O21" s="31"/>
      <c r="P21" s="25" t="s">
        <v>84</v>
      </c>
      <c r="Q21" s="33"/>
      <c r="R21" s="33"/>
      <c r="S21" s="30">
        <v>3200000</v>
      </c>
      <c r="T21" s="41">
        <v>5600000</v>
      </c>
      <c r="U21" s="33"/>
      <c r="V21" s="33"/>
      <c r="W21" s="33"/>
      <c r="X21" s="43" t="s">
        <v>101</v>
      </c>
    </row>
    <row r="22" spans="2:25" ht="30" x14ac:dyDescent="0.25">
      <c r="B22" s="25" t="s">
        <v>76</v>
      </c>
      <c r="C22" s="34" t="s">
        <v>58</v>
      </c>
      <c r="D22" s="27" t="s">
        <v>110</v>
      </c>
      <c r="E22" s="27" t="s">
        <v>24</v>
      </c>
      <c r="F22" s="36" t="s">
        <v>111</v>
      </c>
      <c r="G22" s="34" t="s">
        <v>112</v>
      </c>
      <c r="H22" s="34" t="s">
        <v>113</v>
      </c>
      <c r="I22" s="30">
        <v>481580</v>
      </c>
      <c r="J22" s="30">
        <v>481580</v>
      </c>
      <c r="K22" s="30">
        <v>481580</v>
      </c>
      <c r="L22" s="41">
        <v>481580</v>
      </c>
      <c r="M22" s="30" t="s">
        <v>71</v>
      </c>
      <c r="N22" s="30" t="s">
        <v>71</v>
      </c>
      <c r="O22" s="31"/>
      <c r="P22" s="25" t="s">
        <v>106</v>
      </c>
      <c r="Q22" s="33"/>
      <c r="R22" s="33"/>
      <c r="S22" s="30">
        <v>481580</v>
      </c>
      <c r="T22" s="41">
        <v>481580</v>
      </c>
      <c r="U22" s="33"/>
      <c r="V22" s="33"/>
      <c r="W22" s="33"/>
      <c r="X22" s="43" t="s">
        <v>114</v>
      </c>
    </row>
    <row r="23" spans="2:25" ht="45" x14ac:dyDescent="0.25">
      <c r="B23" s="25"/>
      <c r="C23" s="29"/>
      <c r="D23" s="27" t="s">
        <v>115</v>
      </c>
      <c r="E23" s="27" t="s">
        <v>46</v>
      </c>
      <c r="F23" s="36"/>
      <c r="G23" s="34"/>
      <c r="H23" s="29"/>
      <c r="I23" s="29"/>
      <c r="J23" s="29"/>
      <c r="K23" s="44">
        <f>(47301965+5806511+1000000)*1.21</f>
        <v>65471255.960000001</v>
      </c>
      <c r="L23" s="15">
        <v>65471255.960000001</v>
      </c>
      <c r="M23" s="29"/>
      <c r="N23" s="29"/>
      <c r="O23" s="45" t="s">
        <v>116</v>
      </c>
      <c r="P23" s="25"/>
      <c r="Q23" s="33"/>
      <c r="R23" s="44">
        <f>(47301965+5806511+1000000)*1.21</f>
        <v>65471255.960000001</v>
      </c>
      <c r="S23" s="33"/>
      <c r="T23" s="15"/>
      <c r="U23" s="33"/>
      <c r="V23" s="33"/>
      <c r="W23" s="33"/>
    </row>
    <row r="24" spans="2:25" ht="30" x14ac:dyDescent="0.25">
      <c r="B24" s="25" t="s">
        <v>76</v>
      </c>
      <c r="C24" s="29" t="s">
        <v>117</v>
      </c>
      <c r="D24" s="27" t="s">
        <v>118</v>
      </c>
      <c r="E24" s="27" t="s">
        <v>24</v>
      </c>
      <c r="F24" s="28">
        <v>80</v>
      </c>
      <c r="G24" s="34" t="s">
        <v>119</v>
      </c>
      <c r="H24" s="29" t="s">
        <v>120</v>
      </c>
      <c r="I24" s="29">
        <v>6048790</v>
      </c>
      <c r="J24" s="29">
        <v>5265920</v>
      </c>
      <c r="K24" s="29">
        <v>5657355</v>
      </c>
      <c r="L24" s="46">
        <v>5657355</v>
      </c>
      <c r="M24" s="29" t="s">
        <v>71</v>
      </c>
      <c r="N24" s="29" t="s">
        <v>71</v>
      </c>
      <c r="O24" s="47"/>
      <c r="P24" s="39"/>
      <c r="Q24" s="40"/>
      <c r="R24" s="40"/>
      <c r="S24" s="29">
        <v>5657355</v>
      </c>
      <c r="T24" s="46">
        <v>5657355</v>
      </c>
      <c r="U24" s="40"/>
      <c r="V24" s="40"/>
      <c r="W24" s="40"/>
      <c r="X24" s="48"/>
      <c r="Y24" s="25"/>
    </row>
    <row r="25" spans="2:25" ht="30" x14ac:dyDescent="0.25">
      <c r="B25" s="25"/>
      <c r="C25" s="44" t="s">
        <v>22</v>
      </c>
      <c r="D25" s="27" t="s">
        <v>121</v>
      </c>
      <c r="E25" s="27" t="s">
        <v>46</v>
      </c>
      <c r="F25" s="49" t="s">
        <v>52</v>
      </c>
      <c r="G25" s="29" t="s">
        <v>53</v>
      </c>
      <c r="H25" s="44" t="s">
        <v>70</v>
      </c>
      <c r="I25" s="44" t="s">
        <v>70</v>
      </c>
      <c r="J25" s="44" t="s">
        <v>70</v>
      </c>
      <c r="K25" s="44">
        <f>1.21*9515243</f>
        <v>11513444.029999999</v>
      </c>
      <c r="L25" s="50">
        <v>11513444.029999999</v>
      </c>
      <c r="M25" s="44" t="s">
        <v>71</v>
      </c>
      <c r="N25" s="44" t="s">
        <v>71</v>
      </c>
      <c r="O25" s="31"/>
      <c r="P25" s="25"/>
      <c r="Q25" s="33"/>
      <c r="R25" s="33"/>
      <c r="S25" s="44">
        <f>1.21*9515243</f>
        <v>11513444.029999999</v>
      </c>
      <c r="T25" s="50">
        <v>11513444.029999999</v>
      </c>
      <c r="U25" s="33"/>
      <c r="V25" s="33"/>
      <c r="W25" s="33"/>
      <c r="X25" t="s">
        <v>75</v>
      </c>
    </row>
    <row r="26" spans="2:25" ht="18.75" x14ac:dyDescent="0.3">
      <c r="C26" s="51"/>
      <c r="F26" s="52"/>
      <c r="G26" s="52"/>
      <c r="H26" s="51"/>
      <c r="I26" s="51"/>
      <c r="J26" s="51" t="s">
        <v>122</v>
      </c>
      <c r="K26" s="53">
        <f>SUM(K2:K25)</f>
        <v>401004821.93000001</v>
      </c>
      <c r="L26" s="54">
        <f>SUM(L12:L25)</f>
        <v>190587781.99000001</v>
      </c>
      <c r="M26" s="51"/>
      <c r="N26" s="51"/>
      <c r="O26" s="55"/>
      <c r="Q26" s="54">
        <f>SUM(Q2:Q25)</f>
        <v>191203895</v>
      </c>
      <c r="R26" s="54">
        <f t="shared" ref="R26:W26" si="0">SUM(R2:R25)</f>
        <v>75306428.780000001</v>
      </c>
      <c r="S26" s="54">
        <f t="shared" si="0"/>
        <v>119494498.15000001</v>
      </c>
      <c r="T26" s="54">
        <f>SUM(T11:T25)</f>
        <v>119494497.93000001</v>
      </c>
      <c r="U26" s="54">
        <f t="shared" si="0"/>
        <v>15000000</v>
      </c>
      <c r="V26" s="54">
        <f t="shared" si="0"/>
        <v>0</v>
      </c>
      <c r="W26" s="54">
        <f t="shared" si="0"/>
        <v>0</v>
      </c>
    </row>
    <row r="27" spans="2:25" ht="26.25" x14ac:dyDescent="0.4">
      <c r="C27" s="56"/>
      <c r="F27" s="57"/>
      <c r="G27" s="51"/>
      <c r="H27" s="58"/>
      <c r="I27" s="56"/>
      <c r="J27" s="56" t="s">
        <v>123</v>
      </c>
      <c r="K27" s="59">
        <v>98940422.295000002</v>
      </c>
      <c r="L27" s="54"/>
      <c r="M27" s="60">
        <f>SUM(K26:K27)</f>
        <v>499945244.22500002</v>
      </c>
      <c r="N27" s="56"/>
      <c r="S27" s="54">
        <f>Q26+R26+S26+U26+V26+W26</f>
        <v>401004821.93000001</v>
      </c>
      <c r="T27" s="54"/>
    </row>
    <row r="28" spans="2:25" ht="21" x14ac:dyDescent="0.35">
      <c r="F28" s="62"/>
      <c r="G28" s="56"/>
      <c r="J28" s="61" t="s">
        <v>124</v>
      </c>
      <c r="K28" s="63">
        <v>5000</v>
      </c>
      <c r="L28" s="54"/>
      <c r="T28" s="54"/>
    </row>
    <row r="29" spans="2:25" x14ac:dyDescent="0.25">
      <c r="J29" s="61" t="s">
        <v>125</v>
      </c>
      <c r="K29" s="61">
        <v>25000</v>
      </c>
    </row>
    <row r="30" spans="2:25" ht="18.75" x14ac:dyDescent="0.3">
      <c r="K30" s="65">
        <f>SUM(K26:K29)</f>
        <v>499975244.22500002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2021-04-08T06:24:41Z</dcterms:created>
  <dcterms:modified xsi:type="dcterms:W3CDTF">2021-04-08T06:25:04Z</dcterms:modified>
</cp:coreProperties>
</file>