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A_2.3_Merta\RHB\"/>
    </mc:Choice>
  </mc:AlternateContent>
  <xr:revisionPtr revIDLastSave="0" documentId="13_ncr:1_{8AD41967-2E5C-4A71-8E50-44C26D3D3C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W2" i="1"/>
  <c r="J17" i="1" l="1"/>
  <c r="M17" i="1" s="1"/>
  <c r="M14" i="1" l="1"/>
  <c r="M12" i="1" l="1"/>
  <c r="M13" i="1" l="1"/>
  <c r="M7" i="1"/>
  <c r="M8" i="1"/>
  <c r="J8" i="1"/>
  <c r="M15" i="1"/>
  <c r="M9" i="1"/>
  <c r="I11" i="1"/>
  <c r="H11" i="1" l="1"/>
  <c r="M19" i="1" l="1"/>
  <c r="M18" i="1" l="1"/>
  <c r="M16" i="1" l="1"/>
  <c r="M10" i="1" l="1"/>
  <c r="R21" i="1" l="1"/>
  <c r="N19" i="1"/>
  <c r="Q19" i="1" s="1"/>
  <c r="L19" i="1"/>
  <c r="K19" i="1"/>
  <c r="N18" i="1"/>
  <c r="Q18" i="1" s="1"/>
  <c r="L18" i="1"/>
  <c r="K18" i="1"/>
  <c r="N17" i="1"/>
  <c r="Q17" i="1" s="1"/>
  <c r="L17" i="1"/>
  <c r="K17" i="1"/>
  <c r="N16" i="1"/>
  <c r="Q16" i="1" s="1"/>
  <c r="L16" i="1"/>
  <c r="K16" i="1"/>
  <c r="N15" i="1"/>
  <c r="Q15" i="1" s="1"/>
  <c r="L15" i="1"/>
  <c r="K15" i="1"/>
  <c r="N14" i="1"/>
  <c r="Q14" i="1" s="1"/>
  <c r="L14" i="1"/>
  <c r="K14" i="1"/>
  <c r="N13" i="1"/>
  <c r="Q13" i="1" s="1"/>
  <c r="L13" i="1"/>
  <c r="K13" i="1"/>
  <c r="N12" i="1"/>
  <c r="Q12" i="1" s="1"/>
  <c r="L12" i="1"/>
  <c r="K12" i="1"/>
  <c r="L11" i="1"/>
  <c r="N11" i="1"/>
  <c r="Q11" i="1" s="1"/>
  <c r="N10" i="1"/>
  <c r="Q10" i="1" s="1"/>
  <c r="L10" i="1"/>
  <c r="K10" i="1"/>
  <c r="K9" i="1"/>
  <c r="I9" i="1"/>
  <c r="N9" i="1" s="1"/>
  <c r="Q9" i="1" s="1"/>
  <c r="N8" i="1"/>
  <c r="Q8" i="1" s="1"/>
  <c r="L8" i="1"/>
  <c r="K8" i="1"/>
  <c r="N7" i="1"/>
  <c r="Q7" i="1" s="1"/>
  <c r="L7" i="1"/>
  <c r="K7" i="1"/>
  <c r="Q6" i="1"/>
  <c r="L6" i="1"/>
  <c r="K6" i="1"/>
  <c r="Q5" i="1"/>
  <c r="L5" i="1"/>
  <c r="K5" i="1"/>
  <c r="Q4" i="1"/>
  <c r="L4" i="1"/>
  <c r="K4" i="1"/>
  <c r="Q3" i="1"/>
  <c r="L3" i="1"/>
  <c r="K3" i="1"/>
  <c r="L2" i="1"/>
  <c r="K2" i="1"/>
  <c r="Q20" i="1" l="1"/>
  <c r="R20" i="1" s="1"/>
  <c r="R22" i="1" s="1"/>
  <c r="Q2" i="1"/>
</calcChain>
</file>

<file path=xl/sharedStrings.xml><?xml version="1.0" encoding="utf-8"?>
<sst xmlns="http://schemas.openxmlformats.org/spreadsheetml/2006/main" count="199" uniqueCount="111">
  <si>
    <t>kategorie dle MZ</t>
  </si>
  <si>
    <t>Název dle MZČR</t>
  </si>
  <si>
    <t>Název</t>
  </si>
  <si>
    <t>Počet</t>
  </si>
  <si>
    <t>Klinika</t>
  </si>
  <si>
    <t>OBNOVA (včetne inventárního čísla původního přístroje)/NOVÝ</t>
  </si>
  <si>
    <t>Dodavatelé</t>
  </si>
  <si>
    <t>NABÍDKA A cena bez DPH</t>
  </si>
  <si>
    <t>NABÍDKA B cena bez DPH</t>
  </si>
  <si>
    <t>NABÍDKA A cena za 1ks bez DPH</t>
  </si>
  <si>
    <t>NABÍDKA B cena za 1ks bez DPH</t>
  </si>
  <si>
    <t>Průměrná cena nabídky bez DPH</t>
  </si>
  <si>
    <t>Průměrná cena za 1ks bez DPH</t>
  </si>
  <si>
    <t>Technické specifikace a marketingový průzkum zpracovává klinika ANO/NE</t>
  </si>
  <si>
    <t>kontrola cen</t>
  </si>
  <si>
    <t>D29</t>
  </si>
  <si>
    <t>Dynamické chodníky s integrovanými senzory pro analýzu a nácvik chůze s integrovanými tlakovými 
sensorya rovnováhy ve virtuální realitě</t>
  </si>
  <si>
    <t>Systém pro analýzu a nácvik chůze s virtuální realitou</t>
  </si>
  <si>
    <t>RHC</t>
  </si>
  <si>
    <t>zápůjčka UPOL/C009965-000</t>
  </si>
  <si>
    <t>Stargen EU s.r.o., Hospimed</t>
  </si>
  <si>
    <t>OBMI spolu s klinikou</t>
  </si>
  <si>
    <t>ok</t>
  </si>
  <si>
    <t>D35</t>
  </si>
  <si>
    <t>Robotizované systémy pro posturální rehabilitaci s virtuální zpětnou vazbou s objektivizačními prvky</t>
  </si>
  <si>
    <t>Terapie a vyšetření stability (posturografický sytém)</t>
  </si>
  <si>
    <t>obnova I019388 (z 2002)</t>
  </si>
  <si>
    <t>Stargen EU s.r.o., medisap s.r.o.</t>
  </si>
  <si>
    <t>D27</t>
  </si>
  <si>
    <t xml:space="preserve">Rehabilitační přístroje včetně zpětné vazby pro pacienta (i robotické)
</t>
  </si>
  <si>
    <t>Robotika ruky</t>
  </si>
  <si>
    <t>zápůjčka UPOL/C011397-000</t>
  </si>
  <si>
    <t>D50</t>
  </si>
  <si>
    <t xml:space="preserve">Telerehabilitace - monitoring a distanční monitoring v rehabilitaci
</t>
  </si>
  <si>
    <t>Telemetrický EMG systém včetně SW na zpracování dat</t>
  </si>
  <si>
    <t>obnova C0028232</t>
  </si>
  <si>
    <t>D26</t>
  </si>
  <si>
    <t>Pohybové trenažery -aktivní a pasivní pohybové prvky pro rehabilitaci v sedě nebo na lůžku</t>
  </si>
  <si>
    <t>Virtuální kognitivně-pohybový trénink</t>
  </si>
  <si>
    <t>nový</t>
  </si>
  <si>
    <t>D24</t>
  </si>
  <si>
    <t>RHB lehátka</t>
  </si>
  <si>
    <t>Lehátka rehabilitační</t>
  </si>
  <si>
    <t>obnova D112287,88,89,90,91,92,93,94,95,96,97,98,99, D112300,01,02,03,04;D112357,58,59,60,61, 7 nové</t>
  </si>
  <si>
    <t xml:space="preserve">Stůl pro Vojtovu terapii </t>
  </si>
  <si>
    <t>obnova D112284,85,86</t>
  </si>
  <si>
    <t>D43</t>
  </si>
  <si>
    <t xml:space="preserve">Magnetoterapeutické přístroje
</t>
  </si>
  <si>
    <t>Magnetoterapie</t>
  </si>
  <si>
    <t>obnova 2608-IOP (2012) - I024847</t>
  </si>
  <si>
    <t>D40</t>
  </si>
  <si>
    <t>Terapeutický vysokovýkonný laser</t>
  </si>
  <si>
    <t>Vysokovýkonový laser</t>
  </si>
  <si>
    <t>D38</t>
  </si>
  <si>
    <t>Elektroléčebné přístroje</t>
  </si>
  <si>
    <t>Kombinovaný přístroj s modulem EMG</t>
  </si>
  <si>
    <t>D39</t>
  </si>
  <si>
    <t>Kombinovaný přístroj pro elektroterapii a UZ terapii s vakuovou jednotkou</t>
  </si>
  <si>
    <t xml:space="preserve">Kombinovaný přístroj (UZ, elektro) </t>
  </si>
  <si>
    <t>obnova 2608-IOP (2012): I024848 a I024845; obnova (I017663, I017662 , I023236); 1ks nový</t>
  </si>
  <si>
    <t>změna</t>
  </si>
  <si>
    <t>D45</t>
  </si>
  <si>
    <t>Přístroj na lymfatické masáže</t>
  </si>
  <si>
    <t>lymfodrenáž</t>
  </si>
  <si>
    <t>Vysokoindukční systém</t>
  </si>
  <si>
    <t>Křeslo ke stimulaci pánevního dna</t>
  </si>
  <si>
    <t>D47</t>
  </si>
  <si>
    <t>Přístrojové vybavení na podporu hojení defektů, ran, otoků - např. vakuum kompresní terapie</t>
  </si>
  <si>
    <t>Vakuově-kompresní terapie</t>
  </si>
  <si>
    <t>EMBITRON s.r.o., BTL zdravotnická technika, a.s., MADISSON s.r.o.</t>
  </si>
  <si>
    <t>Rotoped</t>
  </si>
  <si>
    <t>obnova/D077955, D078401</t>
  </si>
  <si>
    <t>Motomed</t>
  </si>
  <si>
    <t xml:space="preserve">2 ks obnova/I024722, I024733; 1 ks nový </t>
  </si>
  <si>
    <t>D44</t>
  </si>
  <si>
    <t>Přístroj pro rázovou vlnu</t>
  </si>
  <si>
    <t>Rázová vlna</t>
  </si>
  <si>
    <t>s DPH</t>
  </si>
  <si>
    <t>Výtah NIP</t>
  </si>
  <si>
    <t>Cena bez DPH</t>
  </si>
  <si>
    <t>Cena s DPH cca</t>
  </si>
  <si>
    <t>Odůvodnění</t>
  </si>
  <si>
    <t>NABÍDKA C cena bez DPH</t>
  </si>
  <si>
    <t>NABÍDKA C cena za 1ks bez DPH</t>
  </si>
  <si>
    <t>Poznámky:</t>
  </si>
  <si>
    <t xml:space="preserve">Odpověď od Madisson a Čelakovských, že nemají v nabídce. </t>
  </si>
  <si>
    <t xml:space="preserve">Odpověď od Madisson, Čelakovských a fisiomed, že nemají v nabídce. </t>
  </si>
  <si>
    <t xml:space="preserve">Odpověď od BTL, Madisson a Čelakovských, že nemají v nabídce. </t>
  </si>
  <si>
    <t>Stargen EU s.r.o., BTL, Kardio-Line spol. s.r.o.</t>
  </si>
  <si>
    <t>plní ještě Madisson (4 dodavatelé)</t>
  </si>
  <si>
    <t>Poptán Madisson, ale neplní specifikaci</t>
  </si>
  <si>
    <t>REPO-RECK spol. s r.o., MADISSON s.r.o., BTL zdravotnická technika, a.s.</t>
  </si>
  <si>
    <t>ok - 3 dodavatelé</t>
  </si>
  <si>
    <t>BTL zdravotnická technika, a.s., Stargen EU s.r.o., MADISSON s.r.o.</t>
  </si>
  <si>
    <t>Poptán Čelakovský několikrát a neodpověděli, takže brát jako nemají</t>
  </si>
  <si>
    <t>MADISSON s.r.o., help2move s.r.o</t>
  </si>
  <si>
    <t>zatím jedinečný systém, více dodavatelů</t>
  </si>
  <si>
    <t>BTL zdravotnická technika, a.s. , PROORMEDENT s.r.o</t>
  </si>
  <si>
    <t>BTL zdravotnická technika, a.s., MADISSON s.r.o., Eureko</t>
  </si>
  <si>
    <t>BTL zdravotnická technika, a.s., MADISSON s.r.o., PROORMEDENT s.r.o.</t>
  </si>
  <si>
    <t>RESI Třeboň spol. s r.o., Madisson s.r.o., REPO-RECK spol. s r.o.</t>
  </si>
  <si>
    <t xml:space="preserve">BTL zdravotnická technika, a.s., MADISSON s.r.o., REPO-RECK spol. s r.o. </t>
  </si>
  <si>
    <t>BTL zdravotnická technika, a.s., Eureko, PROORMEDENT s.r.o.</t>
  </si>
  <si>
    <t>Kardio-Line???</t>
  </si>
  <si>
    <t>Resi - jiné ceny</t>
  </si>
  <si>
    <t>soutěžní cena byla stanovena na základě nejnižší ceny</t>
  </si>
  <si>
    <t>FITHAM s.r.o., Domácí fitness s.r.o., PROORMEDENT s.r.o.</t>
  </si>
  <si>
    <t>Proormedent nemůže servis, ale prodejní cenu máme</t>
  </si>
  <si>
    <t>soutěžní cena byla stanovena jako průměr dvou nejnižších nabídek</t>
  </si>
  <si>
    <t>doplněna 3. nižší cena</t>
  </si>
  <si>
    <t>cena - 7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</si>
</sst>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Fill="1" applyBorder="1" applyAlignment="1"/>
    <xf numFmtId="0" fontId="0" fillId="0" borderId="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/>
    <xf numFmtId="0" fontId="0" fillId="0" borderId="11" xfId="0" applyBorder="1" applyAlignment="1">
      <alignment wrapText="1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left" vertical="top"/>
    </xf>
    <xf numFmtId="0" fontId="0" fillId="0" borderId="0" xfId="0" applyAlignment="1">
      <alignment horizontal="left" wrapText="1"/>
    </xf>
    <xf numFmtId="164" fontId="6" fillId="0" borderId="0" xfId="0" applyNumberFormat="1" applyFont="1"/>
    <xf numFmtId="0" fontId="2" fillId="3" borderId="3" xfId="0" applyFont="1" applyFill="1" applyBorder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16" xfId="0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0" fillId="5" borderId="6" xfId="0" applyFill="1" applyBorder="1"/>
    <xf numFmtId="0" fontId="0" fillId="5" borderId="7" xfId="0" applyFill="1" applyBorder="1"/>
    <xf numFmtId="0" fontId="0" fillId="6" borderId="6" xfId="0" applyFill="1" applyBorder="1"/>
    <xf numFmtId="3" fontId="0" fillId="6" borderId="6" xfId="0" applyNumberFormat="1" applyFill="1" applyBorder="1"/>
    <xf numFmtId="0" fontId="0" fillId="5" borderId="4" xfId="0" applyFill="1" applyBorder="1"/>
    <xf numFmtId="3" fontId="0" fillId="7" borderId="6" xfId="0" applyNumberFormat="1" applyFill="1" applyBorder="1"/>
    <xf numFmtId="0" fontId="0" fillId="6" borderId="3" xfId="0" applyFill="1" applyBorder="1" applyAlignment="1">
      <alignment wrapText="1"/>
    </xf>
    <xf numFmtId="3" fontId="0" fillId="6" borderId="4" xfId="0" applyNumberFormat="1" applyFill="1" applyBorder="1"/>
    <xf numFmtId="3" fontId="0" fillId="7" borderId="4" xfId="0" applyNumberFormat="1" applyFill="1" applyBorder="1"/>
    <xf numFmtId="0" fontId="0" fillId="6" borderId="4" xfId="0" applyFill="1" applyBorder="1"/>
    <xf numFmtId="3" fontId="0" fillId="7" borderId="7" xfId="0" applyNumberFormat="1" applyFill="1" applyBorder="1"/>
    <xf numFmtId="0" fontId="0" fillId="5" borderId="9" xfId="0" applyFill="1" applyBorder="1"/>
    <xf numFmtId="0" fontId="0" fillId="6" borderId="9" xfId="0" applyFill="1" applyBorder="1"/>
    <xf numFmtId="3" fontId="0" fillId="7" borderId="9" xfId="0" applyNumberFormat="1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4" xfId="0" applyFill="1" applyBorder="1"/>
    <xf numFmtId="0" fontId="0" fillId="7" borderId="9" xfId="0" applyFill="1" applyBorder="1"/>
    <xf numFmtId="3" fontId="0" fillId="6" borderId="9" xfId="0" applyNumberFormat="1" applyFill="1" applyBorder="1"/>
    <xf numFmtId="0" fontId="0" fillId="5" borderId="3" xfId="0" applyFill="1" applyBorder="1" applyAlignment="1">
      <alignment wrapText="1"/>
    </xf>
    <xf numFmtId="0" fontId="0" fillId="5" borderId="3" xfId="0" applyFill="1" applyBorder="1"/>
    <xf numFmtId="3" fontId="0" fillId="8" borderId="4" xfId="0" applyNumberFormat="1" applyFill="1" applyBorder="1"/>
    <xf numFmtId="0" fontId="0" fillId="8" borderId="4" xfId="0" applyFill="1" applyBorder="1"/>
    <xf numFmtId="0" fontId="5" fillId="7" borderId="4" xfId="0" applyFont="1" applyFill="1" applyBorder="1"/>
    <xf numFmtId="3" fontId="0" fillId="8" borderId="11" xfId="0" applyNumberFormat="1" applyFill="1" applyBorder="1" applyAlignment="1"/>
    <xf numFmtId="0" fontId="0" fillId="8" borderId="11" xfId="0" applyFill="1" applyBorder="1" applyAlignment="1"/>
    <xf numFmtId="3" fontId="0" fillId="6" borderId="11" xfId="0" applyNumberFormat="1" applyFill="1" applyBorder="1" applyAlignment="1"/>
    <xf numFmtId="0" fontId="0" fillId="6" borderId="11" xfId="0" applyFill="1" applyBorder="1" applyAlignment="1"/>
    <xf numFmtId="0" fontId="0" fillId="0" borderId="4" xfId="0" applyFill="1" applyBorder="1" applyAlignment="1">
      <alignment horizontal="left" wrapText="1"/>
    </xf>
    <xf numFmtId="0" fontId="0" fillId="0" borderId="3" xfId="0" applyFill="1" applyBorder="1"/>
    <xf numFmtId="3" fontId="0" fillId="8" borderId="9" xfId="0" applyNumberFormat="1" applyFill="1" applyBorder="1"/>
    <xf numFmtId="0" fontId="0" fillId="8" borderId="9" xfId="0" applyFill="1" applyBorder="1"/>
    <xf numFmtId="0" fontId="0" fillId="0" borderId="3" xfId="0" applyFill="1" applyBorder="1" applyAlignment="1">
      <alignment horizontal="center"/>
    </xf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 applyAlignment="1">
      <alignment horizontal="right" vertical="center"/>
    </xf>
    <xf numFmtId="3" fontId="8" fillId="3" borderId="20" xfId="0" applyNumberFormat="1" applyFont="1" applyFill="1" applyBorder="1" applyAlignment="1">
      <alignment horizontal="right" vertical="center"/>
    </xf>
    <xf numFmtId="3" fontId="8" fillId="3" borderId="21" xfId="0" applyNumberFormat="1" applyFont="1" applyFill="1" applyBorder="1" applyAlignment="1">
      <alignment horizontal="right" vertical="center"/>
    </xf>
    <xf numFmtId="3" fontId="0" fillId="7" borderId="13" xfId="0" applyNumberFormat="1" applyFill="1" applyBorder="1"/>
    <xf numFmtId="3" fontId="0" fillId="7" borderId="14" xfId="0" applyNumberFormat="1" applyFill="1" applyBorder="1"/>
    <xf numFmtId="3" fontId="0" fillId="7" borderId="0" xfId="0" applyNumberFormat="1" applyFill="1" applyBorder="1"/>
    <xf numFmtId="3" fontId="0" fillId="7" borderId="15" xfId="0" applyNumberFormat="1" applyFill="1" applyBorder="1"/>
    <xf numFmtId="3" fontId="2" fillId="3" borderId="22" xfId="0" applyNumberFormat="1" applyFont="1" applyFill="1" applyBorder="1" applyAlignment="1"/>
    <xf numFmtId="3" fontId="2" fillId="3" borderId="22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7" xfId="0" applyNumberFormat="1" applyBorder="1"/>
    <xf numFmtId="3" fontId="0" fillId="0" borderId="25" xfId="0" applyNumberFormat="1" applyBorder="1"/>
    <xf numFmtId="3" fontId="0" fillId="0" borderId="26" xfId="0" applyNumberFormat="1" applyBorder="1" applyAlignment="1"/>
    <xf numFmtId="3" fontId="8" fillId="3" borderId="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4" zoomScale="80" zoomScaleNormal="80" workbookViewId="0">
      <selection activeCell="A11" sqref="A11:XFD11"/>
    </sheetView>
  </sheetViews>
  <sheetFormatPr defaultRowHeight="15" x14ac:dyDescent="0.25"/>
  <cols>
    <col min="2" max="2" width="37.28515625" customWidth="1"/>
    <col min="3" max="3" width="45.140625" style="37" customWidth="1"/>
    <col min="4" max="4" width="9.7109375" customWidth="1"/>
    <col min="5" max="5" width="5.7109375" bestFit="1" customWidth="1"/>
    <col min="6" max="6" width="20.7109375" customWidth="1"/>
    <col min="7" max="7" width="45" bestFit="1" customWidth="1"/>
    <col min="8" max="8" width="23.5703125" customWidth="1"/>
    <col min="9" max="9" width="22.7109375" customWidth="1"/>
    <col min="10" max="10" width="19.28515625" customWidth="1"/>
    <col min="11" max="11" width="10.42578125" customWidth="1"/>
    <col min="12" max="12" width="14.140625" customWidth="1"/>
    <col min="14" max="14" width="16.5703125" customWidth="1"/>
    <col min="15" max="15" width="13.28515625" customWidth="1"/>
    <col min="16" max="16" width="13" customWidth="1"/>
    <col min="17" max="17" width="17" customWidth="1"/>
    <col min="18" max="18" width="23.42578125" customWidth="1"/>
    <col min="19" max="19" width="7.140625" customWidth="1"/>
    <col min="20" max="20" width="32.5703125" style="41" customWidth="1"/>
    <col min="21" max="21" width="30" customWidth="1"/>
  </cols>
  <sheetData>
    <row r="1" spans="1:23" ht="6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53" t="s">
        <v>7</v>
      </c>
      <c r="I1" s="53" t="s">
        <v>8</v>
      </c>
      <c r="J1" s="53" t="s">
        <v>82</v>
      </c>
      <c r="K1" s="1" t="s">
        <v>9</v>
      </c>
      <c r="L1" s="1" t="s">
        <v>10</v>
      </c>
      <c r="M1" s="1" t="s">
        <v>83</v>
      </c>
      <c r="N1" s="42" t="s">
        <v>11</v>
      </c>
      <c r="O1" s="100" t="s">
        <v>11</v>
      </c>
      <c r="P1" s="101" t="s">
        <v>110</v>
      </c>
      <c r="Q1" s="5" t="s">
        <v>12</v>
      </c>
      <c r="R1" s="4" t="s">
        <v>13</v>
      </c>
      <c r="S1" s="44" t="s">
        <v>14</v>
      </c>
      <c r="T1" s="6" t="s">
        <v>84</v>
      </c>
      <c r="U1" s="43" t="s">
        <v>81</v>
      </c>
    </row>
    <row r="2" spans="1:23" ht="60" x14ac:dyDescent="0.25">
      <c r="A2" s="7" t="s">
        <v>15</v>
      </c>
      <c r="B2" s="8" t="s">
        <v>16</v>
      </c>
      <c r="C2" s="9" t="s">
        <v>17</v>
      </c>
      <c r="D2" s="10">
        <v>1</v>
      </c>
      <c r="E2" s="10" t="s">
        <v>18</v>
      </c>
      <c r="F2" s="11" t="s">
        <v>19</v>
      </c>
      <c r="G2" s="12" t="s">
        <v>20</v>
      </c>
      <c r="H2" s="59">
        <v>4520000</v>
      </c>
      <c r="I2" s="57">
        <v>4765000</v>
      </c>
      <c r="J2" s="54"/>
      <c r="K2" s="68">
        <f t="shared" ref="K2:K19" si="0">H2/D2</f>
        <v>4520000</v>
      </c>
      <c r="L2" s="56">
        <f t="shared" ref="L2:L19" si="1">I2/D2</f>
        <v>4765000</v>
      </c>
      <c r="M2" s="58"/>
      <c r="N2" s="94">
        <v>4520000</v>
      </c>
      <c r="O2" s="106">
        <v>4520000</v>
      </c>
      <c r="P2" s="106">
        <v>4203600</v>
      </c>
      <c r="Q2" s="102">
        <f t="shared" ref="Q2:Q19" si="2">N2/D2</f>
        <v>4520000</v>
      </c>
      <c r="R2" s="10" t="s">
        <v>21</v>
      </c>
      <c r="S2" s="45" t="s">
        <v>22</v>
      </c>
      <c r="T2" s="60" t="s">
        <v>85</v>
      </c>
      <c r="U2" s="51" t="s">
        <v>105</v>
      </c>
      <c r="V2" s="87"/>
      <c r="W2">
        <f>V20*0.93</f>
        <v>0</v>
      </c>
    </row>
    <row r="3" spans="1:23" ht="45" x14ac:dyDescent="0.25">
      <c r="A3" s="14" t="s">
        <v>23</v>
      </c>
      <c r="B3" s="8" t="s">
        <v>24</v>
      </c>
      <c r="C3" s="9" t="s">
        <v>25</v>
      </c>
      <c r="D3" s="15">
        <v>1</v>
      </c>
      <c r="E3" s="15" t="s">
        <v>18</v>
      </c>
      <c r="F3" s="16" t="s">
        <v>26</v>
      </c>
      <c r="G3" s="16" t="s">
        <v>27</v>
      </c>
      <c r="H3" s="62">
        <v>3889600</v>
      </c>
      <c r="I3" s="61">
        <v>3967000</v>
      </c>
      <c r="J3" s="55"/>
      <c r="K3" s="69">
        <f t="shared" si="0"/>
        <v>3889600</v>
      </c>
      <c r="L3" s="63">
        <f t="shared" si="1"/>
        <v>3967000</v>
      </c>
      <c r="M3" s="58"/>
      <c r="N3" s="95">
        <v>3889600</v>
      </c>
      <c r="O3" s="106">
        <v>3889600</v>
      </c>
      <c r="P3" s="106">
        <v>3617328</v>
      </c>
      <c r="Q3" s="103">
        <f t="shared" si="2"/>
        <v>3889600</v>
      </c>
      <c r="R3" s="15" t="s">
        <v>21</v>
      </c>
      <c r="S3" s="46" t="s">
        <v>22</v>
      </c>
      <c r="T3" s="60" t="s">
        <v>86</v>
      </c>
      <c r="U3" s="51" t="s">
        <v>105</v>
      </c>
    </row>
    <row r="4" spans="1:23" ht="45" x14ac:dyDescent="0.25">
      <c r="A4" s="14" t="s">
        <v>28</v>
      </c>
      <c r="B4" s="8" t="s">
        <v>29</v>
      </c>
      <c r="C4" s="9" t="s">
        <v>30</v>
      </c>
      <c r="D4" s="15">
        <v>1</v>
      </c>
      <c r="E4" s="15" t="s">
        <v>18</v>
      </c>
      <c r="F4" s="16" t="s">
        <v>31</v>
      </c>
      <c r="G4" s="33" t="s">
        <v>97</v>
      </c>
      <c r="H4" s="64">
        <v>2500000</v>
      </c>
      <c r="I4" s="61">
        <v>2700000</v>
      </c>
      <c r="J4" s="58"/>
      <c r="K4" s="70">
        <f t="shared" si="0"/>
        <v>2500000</v>
      </c>
      <c r="L4" s="63">
        <f t="shared" si="1"/>
        <v>2700000</v>
      </c>
      <c r="M4" s="58"/>
      <c r="N4" s="96">
        <v>2500000</v>
      </c>
      <c r="O4" s="106">
        <v>2500000</v>
      </c>
      <c r="P4" s="106">
        <v>2325000</v>
      </c>
      <c r="Q4" s="103">
        <f t="shared" si="2"/>
        <v>2500000</v>
      </c>
      <c r="R4" s="15" t="s">
        <v>21</v>
      </c>
      <c r="S4" s="14" t="s">
        <v>22</v>
      </c>
      <c r="T4" s="60" t="s">
        <v>85</v>
      </c>
      <c r="U4" s="51" t="s">
        <v>105</v>
      </c>
    </row>
    <row r="5" spans="1:23" ht="45" x14ac:dyDescent="0.25">
      <c r="A5" s="14" t="s">
        <v>32</v>
      </c>
      <c r="B5" s="8" t="s">
        <v>33</v>
      </c>
      <c r="C5" s="9" t="s">
        <v>34</v>
      </c>
      <c r="D5" s="15">
        <v>1</v>
      </c>
      <c r="E5" s="15" t="s">
        <v>18</v>
      </c>
      <c r="F5" s="16" t="s">
        <v>35</v>
      </c>
      <c r="G5" s="16" t="s">
        <v>20</v>
      </c>
      <c r="H5" s="62">
        <v>3354490</v>
      </c>
      <c r="I5" s="61">
        <v>3642100</v>
      </c>
      <c r="J5" s="58"/>
      <c r="K5" s="70">
        <f t="shared" si="0"/>
        <v>3354490</v>
      </c>
      <c r="L5" s="63">
        <f t="shared" si="1"/>
        <v>3642100</v>
      </c>
      <c r="M5" s="58"/>
      <c r="N5" s="95">
        <v>3354490</v>
      </c>
      <c r="O5" s="106">
        <v>3354490</v>
      </c>
      <c r="P5" s="106">
        <v>3119676</v>
      </c>
      <c r="Q5" s="103">
        <f t="shared" si="2"/>
        <v>3354490</v>
      </c>
      <c r="R5" s="15" t="s">
        <v>21</v>
      </c>
      <c r="S5" s="46" t="s">
        <v>22</v>
      </c>
      <c r="T5" s="60" t="s">
        <v>94</v>
      </c>
      <c r="U5" s="51" t="s">
        <v>105</v>
      </c>
    </row>
    <row r="6" spans="1:23" ht="45" x14ac:dyDescent="0.25">
      <c r="A6" s="17" t="s">
        <v>36</v>
      </c>
      <c r="B6" s="8" t="s">
        <v>37</v>
      </c>
      <c r="C6" s="18" t="s">
        <v>38</v>
      </c>
      <c r="D6" s="19">
        <v>1</v>
      </c>
      <c r="E6" s="19" t="s">
        <v>18</v>
      </c>
      <c r="F6" s="20" t="s">
        <v>39</v>
      </c>
      <c r="G6" s="20" t="s">
        <v>27</v>
      </c>
      <c r="H6" s="67">
        <v>1048000</v>
      </c>
      <c r="I6" s="72">
        <v>1131000</v>
      </c>
      <c r="J6" s="65"/>
      <c r="K6" s="71">
        <f t="shared" si="0"/>
        <v>1048000</v>
      </c>
      <c r="L6" s="66">
        <f t="shared" si="1"/>
        <v>1131000</v>
      </c>
      <c r="M6" s="65"/>
      <c r="N6" s="97">
        <v>1048000</v>
      </c>
      <c r="O6" s="106">
        <v>1048000</v>
      </c>
      <c r="P6" s="106">
        <v>974640</v>
      </c>
      <c r="Q6" s="104">
        <f t="shared" si="2"/>
        <v>1048000</v>
      </c>
      <c r="R6" s="19" t="s">
        <v>21</v>
      </c>
      <c r="S6" s="47" t="s">
        <v>22</v>
      </c>
      <c r="T6" s="60" t="s">
        <v>87</v>
      </c>
      <c r="U6" s="51" t="s">
        <v>105</v>
      </c>
    </row>
    <row r="7" spans="1:23" ht="30" x14ac:dyDescent="0.25">
      <c r="A7" s="21" t="s">
        <v>40</v>
      </c>
      <c r="B7" s="22" t="s">
        <v>41</v>
      </c>
      <c r="C7" s="23" t="s">
        <v>42</v>
      </c>
      <c r="D7" s="24">
        <v>30</v>
      </c>
      <c r="E7" s="24" t="s">
        <v>18</v>
      </c>
      <c r="F7" s="16" t="s">
        <v>43</v>
      </c>
      <c r="G7" s="25" t="s">
        <v>100</v>
      </c>
      <c r="H7" s="78">
        <v>993600</v>
      </c>
      <c r="I7" s="78">
        <v>1692000</v>
      </c>
      <c r="J7" s="80">
        <v>1764000</v>
      </c>
      <c r="K7" s="79">
        <f t="shared" si="0"/>
        <v>33120</v>
      </c>
      <c r="L7" s="79">
        <f t="shared" si="1"/>
        <v>56400</v>
      </c>
      <c r="M7" s="81">
        <f>J7/D7</f>
        <v>58800</v>
      </c>
      <c r="N7" s="98">
        <f t="shared" ref="N7:N19" si="3">AVERAGE(H7:I7)</f>
        <v>1342800</v>
      </c>
      <c r="O7" s="106">
        <v>1253850</v>
      </c>
      <c r="P7" s="106">
        <v>1166081</v>
      </c>
      <c r="Q7" s="105">
        <f t="shared" si="2"/>
        <v>44760</v>
      </c>
      <c r="R7" s="24" t="s">
        <v>21</v>
      </c>
      <c r="S7" s="52" t="s">
        <v>22</v>
      </c>
      <c r="T7" s="73" t="s">
        <v>104</v>
      </c>
      <c r="U7" s="13"/>
    </row>
    <row r="8" spans="1:23" ht="30" x14ac:dyDescent="0.25">
      <c r="A8" s="17" t="s">
        <v>40</v>
      </c>
      <c r="B8" s="26" t="s">
        <v>41</v>
      </c>
      <c r="C8" s="27" t="s">
        <v>44</v>
      </c>
      <c r="D8" s="19">
        <v>3</v>
      </c>
      <c r="E8" s="19" t="s">
        <v>18</v>
      </c>
      <c r="F8" s="20" t="s">
        <v>45</v>
      </c>
      <c r="G8" s="28" t="s">
        <v>100</v>
      </c>
      <c r="H8" s="84">
        <v>91920</v>
      </c>
      <c r="I8" s="67">
        <v>177000</v>
      </c>
      <c r="J8" s="72">
        <f>61000*3</f>
        <v>183000</v>
      </c>
      <c r="K8" s="85">
        <f t="shared" si="0"/>
        <v>30640</v>
      </c>
      <c r="L8" s="71">
        <f t="shared" si="1"/>
        <v>59000</v>
      </c>
      <c r="M8" s="66">
        <f>J8/D8</f>
        <v>61000</v>
      </c>
      <c r="N8" s="99">
        <f t="shared" si="3"/>
        <v>134460</v>
      </c>
      <c r="O8" s="106">
        <v>217290</v>
      </c>
      <c r="P8" s="106">
        <v>202080</v>
      </c>
      <c r="Q8" s="104">
        <f t="shared" si="2"/>
        <v>44820</v>
      </c>
      <c r="R8" s="19" t="s">
        <v>21</v>
      </c>
      <c r="S8" s="47" t="s">
        <v>22</v>
      </c>
      <c r="T8" s="73" t="s">
        <v>104</v>
      </c>
      <c r="U8" s="13"/>
    </row>
    <row r="9" spans="1:23" ht="45" x14ac:dyDescent="0.25">
      <c r="A9" s="29" t="s">
        <v>46</v>
      </c>
      <c r="B9" s="30" t="s">
        <v>47</v>
      </c>
      <c r="C9" s="31" t="s">
        <v>48</v>
      </c>
      <c r="D9" s="32">
        <v>1</v>
      </c>
      <c r="E9" s="15" t="s">
        <v>18</v>
      </c>
      <c r="F9" s="16" t="s">
        <v>49</v>
      </c>
      <c r="G9" s="33" t="s">
        <v>98</v>
      </c>
      <c r="H9" s="62">
        <v>182000</v>
      </c>
      <c r="I9" s="62">
        <f>61000+82000</f>
        <v>143000</v>
      </c>
      <c r="J9" s="61">
        <v>195000</v>
      </c>
      <c r="K9" s="70">
        <f t="shared" si="0"/>
        <v>182000</v>
      </c>
      <c r="L9" s="70">
        <f>I9/D9</f>
        <v>143000</v>
      </c>
      <c r="M9" s="63">
        <f>J9/D9</f>
        <v>195000</v>
      </c>
      <c r="N9" s="99">
        <f t="shared" si="3"/>
        <v>162500</v>
      </c>
      <c r="O9" s="106">
        <v>162500</v>
      </c>
      <c r="P9" s="106">
        <v>151125</v>
      </c>
      <c r="Q9" s="103">
        <f t="shared" si="2"/>
        <v>162500</v>
      </c>
      <c r="R9" s="15" t="s">
        <v>21</v>
      </c>
      <c r="S9" s="48" t="s">
        <v>22</v>
      </c>
      <c r="T9" s="73"/>
      <c r="U9" s="51" t="s">
        <v>108</v>
      </c>
    </row>
    <row r="10" spans="1:23" x14ac:dyDescent="0.25">
      <c r="A10" s="29" t="s">
        <v>50</v>
      </c>
      <c r="B10" s="22" t="s">
        <v>51</v>
      </c>
      <c r="C10" s="31" t="s">
        <v>52</v>
      </c>
      <c r="D10" s="32">
        <v>1</v>
      </c>
      <c r="E10" s="15" t="s">
        <v>18</v>
      </c>
      <c r="F10" s="16" t="s">
        <v>39</v>
      </c>
      <c r="G10" s="33" t="s">
        <v>88</v>
      </c>
      <c r="H10" s="62">
        <v>670000</v>
      </c>
      <c r="I10" s="62">
        <v>910000</v>
      </c>
      <c r="J10" s="61">
        <v>590000</v>
      </c>
      <c r="K10" s="70">
        <f t="shared" si="0"/>
        <v>670000</v>
      </c>
      <c r="L10" s="70">
        <f t="shared" si="1"/>
        <v>910000</v>
      </c>
      <c r="M10" s="63">
        <f>J10/D10</f>
        <v>590000</v>
      </c>
      <c r="N10" s="99">
        <f t="shared" si="3"/>
        <v>790000</v>
      </c>
      <c r="O10" s="106">
        <v>790000</v>
      </c>
      <c r="P10" s="106">
        <v>734700</v>
      </c>
      <c r="Q10" s="103">
        <f t="shared" si="2"/>
        <v>790000</v>
      </c>
      <c r="R10" s="15" t="s">
        <v>21</v>
      </c>
      <c r="S10" s="48" t="s">
        <v>22</v>
      </c>
      <c r="T10" s="60" t="s">
        <v>89</v>
      </c>
      <c r="U10" s="74" t="s">
        <v>109</v>
      </c>
    </row>
    <row r="11" spans="1:23" ht="30" x14ac:dyDescent="0.25">
      <c r="A11" s="29" t="s">
        <v>53</v>
      </c>
      <c r="B11" s="22" t="s">
        <v>54</v>
      </c>
      <c r="C11" s="31" t="s">
        <v>55</v>
      </c>
      <c r="D11" s="32">
        <v>2</v>
      </c>
      <c r="E11" s="15" t="s">
        <v>18</v>
      </c>
      <c r="F11" s="16" t="s">
        <v>39</v>
      </c>
      <c r="G11" s="33" t="s">
        <v>95</v>
      </c>
      <c r="H11" s="75">
        <f>362000</f>
        <v>362000</v>
      </c>
      <c r="I11" s="61">
        <f>199000*2</f>
        <v>398000</v>
      </c>
      <c r="J11" s="58" t="s">
        <v>103</v>
      </c>
      <c r="K11" s="75">
        <v>171350</v>
      </c>
      <c r="L11" s="63">
        <f t="shared" si="1"/>
        <v>199000</v>
      </c>
      <c r="M11" s="58"/>
      <c r="N11" s="99">
        <f t="shared" si="3"/>
        <v>380000</v>
      </c>
      <c r="O11" s="106">
        <v>342700</v>
      </c>
      <c r="P11" s="106">
        <v>318711</v>
      </c>
      <c r="Q11" s="103">
        <f t="shared" si="2"/>
        <v>190000</v>
      </c>
      <c r="R11" s="15" t="s">
        <v>21</v>
      </c>
      <c r="S11" s="49" t="s">
        <v>22</v>
      </c>
      <c r="T11" s="60" t="s">
        <v>96</v>
      </c>
      <c r="U11" s="51"/>
    </row>
    <row r="12" spans="1:23" ht="75" x14ac:dyDescent="0.25">
      <c r="A12" s="29" t="s">
        <v>56</v>
      </c>
      <c r="B12" s="30" t="s">
        <v>57</v>
      </c>
      <c r="C12" s="31" t="s">
        <v>58</v>
      </c>
      <c r="D12" s="32">
        <v>6</v>
      </c>
      <c r="E12" s="15" t="s">
        <v>18</v>
      </c>
      <c r="F12" s="33" t="s">
        <v>59</v>
      </c>
      <c r="G12" s="82" t="s">
        <v>102</v>
      </c>
      <c r="H12" s="75">
        <v>1248000</v>
      </c>
      <c r="I12" s="75">
        <v>1314000</v>
      </c>
      <c r="J12" s="61">
        <v>1289400</v>
      </c>
      <c r="K12" s="76">
        <f t="shared" si="0"/>
        <v>208000</v>
      </c>
      <c r="L12" s="76">
        <f t="shared" si="1"/>
        <v>219000</v>
      </c>
      <c r="M12" s="63">
        <f t="shared" ref="M12:M19" si="4">J12/D12</f>
        <v>214900</v>
      </c>
      <c r="N12" s="99">
        <f t="shared" si="3"/>
        <v>1281000</v>
      </c>
      <c r="O12" s="106">
        <v>1226040</v>
      </c>
      <c r="P12" s="106">
        <v>1140217</v>
      </c>
      <c r="Q12" s="103">
        <f t="shared" si="2"/>
        <v>213500</v>
      </c>
      <c r="R12" s="15" t="s">
        <v>21</v>
      </c>
      <c r="S12" s="46" t="s">
        <v>60</v>
      </c>
      <c r="T12" s="60" t="s">
        <v>90</v>
      </c>
      <c r="U12" s="13"/>
    </row>
    <row r="13" spans="1:23" ht="30" x14ac:dyDescent="0.25">
      <c r="A13" s="29" t="s">
        <v>61</v>
      </c>
      <c r="B13" s="22" t="s">
        <v>62</v>
      </c>
      <c r="C13" s="31" t="s">
        <v>63</v>
      </c>
      <c r="D13" s="32">
        <v>1</v>
      </c>
      <c r="E13" s="15" t="s">
        <v>18</v>
      </c>
      <c r="F13" s="16" t="s">
        <v>39</v>
      </c>
      <c r="G13" s="33" t="s">
        <v>101</v>
      </c>
      <c r="H13" s="62">
        <v>160000</v>
      </c>
      <c r="I13" s="75">
        <v>184400</v>
      </c>
      <c r="J13" s="61">
        <v>213000</v>
      </c>
      <c r="K13" s="70">
        <f t="shared" si="0"/>
        <v>160000</v>
      </c>
      <c r="L13" s="76">
        <f t="shared" si="1"/>
        <v>184400</v>
      </c>
      <c r="M13" s="63">
        <f t="shared" si="4"/>
        <v>213000</v>
      </c>
      <c r="N13" s="99">
        <f t="shared" si="3"/>
        <v>172200</v>
      </c>
      <c r="O13" s="106">
        <v>156250</v>
      </c>
      <c r="P13" s="106">
        <v>145313</v>
      </c>
      <c r="Q13" s="103">
        <f t="shared" si="2"/>
        <v>172200</v>
      </c>
      <c r="R13" s="15" t="s">
        <v>21</v>
      </c>
      <c r="S13" s="48" t="s">
        <v>22</v>
      </c>
      <c r="T13" s="73"/>
      <c r="U13" s="13"/>
    </row>
    <row r="14" spans="1:23" ht="45" x14ac:dyDescent="0.25">
      <c r="A14" s="29" t="s">
        <v>53</v>
      </c>
      <c r="B14" s="22" t="s">
        <v>54</v>
      </c>
      <c r="C14" s="34" t="s">
        <v>64</v>
      </c>
      <c r="D14" s="32">
        <v>1</v>
      </c>
      <c r="E14" s="15" t="s">
        <v>18</v>
      </c>
      <c r="F14" s="16" t="s">
        <v>39</v>
      </c>
      <c r="G14" s="33" t="s">
        <v>101</v>
      </c>
      <c r="H14" s="62">
        <v>800000</v>
      </c>
      <c r="I14" s="62">
        <v>800000</v>
      </c>
      <c r="J14" s="61">
        <v>810000</v>
      </c>
      <c r="K14" s="70">
        <f t="shared" si="0"/>
        <v>800000</v>
      </c>
      <c r="L14" s="70">
        <f t="shared" si="1"/>
        <v>800000</v>
      </c>
      <c r="M14" s="63">
        <f t="shared" si="4"/>
        <v>810000</v>
      </c>
      <c r="N14" s="99">
        <f t="shared" si="3"/>
        <v>800000</v>
      </c>
      <c r="O14" s="106">
        <v>800000</v>
      </c>
      <c r="P14" s="106">
        <v>744000</v>
      </c>
      <c r="Q14" s="103">
        <f t="shared" si="2"/>
        <v>800000</v>
      </c>
      <c r="R14" s="15" t="s">
        <v>21</v>
      </c>
      <c r="S14" s="48" t="s">
        <v>22</v>
      </c>
      <c r="T14" s="73"/>
      <c r="U14" s="51" t="s">
        <v>108</v>
      </c>
    </row>
    <row r="15" spans="1:23" ht="30" x14ac:dyDescent="0.25">
      <c r="A15" s="29" t="s">
        <v>53</v>
      </c>
      <c r="B15" s="22" t="s">
        <v>54</v>
      </c>
      <c r="C15" s="31" t="s">
        <v>65</v>
      </c>
      <c r="D15" s="15">
        <v>1</v>
      </c>
      <c r="E15" s="15" t="s">
        <v>18</v>
      </c>
      <c r="F15" s="16" t="s">
        <v>39</v>
      </c>
      <c r="G15" s="33" t="s">
        <v>99</v>
      </c>
      <c r="H15" s="62">
        <v>1550000</v>
      </c>
      <c r="I15" s="61">
        <v>890000</v>
      </c>
      <c r="J15" s="61">
        <v>1599900</v>
      </c>
      <c r="K15" s="70">
        <f t="shared" si="0"/>
        <v>1550000</v>
      </c>
      <c r="L15" s="63">
        <f t="shared" si="1"/>
        <v>890000</v>
      </c>
      <c r="M15" s="63">
        <f t="shared" si="4"/>
        <v>1599900</v>
      </c>
      <c r="N15" s="99">
        <f t="shared" si="3"/>
        <v>1220000</v>
      </c>
      <c r="O15" s="106">
        <v>1550000</v>
      </c>
      <c r="P15" s="106">
        <v>1441500</v>
      </c>
      <c r="Q15" s="103">
        <f t="shared" si="2"/>
        <v>1220000</v>
      </c>
      <c r="R15" s="15" t="s">
        <v>21</v>
      </c>
      <c r="S15" s="46" t="s">
        <v>22</v>
      </c>
      <c r="T15" s="73"/>
      <c r="U15" s="13"/>
    </row>
    <row r="16" spans="1:23" ht="45" x14ac:dyDescent="0.25">
      <c r="A16" s="29" t="s">
        <v>66</v>
      </c>
      <c r="B16" s="30" t="s">
        <v>67</v>
      </c>
      <c r="C16" s="31" t="s">
        <v>68</v>
      </c>
      <c r="D16" s="15">
        <v>1</v>
      </c>
      <c r="E16" s="15" t="s">
        <v>18</v>
      </c>
      <c r="F16" s="16" t="s">
        <v>39</v>
      </c>
      <c r="G16" s="33" t="s">
        <v>69</v>
      </c>
      <c r="H16" s="62">
        <v>850000</v>
      </c>
      <c r="I16" s="62">
        <v>855000</v>
      </c>
      <c r="J16" s="61">
        <v>870000</v>
      </c>
      <c r="K16" s="70">
        <f t="shared" si="0"/>
        <v>850000</v>
      </c>
      <c r="L16" s="70">
        <f t="shared" si="1"/>
        <v>855000</v>
      </c>
      <c r="M16" s="63">
        <f t="shared" si="4"/>
        <v>870000</v>
      </c>
      <c r="N16" s="99">
        <f t="shared" si="3"/>
        <v>852500</v>
      </c>
      <c r="O16" s="106">
        <v>852500</v>
      </c>
      <c r="P16" s="106">
        <v>792825</v>
      </c>
      <c r="Q16" s="103">
        <f t="shared" si="2"/>
        <v>852500</v>
      </c>
      <c r="R16" s="15" t="s">
        <v>21</v>
      </c>
      <c r="S16" s="48" t="s">
        <v>22</v>
      </c>
      <c r="T16" s="60" t="s">
        <v>92</v>
      </c>
      <c r="U16" s="51" t="s">
        <v>108</v>
      </c>
    </row>
    <row r="17" spans="1:22" ht="45" x14ac:dyDescent="0.25">
      <c r="A17" s="29" t="s">
        <v>36</v>
      </c>
      <c r="B17" s="30" t="s">
        <v>37</v>
      </c>
      <c r="C17" s="31" t="s">
        <v>70</v>
      </c>
      <c r="D17" s="15">
        <v>2</v>
      </c>
      <c r="E17" s="15" t="s">
        <v>18</v>
      </c>
      <c r="F17" s="16" t="s">
        <v>71</v>
      </c>
      <c r="G17" s="33" t="s">
        <v>106</v>
      </c>
      <c r="H17" s="62">
        <v>201504</v>
      </c>
      <c r="I17" s="61">
        <v>201500</v>
      </c>
      <c r="J17" s="61">
        <f>139900*2</f>
        <v>279800</v>
      </c>
      <c r="K17" s="77">
        <f t="shared" si="0"/>
        <v>100752</v>
      </c>
      <c r="L17" s="63">
        <f t="shared" si="1"/>
        <v>100750</v>
      </c>
      <c r="M17" s="63">
        <f t="shared" si="4"/>
        <v>139900</v>
      </c>
      <c r="N17" s="99">
        <f t="shared" si="3"/>
        <v>201502</v>
      </c>
      <c r="O17" s="106">
        <v>201504</v>
      </c>
      <c r="P17" s="106">
        <v>187399</v>
      </c>
      <c r="Q17" s="103">
        <f t="shared" si="2"/>
        <v>100751</v>
      </c>
      <c r="R17" s="15" t="s">
        <v>21</v>
      </c>
      <c r="S17" s="46" t="s">
        <v>60</v>
      </c>
      <c r="T17" s="60" t="s">
        <v>107</v>
      </c>
      <c r="U17" s="51" t="s">
        <v>108</v>
      </c>
    </row>
    <row r="18" spans="1:22" ht="45" x14ac:dyDescent="0.25">
      <c r="A18" s="29" t="s">
        <v>36</v>
      </c>
      <c r="B18" s="30" t="s">
        <v>37</v>
      </c>
      <c r="C18" s="31" t="s">
        <v>72</v>
      </c>
      <c r="D18" s="15">
        <v>3</v>
      </c>
      <c r="E18" s="15" t="s">
        <v>18</v>
      </c>
      <c r="F18" s="16" t="s">
        <v>73</v>
      </c>
      <c r="G18" s="33" t="s">
        <v>91</v>
      </c>
      <c r="H18" s="62">
        <v>965775</v>
      </c>
      <c r="I18" s="62">
        <v>1017000</v>
      </c>
      <c r="J18" s="61">
        <v>966000</v>
      </c>
      <c r="K18" s="70">
        <f t="shared" si="0"/>
        <v>321925</v>
      </c>
      <c r="L18" s="70">
        <f t="shared" si="1"/>
        <v>339000</v>
      </c>
      <c r="M18" s="63">
        <f t="shared" si="4"/>
        <v>322000</v>
      </c>
      <c r="N18" s="99">
        <f t="shared" si="3"/>
        <v>991387.5</v>
      </c>
      <c r="O18" s="106">
        <v>991388</v>
      </c>
      <c r="P18" s="106">
        <v>921990</v>
      </c>
      <c r="Q18" s="103">
        <f t="shared" si="2"/>
        <v>330462.5</v>
      </c>
      <c r="R18" s="15" t="s">
        <v>21</v>
      </c>
      <c r="S18" s="48" t="s">
        <v>22</v>
      </c>
      <c r="T18" s="60" t="s">
        <v>92</v>
      </c>
      <c r="U18" s="74" t="s">
        <v>109</v>
      </c>
    </row>
    <row r="19" spans="1:22" ht="30" x14ac:dyDescent="0.25">
      <c r="A19" s="35" t="s">
        <v>74</v>
      </c>
      <c r="B19" s="22" t="s">
        <v>75</v>
      </c>
      <c r="C19" s="36" t="s">
        <v>76</v>
      </c>
      <c r="D19" s="19">
        <v>1</v>
      </c>
      <c r="E19" s="19" t="s">
        <v>18</v>
      </c>
      <c r="F19" s="20" t="s">
        <v>39</v>
      </c>
      <c r="G19" s="28" t="s">
        <v>93</v>
      </c>
      <c r="H19" s="67">
        <v>850000</v>
      </c>
      <c r="I19" s="67">
        <v>1097569</v>
      </c>
      <c r="J19" s="61">
        <v>830000</v>
      </c>
      <c r="K19" s="71">
        <f t="shared" si="0"/>
        <v>850000</v>
      </c>
      <c r="L19" s="71">
        <f t="shared" si="1"/>
        <v>1097569</v>
      </c>
      <c r="M19" s="63">
        <f t="shared" si="4"/>
        <v>830000</v>
      </c>
      <c r="N19" s="99">
        <f t="shared" si="3"/>
        <v>973784.5</v>
      </c>
      <c r="O19" s="106">
        <v>973785</v>
      </c>
      <c r="P19" s="106">
        <v>905620</v>
      </c>
      <c r="Q19" s="104">
        <f t="shared" si="2"/>
        <v>973784.5</v>
      </c>
      <c r="R19" s="19" t="s">
        <v>21</v>
      </c>
      <c r="S19" s="50" t="s">
        <v>22</v>
      </c>
      <c r="T19" s="60" t="s">
        <v>92</v>
      </c>
      <c r="U19" s="74" t="s">
        <v>109</v>
      </c>
      <c r="V19" s="83"/>
    </row>
    <row r="20" spans="1:22" ht="15.75" x14ac:dyDescent="0.25">
      <c r="Q20" s="38">
        <f>SUM(N2:N19)*1.21</f>
        <v>29783211.039999999</v>
      </c>
      <c r="R20" s="38">
        <f t="shared" ref="R20" si="5">Q20*0.93</f>
        <v>27698386.267200001</v>
      </c>
      <c r="S20" t="s">
        <v>77</v>
      </c>
    </row>
    <row r="21" spans="1:22" ht="15.75" x14ac:dyDescent="0.25">
      <c r="I21" s="39" t="s">
        <v>78</v>
      </c>
      <c r="J21" s="39"/>
      <c r="K21" s="86" t="s">
        <v>79</v>
      </c>
      <c r="L21" s="86"/>
      <c r="M21" s="29"/>
      <c r="N21" s="38">
        <v>59460506</v>
      </c>
      <c r="Q21" s="13" t="s">
        <v>80</v>
      </c>
      <c r="R21" s="38">
        <f>N21*1.21</f>
        <v>71947212.25999999</v>
      </c>
    </row>
    <row r="22" spans="1:22" ht="23.25" x14ac:dyDescent="0.35">
      <c r="R22" s="40">
        <f>SUM(R20:R21)</f>
        <v>99645598.527199984</v>
      </c>
      <c r="S22" t="s">
        <v>77</v>
      </c>
    </row>
  </sheetData>
  <mergeCells count="1">
    <mergeCell ref="K21:L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DBC0-EA67-4A27-BDF0-2E97D3B3E05A}">
  <dimension ref="A1:B19"/>
  <sheetViews>
    <sheetView workbookViewId="0">
      <selection sqref="A1:B1048576"/>
    </sheetView>
  </sheetViews>
  <sheetFormatPr defaultRowHeight="15" x14ac:dyDescent="0.25"/>
  <sheetData>
    <row r="1" spans="1:2" ht="60.75" thickBot="1" x14ac:dyDescent="0.3">
      <c r="A1" s="88" t="s">
        <v>11</v>
      </c>
      <c r="B1" s="89" t="s">
        <v>110</v>
      </c>
    </row>
    <row r="2" spans="1:2" ht="15.75" thickBot="1" x14ac:dyDescent="0.3">
      <c r="A2" s="90">
        <v>4520000</v>
      </c>
      <c r="B2" s="91">
        <v>4203600</v>
      </c>
    </row>
    <row r="3" spans="1:2" ht="15.75" thickBot="1" x14ac:dyDescent="0.3">
      <c r="A3" s="90">
        <v>3889600</v>
      </c>
      <c r="B3" s="92">
        <v>3617328</v>
      </c>
    </row>
    <row r="4" spans="1:2" ht="15.75" thickBot="1" x14ac:dyDescent="0.3">
      <c r="A4" s="90">
        <v>2500000</v>
      </c>
      <c r="B4" s="92">
        <v>2325000</v>
      </c>
    </row>
    <row r="5" spans="1:2" ht="15.75" thickBot="1" x14ac:dyDescent="0.3">
      <c r="A5" s="90">
        <v>3354490</v>
      </c>
      <c r="B5" s="92">
        <v>3119676</v>
      </c>
    </row>
    <row r="6" spans="1:2" ht="15.75" thickBot="1" x14ac:dyDescent="0.3">
      <c r="A6" s="93">
        <v>1048000</v>
      </c>
      <c r="B6" s="92">
        <v>974640</v>
      </c>
    </row>
    <row r="7" spans="1:2" ht="15.75" thickBot="1" x14ac:dyDescent="0.3">
      <c r="A7" s="90">
        <v>1253850</v>
      </c>
      <c r="B7" s="92">
        <v>1166081</v>
      </c>
    </row>
    <row r="8" spans="1:2" ht="15.75" thickBot="1" x14ac:dyDescent="0.3">
      <c r="A8" s="93">
        <v>217290</v>
      </c>
      <c r="B8" s="92">
        <v>202080</v>
      </c>
    </row>
    <row r="9" spans="1:2" ht="15.75" thickBot="1" x14ac:dyDescent="0.3">
      <c r="A9" s="90">
        <v>162500</v>
      </c>
      <c r="B9" s="92">
        <v>151125</v>
      </c>
    </row>
    <row r="10" spans="1:2" ht="15.75" thickBot="1" x14ac:dyDescent="0.3">
      <c r="A10" s="90">
        <v>790000</v>
      </c>
      <c r="B10" s="92">
        <v>734700</v>
      </c>
    </row>
    <row r="11" spans="1:2" ht="15.75" thickBot="1" x14ac:dyDescent="0.3">
      <c r="A11" s="90">
        <v>342700</v>
      </c>
      <c r="B11" s="92">
        <v>318711</v>
      </c>
    </row>
    <row r="12" spans="1:2" ht="15.75" thickBot="1" x14ac:dyDescent="0.3">
      <c r="A12" s="90">
        <v>1226040</v>
      </c>
      <c r="B12" s="92">
        <v>1140217</v>
      </c>
    </row>
    <row r="13" spans="1:2" ht="15.75" thickBot="1" x14ac:dyDescent="0.3">
      <c r="A13" s="90">
        <v>156250</v>
      </c>
      <c r="B13" s="92">
        <v>145313</v>
      </c>
    </row>
    <row r="14" spans="1:2" ht="15.75" thickBot="1" x14ac:dyDescent="0.3">
      <c r="A14" s="90">
        <v>800000</v>
      </c>
      <c r="B14" s="92">
        <v>744000</v>
      </c>
    </row>
    <row r="15" spans="1:2" ht="15.75" thickBot="1" x14ac:dyDescent="0.3">
      <c r="A15" s="90">
        <v>1550000</v>
      </c>
      <c r="B15" s="92">
        <v>1441500</v>
      </c>
    </row>
    <row r="16" spans="1:2" ht="15.75" thickBot="1" x14ac:dyDescent="0.3">
      <c r="A16" s="90">
        <v>852500</v>
      </c>
      <c r="B16" s="92">
        <v>792825</v>
      </c>
    </row>
    <row r="17" spans="1:2" ht="15.75" thickBot="1" x14ac:dyDescent="0.3">
      <c r="A17" s="90">
        <v>201504</v>
      </c>
      <c r="B17" s="92">
        <v>187399</v>
      </c>
    </row>
    <row r="18" spans="1:2" ht="15.75" thickBot="1" x14ac:dyDescent="0.3">
      <c r="A18" s="90">
        <v>991388</v>
      </c>
      <c r="B18" s="92">
        <v>921990</v>
      </c>
    </row>
    <row r="19" spans="1:2" ht="15.75" thickBot="1" x14ac:dyDescent="0.3">
      <c r="A19" s="93">
        <v>973785</v>
      </c>
      <c r="B19" s="92">
        <v>905620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2021-04-19T08:33:21Z</dcterms:created>
  <dcterms:modified xsi:type="dcterms:W3CDTF">2021-04-30T13:08:22Z</dcterms:modified>
</cp:coreProperties>
</file>