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>
    <definedName hidden="1" localSheetId="0" name="_xlnm._FilterDatabase">'List 1'!$A$1:$AG$234</definedName>
    <definedName hidden="1" localSheetId="0" name="Z_F09B2E5E_3A7E_46CD_8932_5E8DF7A94076_.wvu.FilterData">'List 1'!$E$1:$E$973</definedName>
    <definedName hidden="1" localSheetId="0" name="Z_160937BE_250F_43FE_82A2_7A64C2039F32_.wvu.FilterData">'List 1'!$E$1:$E$973</definedName>
    <definedName hidden="1" localSheetId="0" name="Z_42B634A8_28C2_4F27_8875_2A5451EE5EDA_.wvu.FilterData">'List 1'!$E$1:$E$973</definedName>
    <definedName hidden="1" localSheetId="0" name="Z_4016FCCB_F310_4336_9754_C8BE4D272C51_.wvu.FilterData">'List 1'!$B$1:$Q$234</definedName>
  </definedNames>
  <calcPr/>
  <customWorkbookViews>
    <customWorkbookView activeSheetId="0" maximized="1" tabRatio="600" windowHeight="0" windowWidth="0" guid="{F09B2E5E-3A7E-46CD-8932-5E8DF7A94076}" name="Filtr 2"/>
    <customWorkbookView activeSheetId="0" maximized="1" tabRatio="600" windowHeight="0" windowWidth="0" guid="{42B634A8-28C2-4F27-8875-2A5451EE5EDA}" name="Filtr 1"/>
    <customWorkbookView activeSheetId="0" maximized="1" tabRatio="600" windowHeight="0" windowWidth="0" guid="{4016FCCB-F310-4336-9754-C8BE4D272C51}" name="Filtr 4"/>
    <customWorkbookView activeSheetId="0" maximized="1" tabRatio="600" windowHeight="0" windowWidth="0" guid="{160937BE-250F-43FE-82A2-7A64C2039F32}" name="Filtr 3"/>
  </customWorkbookViews>
</workbook>
</file>

<file path=xl/sharedStrings.xml><?xml version="1.0" encoding="utf-8"?>
<sst xmlns="http://schemas.openxmlformats.org/spreadsheetml/2006/main" count="1295" uniqueCount="562">
  <si>
    <t xml:space="preserve"> </t>
  </si>
  <si>
    <t>Název</t>
  </si>
  <si>
    <t>Počet</t>
  </si>
  <si>
    <t>Klinika</t>
  </si>
  <si>
    <t>NABÍDKA A bez DPH</t>
  </si>
  <si>
    <t>NABÍDKA B bez DPH</t>
  </si>
  <si>
    <t>NABÍDKA A cena za 1ks bez DPH</t>
  </si>
  <si>
    <t>NABÍDKA B cena za 1ks bez DPH</t>
  </si>
  <si>
    <t>Průměrná cena nabídky bez DPH</t>
  </si>
  <si>
    <t>Průměrná cena za 1ks bez DPH</t>
  </si>
  <si>
    <t>Cena návrh kliniky</t>
  </si>
  <si>
    <t>Uplatnit v React ANO/NE</t>
  </si>
  <si>
    <t>Technické specifikace a marketingový průzkum zpracovává klinika ANO/NE</t>
  </si>
  <si>
    <t>Poznámky</t>
  </si>
  <si>
    <t>Za OBMI řeší</t>
  </si>
  <si>
    <t>2.3.0384</t>
  </si>
  <si>
    <t>Videolaryngoskop</t>
  </si>
  <si>
    <t>KARIM: ambulance</t>
  </si>
  <si>
    <t>2019/20</t>
  </si>
  <si>
    <t>MIRA</t>
  </si>
  <si>
    <t>2.3.0435</t>
  </si>
  <si>
    <t>Bronchoskop</t>
  </si>
  <si>
    <t>2.2.0260</t>
  </si>
  <si>
    <t>Intenzivní lůžka s váhou</t>
  </si>
  <si>
    <t>KARIM: JIP</t>
  </si>
  <si>
    <t>2 500 000 Kč</t>
  </si>
  <si>
    <t>není hotovo, více klinik, přidal bych k další zakázce KARIMu§</t>
  </si>
  <si>
    <t>2.3.0460</t>
  </si>
  <si>
    <t>Transportní monitor životních funkcí, kompatibilní se stávající monitorovací technikou</t>
  </si>
  <si>
    <t>2.2.0258</t>
  </si>
  <si>
    <t>Videolaryngoskop Glidescope GVM včetně dvou titanových lžic – dětské a dospělé</t>
  </si>
  <si>
    <t>KARIM: operační sál - lok. prac. anesteziologů</t>
  </si>
  <si>
    <t>společně s 2.3.0459</t>
  </si>
  <si>
    <t>2.2.0261</t>
  </si>
  <si>
    <t>Anesteziologický přístroj s monitorem vitálních funkcí pro ortopedickou kliniku</t>
  </si>
  <si>
    <t>1 500 000 Kč</t>
  </si>
  <si>
    <t>není hotovo, diskriminační</t>
  </si>
  <si>
    <t>2.3.0459</t>
  </si>
  <si>
    <t>Titanové lžíce pro dospělé 2 ks - pro Glidescope</t>
  </si>
  <si>
    <t>KARIM: pracoviště COS</t>
  </si>
  <si>
    <t>společné s 2.2.0258</t>
  </si>
  <si>
    <t>Anesteziologický přístroj s monitorem vitálních funkcí</t>
  </si>
  <si>
    <t>KARIM</t>
  </si>
  <si>
    <t>10 000 000 Kč</t>
  </si>
  <si>
    <t>NIKČA</t>
  </si>
  <si>
    <t>Anesteziologický přístroj s monitorem vitálních funkcí pro magnetickou resonanci</t>
  </si>
  <si>
    <t>3 025 000 Kč</t>
  </si>
  <si>
    <t>unikát</t>
  </si>
  <si>
    <t>Videolaryngoskop s intubačním bronchoskopem</t>
  </si>
  <si>
    <t>605 000 Kč</t>
  </si>
  <si>
    <t>1 nabídka</t>
  </si>
  <si>
    <t>Lůžko s váhou + antidekubitální matrace aktivní</t>
  </si>
  <si>
    <t>2 200 000 Kč</t>
  </si>
  <si>
    <t>upravit</t>
  </si>
  <si>
    <t>Bronchskop -videobronchoskop</t>
  </si>
  <si>
    <t>2 000 000 Kč</t>
  </si>
  <si>
    <t>www.karlstorz.com</t>
  </si>
  <si>
    <t>Ostrý defibrilátor LifePack 20e</t>
  </si>
  <si>
    <t>302 500 Kč</t>
  </si>
  <si>
    <t>KUBAH</t>
  </si>
  <si>
    <t>Analyzátor ROTEM</t>
  </si>
  <si>
    <t>KARIM + IPCHO+COS</t>
  </si>
  <si>
    <t>1 000 000 Kč</t>
  </si>
  <si>
    <t>společné využití</t>
  </si>
  <si>
    <t>NIKČA/ IVČA (NEUR)</t>
  </si>
  <si>
    <t>Ultrazvukový přístroj (lineární, břišní a kardiální sonda)</t>
  </si>
  <si>
    <t>KARIM+COS</t>
  </si>
  <si>
    <t>Systém pro semiinvazivní hemodynamiku (kalibrovaná technika)</t>
  </si>
  <si>
    <t>Systém pro neinvazivní monitoraci hemodynamiky (bioimpedance/bioreaktance)</t>
  </si>
  <si>
    <t>1 200 000 Kč</t>
  </si>
  <si>
    <t>NIKČA/NELA (KCHIR)</t>
  </si>
  <si>
    <t>Systém pro invazivní ohřev organismu pacienta Thermogard</t>
  </si>
  <si>
    <t>800 000 Kč</t>
  </si>
  <si>
    <t>čekám na dokument, že jsou jediní v republice kdo to prodává</t>
  </si>
  <si>
    <t>Monitor tkáňové oximetrie</t>
  </si>
  <si>
    <t>Neuromonitorace (BIS)</t>
  </si>
  <si>
    <t>2.2.0195</t>
  </si>
  <si>
    <t>Odsávačka splodin Cimpax C-Pure</t>
  </si>
  <si>
    <t>COSS: centrální operační sály</t>
  </si>
  <si>
    <t>ano</t>
  </si>
  <si>
    <t>2.3.0370</t>
  </si>
  <si>
    <t>Koagulace argonová</t>
  </si>
  <si>
    <t>spolu s Plicní klinikou</t>
  </si>
  <si>
    <t>2.3.0377</t>
  </si>
  <si>
    <t>Koagulační přístroj</t>
  </si>
  <si>
    <t>2.2.0248</t>
  </si>
  <si>
    <t>Pojízdná odsávačka MEVACS M38</t>
  </si>
  <si>
    <t>44 997 Kč</t>
  </si>
  <si>
    <t>spolu s PLIC, ORT, 3IK, HOK</t>
  </si>
  <si>
    <t>2.3.0446</t>
  </si>
  <si>
    <t>Mobilní světlo operační</t>
  </si>
  <si>
    <t>600 000 Kč</t>
  </si>
  <si>
    <t>spolu s KUČOCH, čekáme</t>
  </si>
  <si>
    <t>Skříň na ohřev infuzních roztoků</t>
  </si>
  <si>
    <t>Centrální operační sály</t>
  </si>
  <si>
    <t>8.</t>
  </si>
  <si>
    <t>KUBAK</t>
  </si>
  <si>
    <t>Systém ohřevu pacienta</t>
  </si>
  <si>
    <t>1.</t>
  </si>
  <si>
    <t>Ultrazvukový přístroj</t>
  </si>
  <si>
    <t>2 800 000,00</t>
  </si>
  <si>
    <t>Argonová koagulace + generátor</t>
  </si>
  <si>
    <t>ano, specifikace z roku 2020</t>
  </si>
  <si>
    <t>9.</t>
  </si>
  <si>
    <t>Systém pro odvod operačních zplodin</t>
  </si>
  <si>
    <t>7.</t>
  </si>
  <si>
    <t>Rekonstrukce - rozvody plynů, klimatizace, elektřina + UPS</t>
  </si>
  <si>
    <t>????</t>
  </si>
  <si>
    <t>Zjistí Ing. Olejníček</t>
  </si>
  <si>
    <t>OLEJNÍČEK</t>
  </si>
  <si>
    <t>osvětlení</t>
  </si>
  <si>
    <t>Stativ 7?9?</t>
  </si>
  <si>
    <t>11 000 000 Kč</t>
  </si>
  <si>
    <t>MIRA/KUBAK</t>
  </si>
  <si>
    <t>Endoskopická věž 1?2?</t>
  </si>
  <si>
    <t>2 600 000 Kč</t>
  </si>
  <si>
    <t>KUBAH/KUBAK</t>
  </si>
  <si>
    <t>Elektrokoagulace</t>
  </si>
  <si>
    <t>přisálový sterilizátor</t>
  </si>
  <si>
    <t>4.</t>
  </si>
  <si>
    <t>Defibrilátor automatický Lifepack 1000</t>
  </si>
  <si>
    <t>I. chirurgická klinika</t>
  </si>
  <si>
    <t>80 000 Kč</t>
  </si>
  <si>
    <t>ANO</t>
  </si>
  <si>
    <t>Defibrilátor manuální LP20e</t>
  </si>
  <si>
    <t>326 700 Kč</t>
  </si>
  <si>
    <t>Intenzivní lůžko s váhou 2 s váhou</t>
  </si>
  <si>
    <t>1 440 000 Kč</t>
  </si>
  <si>
    <t>Ne</t>
  </si>
  <si>
    <t>preference Linet</t>
  </si>
  <si>
    <t>Lůžko standardní</t>
  </si>
  <si>
    <t>363 000 Kč</t>
  </si>
  <si>
    <t>NELA</t>
  </si>
  <si>
    <t>Telemetrie</t>
  </si>
  <si>
    <t>5 000 000 Kč</t>
  </si>
  <si>
    <t>Monitorovací systém pro chirurgické JIP pacienty včetně centrály 5mon +1cs</t>
  </si>
  <si>
    <t>4 000 000 Kč</t>
  </si>
  <si>
    <t>již dříve nakoupeno pro FN - Philips</t>
  </si>
  <si>
    <t>Myčka podložních mís</t>
  </si>
  <si>
    <t>470 000 Kč</t>
  </si>
  <si>
    <t>podle specifikací FNOL</t>
  </si>
  <si>
    <t>IVČA</t>
  </si>
  <si>
    <t>Instrumentárium - sada pro laparoskopickou CHCE</t>
  </si>
  <si>
    <t>656 000 Kč</t>
  </si>
  <si>
    <t>Ano</t>
  </si>
  <si>
    <t>ČECH</t>
  </si>
  <si>
    <t>Instrumentárium - sada pro hiátovou hernii</t>
  </si>
  <si>
    <t>368 000 Kč</t>
  </si>
  <si>
    <t>Instrumentárium - sada pro appendektomii</t>
  </si>
  <si>
    <t>144 000 Kč</t>
  </si>
  <si>
    <t>Instrumentárium - sada pro torakoskopii</t>
  </si>
  <si>
    <t>328 000 Kč</t>
  </si>
  <si>
    <t>Instrumentárium - sada rozvěrač ran Sattler</t>
  </si>
  <si>
    <t>750 000 Kč</t>
  </si>
  <si>
    <t>Instrumentárium - sada laparo DK</t>
  </si>
  <si>
    <t>250 000 Kč</t>
  </si>
  <si>
    <t>Operační čelní svitidlo</t>
  </si>
  <si>
    <t>Instrumentárium - sada pro transrektální chirurgii Wolf</t>
  </si>
  <si>
    <t>ANo</t>
  </si>
  <si>
    <t>2.2.0143</t>
  </si>
  <si>
    <t>Elektrické polohovatelné křeslo s příslušenstvím</t>
  </si>
  <si>
    <t>2IK-GER: ambulance</t>
  </si>
  <si>
    <t>společně s ORL 6+2ks</t>
  </si>
  <si>
    <t>2.2.0157</t>
  </si>
  <si>
    <t>Transportní vícesegmentové lehátko</t>
  </si>
  <si>
    <t>2IK-GER: 2 ambulance, 2 endoskopie, 2 geriatrie</t>
  </si>
  <si>
    <t>ne</t>
  </si>
  <si>
    <t>h18, b4 transportní vozíky</t>
  </si>
  <si>
    <t>2.2.0194</t>
  </si>
  <si>
    <t>Spyglass s EHL</t>
  </si>
  <si>
    <t>2.2.0256</t>
  </si>
  <si>
    <t>Videoduodenoskop</t>
  </si>
  <si>
    <t>2IK-GER: endoskopie</t>
  </si>
  <si>
    <t>2.2.0286</t>
  </si>
  <si>
    <t>Endoskopická vláknová Ramanova sonda</t>
  </si>
  <si>
    <t>Aktivní antidekubitní matrace pro pacienty s hmotností nad 200 kg (CuroCell CX 20)</t>
  </si>
  <si>
    <t>II. interní klinika gastroenterologická</t>
  </si>
  <si>
    <t>122 200 Kč</t>
  </si>
  <si>
    <t>b2 Antidekubitní matrace (aktivní)</t>
  </si>
  <si>
    <t>Aktivní antidekubitní matrace pro pacienty s hmotností do 200 Kg(CuroCell CX 15)</t>
  </si>
  <si>
    <t>320 000 Kč</t>
  </si>
  <si>
    <t>Endoskopický systém OLYMPUS s příslušenstvím + 1 ks videogastroskop.1 ks videokolonoskop</t>
  </si>
  <si>
    <t>1 815 000 Kč</t>
  </si>
  <si>
    <t>e20 Endoskopické vybavení pro flexibilní endoskopii (ERCP, fibrogastroskopie, bronchoskopie, kolonoskopie)</t>
  </si>
  <si>
    <t>Videokolonoskop CF-EZ1500L</t>
  </si>
  <si>
    <t>4 537 500 Kč</t>
  </si>
  <si>
    <t>Videogastroskop GIF-EZ1500</t>
  </si>
  <si>
    <t>2 904 000 Kč</t>
  </si>
  <si>
    <t>Lineární Echoendoskop s prográdní optikou</t>
  </si>
  <si>
    <t>3 267 000 Kč</t>
  </si>
  <si>
    <t>Endosonografická katétrová sonda s pohonnou jednotkou EUS miniproby 20 MHz (2x UM-S20-17S+2x UM-G20-29R) + řídící jednotku ( driving unit)</t>
  </si>
  <si>
    <t>Linerání endosono GF-UCT180</t>
  </si>
  <si>
    <t>Videoduodenoskop TJF-Q190V</t>
  </si>
  <si>
    <t>3 513 840 Kč</t>
  </si>
  <si>
    <t>Mobilní ultrazvukový systém vč. EKG navigace</t>
  </si>
  <si>
    <t>1 380 000 Kč</t>
  </si>
  <si>
    <t>b22 sonograf</t>
  </si>
  <si>
    <t>NIKČA/KUBAK</t>
  </si>
  <si>
    <t>Antidekubitní matrace aktivní s molitanovým jádrem do 200 kg (CuroCell CX 16)</t>
  </si>
  <si>
    <t>2IK-GER: lůžkové oddělení dlouhod. oš. péče 48</t>
  </si>
  <si>
    <t>200 000 Kč</t>
  </si>
  <si>
    <t>Odsávačka - jestli jich bude víc</t>
  </si>
  <si>
    <t>48 400 Kč</t>
  </si>
  <si>
    <t>NE</t>
  </si>
  <si>
    <t>h10 Odsávačka</t>
  </si>
  <si>
    <t>2.3.0457</t>
  </si>
  <si>
    <t>Echokardiografický přístroj</t>
  </si>
  <si>
    <t>KCHIR: JIP 50B</t>
  </si>
  <si>
    <t>jedná se o již schválený nový přístroj pro sálové využití</t>
  </si>
  <si>
    <t>2.2.0306</t>
  </si>
  <si>
    <t>transportabilní echokardiografický přístroj na operační sály kardiochirurgické kliniky</t>
  </si>
  <si>
    <t>KCHIR: operační sál - lokální</t>
  </si>
  <si>
    <t>jedná se o již schválený nový přistroj pro ambulanci</t>
  </si>
  <si>
    <t>2.3.0458</t>
  </si>
  <si>
    <t>vysokoprůtoková ohřívačka infůzních roztoků</t>
  </si>
  <si>
    <t>145 200 Kč</t>
  </si>
  <si>
    <t>2.3.0442</t>
  </si>
  <si>
    <t>Sternální pila</t>
  </si>
  <si>
    <t>KCHIR: vedení klinického pracoviště</t>
  </si>
  <si>
    <t>2.3.0491</t>
  </si>
  <si>
    <t>ECMO - COVID dve, zjistit</t>
  </si>
  <si>
    <t>v majetku kliniky, zpětné uplanění React ? 2020-000676</t>
  </si>
  <si>
    <t>OBJEDNÁNO MIRA</t>
  </si>
  <si>
    <t>2.3.0492</t>
  </si>
  <si>
    <t>Mimotělní oběh</t>
  </si>
  <si>
    <t>Monitor pro měření hemodynamiky</t>
  </si>
  <si>
    <t>Kardiochirurgická klinika</t>
  </si>
  <si>
    <t>2 226 400 Kč</t>
  </si>
  <si>
    <t>průzkum i specifikaci vytvoříme sami</t>
  </si>
  <si>
    <t>Srdeční defibrilátor perioperační</t>
  </si>
  <si>
    <t>1 210 000 Kč</t>
  </si>
  <si>
    <t>Lůžko pro pacienta</t>
  </si>
  <si>
    <t>1 936 000 Kč</t>
  </si>
  <si>
    <t>Endoskopická věž (plus RF generátor)</t>
  </si>
  <si>
    <t>2 300 000 Kč</t>
  </si>
  <si>
    <t>AureFlo - přistroj pro měření průtoku bypassy zjistit??</t>
  </si>
  <si>
    <t>v majetku kliniky, zpětné uplanění React ?</t>
  </si>
  <si>
    <t>Oxygenace tkání - mikrodialýza Moberg</t>
  </si>
  <si>
    <t>unikátní</t>
  </si>
  <si>
    <t>Lupové brýle pro mikrochirurgii</t>
  </si>
  <si>
    <t>LADA</t>
  </si>
  <si>
    <t>Čelní diagnostická a operační svítidla</t>
  </si>
  <si>
    <t>KUBAK/KUBAH</t>
  </si>
  <si>
    <t>2.3.0395</t>
  </si>
  <si>
    <t>Mikroskop operační</t>
  </si>
  <si>
    <t>NCHIR: ambulance</t>
  </si>
  <si>
    <t>provedeno</t>
  </si>
  <si>
    <t>Monitory životních funkcí a centrální monitor</t>
  </si>
  <si>
    <t>Neurochirurgická klinika</t>
  </si>
  <si>
    <t>5 445 000 Kč</t>
  </si>
  <si>
    <t>HONZA</t>
  </si>
  <si>
    <t>Endoskop pro spondylochirurgické operace (shaver, koagulace, pumpa)</t>
  </si>
  <si>
    <t>Nyní se soutěží</t>
  </si>
  <si>
    <t>4 235 000 Kč</t>
  </si>
  <si>
    <t>Honza: již se soutěží</t>
  </si>
  <si>
    <t>Endoskopická věž s 4k rozlišením včetně ICG</t>
  </si>
  <si>
    <t>2 420 000 Kč</t>
  </si>
  <si>
    <t>doplněn požadavek na 4k a ICG</t>
  </si>
  <si>
    <t>Intraoperační monitorace</t>
  </si>
  <si>
    <t>1 452 000 Kč</t>
  </si>
  <si>
    <t>Peroperační flowmetr k měření průtoku cévami (mikro cévy i krkavice) (ch27)</t>
  </si>
  <si>
    <t>484 000 Kč</t>
  </si>
  <si>
    <t>doplněna kategorie ch27</t>
  </si>
  <si>
    <t>Zvlhčovače pro plicní ventilátory</t>
  </si>
  <si>
    <t>3 222 000 Kč</t>
  </si>
  <si>
    <t>358 000 Kč</t>
  </si>
  <si>
    <t>pouze 1 dodavatel, jde o doplnění nynějších ventilátorů na klinice</t>
  </si>
  <si>
    <t>MOŇA</t>
  </si>
  <si>
    <t>Neuronavigace</t>
  </si>
  <si>
    <t>9 680 000 Kč</t>
  </si>
  <si>
    <t>Honza: Opravit cenu pod 5 mil Kč bz DPH</t>
  </si>
  <si>
    <t>Svorka s adaptéry pro dětské pacienty (ch23)</t>
  </si>
  <si>
    <t>doplněna kategorie ch23 - jedná se o příslušenství k operčnímu stolu</t>
  </si>
  <si>
    <t>Endoskop na operace nádorů v mozkových komorách</t>
  </si>
  <si>
    <t>133 100 Kč</t>
  </si>
  <si>
    <t>Videolaryngoskop + bronchoskop</t>
  </si>
  <si>
    <t>651 062 Kč</t>
  </si>
  <si>
    <t>181 500 Kč</t>
  </si>
  <si>
    <t>Ultrazvukový aspirátor CUSA Clarity (ch35)</t>
  </si>
  <si>
    <t>ANO pouze jeden</t>
  </si>
  <si>
    <t>doplněna kategorie ch35 (Elektrochirurgický generátor), žádná jiná vhodnější v seznamu doporučených přístrojů není</t>
  </si>
  <si>
    <t>Transportní lůžko</t>
  </si>
  <si>
    <t>Vyhřívací podložka</t>
  </si>
  <si>
    <t>108 900 Kč</t>
  </si>
  <si>
    <t>Zvýšen počet kusů</t>
  </si>
  <si>
    <t>Operační stůl karbonový (ch23)</t>
  </si>
  <si>
    <t>nově přidané položky, ceny zatím orientační</t>
  </si>
  <si>
    <t>Bipolární elektrokoagulace na JIP (ch35)</t>
  </si>
  <si>
    <t>Navigovaná vrtačka k navigaci Medtronic</t>
  </si>
  <si>
    <t>500 000 Kč</t>
  </si>
  <si>
    <t>Kašlací asistent</t>
  </si>
  <si>
    <t>109 000 Kč</t>
  </si>
  <si>
    <t>Navigované instrumentarium pro kraniální a spinální výkony (ch26)</t>
  </si>
  <si>
    <t>Plasma blade (plasmový nůž) (ch35)</t>
  </si>
  <si>
    <t>650 000 Kč</t>
  </si>
  <si>
    <t>nově přidané položky</t>
  </si>
  <si>
    <t>2.3.0500</t>
  </si>
  <si>
    <t>Nerentabilní oprava stávajícího přístroje, pila oscilační</t>
  </si>
  <si>
    <t>ORT: operační sál - lokální</t>
  </si>
  <si>
    <t>Akumulátor vrtací souprava ( pro středně velké operace - OT OW, PANTA )</t>
  </si>
  <si>
    <t>Ortopedická klinika</t>
  </si>
  <si>
    <t>Vrtačka Colibri II</t>
  </si>
  <si>
    <t>Defibrilátor s možností manuálního i automatického režimu</t>
  </si>
  <si>
    <t>Operační stůl</t>
  </si>
  <si>
    <t>LADA/BARČA</t>
  </si>
  <si>
    <t>Operační světlo</t>
  </si>
  <si>
    <t>700 000 Kč</t>
  </si>
  <si>
    <t>Koagulace</t>
  </si>
  <si>
    <t>Endoskopiká věž</t>
  </si>
  <si>
    <t>Příruční sterilizátor - Flesh</t>
  </si>
  <si>
    <t>190 000 Kč</t>
  </si>
  <si>
    <t xml:space="preserve">společně s KubaK na COS </t>
  </si>
  <si>
    <t>Pacientský monitor</t>
  </si>
  <si>
    <t>Centrální monitor až pro 6 až 8 pacientů</t>
  </si>
  <si>
    <t>Kontejner sterilizační</t>
  </si>
  <si>
    <t>560 000 Kč</t>
  </si>
  <si>
    <t>AED</t>
  </si>
  <si>
    <t>70 000 Kč</t>
  </si>
  <si>
    <t>Defibrilátor</t>
  </si>
  <si>
    <t>350 000 Kč</t>
  </si>
  <si>
    <t>2.2.0202</t>
  </si>
  <si>
    <t>Elektrodermatom</t>
  </si>
  <si>
    <t>PCHIR: ambulance</t>
  </si>
  <si>
    <t>300 000 Kč</t>
  </si>
  <si>
    <t>AANO</t>
  </si>
  <si>
    <t>MIRA/NELA</t>
  </si>
  <si>
    <t>2.2.0241</t>
  </si>
  <si>
    <t>Systém pro hojení ran</t>
  </si>
  <si>
    <t>2.2.0268</t>
  </si>
  <si>
    <t>Přístroj na měření perkutánní tenze kyslíku</t>
  </si>
  <si>
    <t>instrumentárium pro zákrokový sálek</t>
  </si>
  <si>
    <t>121 000 Kč</t>
  </si>
  <si>
    <t>operační stůl na zákrokový sálek</t>
  </si>
  <si>
    <t>BARČA</t>
  </si>
  <si>
    <t>Elektrochirurgický generátor NA ZÁKROKOVÝ SÁLEK</t>
  </si>
  <si>
    <t>BEZ DPH</t>
  </si>
  <si>
    <t>Sada nástrojů pro lipopgrafting instr</t>
  </si>
  <si>
    <t>400 000 Kč</t>
  </si>
  <si>
    <t>kompletní operační nástroje</t>
  </si>
  <si>
    <t>Radiofrekvenční elektrochirurgický přístroj</t>
  </si>
  <si>
    <t>SADA NÁSTROJŮ PRO CENTRÁLNÍ SÁKLY</t>
  </si>
  <si>
    <t>Oddělení plastické a estetické chirurgie</t>
  </si>
  <si>
    <t>Přístroj na monitorování průkoků mikrochirurgickou anastomozou pomocí implantovatelné sondy.</t>
  </si>
  <si>
    <t>sada mikrochirurgických nástrojů</t>
  </si>
  <si>
    <t>Hyperbarická komora</t>
  </si>
  <si>
    <t>cutometr přístroj pro měření kvality jizev</t>
  </si>
  <si>
    <t>150 000 Kč</t>
  </si>
  <si>
    <t>2.3.0415</t>
  </si>
  <si>
    <t>Videolaryngoskop Glidescope</t>
  </si>
  <si>
    <t>URGENT</t>
  </si>
  <si>
    <t>2.2.0269</t>
  </si>
  <si>
    <t>Bronchoskop - fibroskop</t>
  </si>
  <si>
    <t>Sprchovací lůžko pro imobilní pacienty</t>
  </si>
  <si>
    <t>Oddělení urgentního příjmu</t>
  </si>
  <si>
    <t>96 800 Kč</t>
  </si>
  <si>
    <t>Ultrazvuk pro urgentní medicínu, kufříkový transportní, spíš stacionární</t>
  </si>
  <si>
    <t>726 000 Kč</t>
  </si>
  <si>
    <t>Monitory životních funkcí</t>
  </si>
  <si>
    <t>Transportní lůžka SPRINT</t>
  </si>
  <si>
    <t>HONZA/KUBAH</t>
  </si>
  <si>
    <t>POCT analyzátor ROTEM sigma kam????</t>
  </si>
  <si>
    <t>Ve spolupráci s KARIM - stávající přístroj přesunout na JIRP/op. sály ve 2.NP</t>
  </si>
  <si>
    <t>Endoskopická věž - dovybavení k provádění akutních endoskopií přímo v prostoru URGENT</t>
  </si>
  <si>
    <t>KubaH</t>
  </si>
  <si>
    <t>Vrtačka Colibri</t>
  </si>
  <si>
    <t>Traumatol. Klinika / COSS</t>
  </si>
  <si>
    <t>e18</t>
  </si>
  <si>
    <t>Mira</t>
  </si>
  <si>
    <t>Air Pen vrtačka</t>
  </si>
  <si>
    <t>nástrojové síto pro Internal Braze-Arthrex</t>
  </si>
  <si>
    <t>transportní monitor B450</t>
  </si>
  <si>
    <t>II. chirurgická klinika - cévně-transpla</t>
  </si>
  <si>
    <t>450 000 Kč</t>
  </si>
  <si>
    <t>stávající transportní monitor již nemá servisní podporu</t>
  </si>
  <si>
    <t>KUBAH/NIKČA HOTOVÁ SPEC. DISKR</t>
  </si>
  <si>
    <t>Neuromonitor pro intraoperační neuromonitorink</t>
  </si>
  <si>
    <t>Výrobce INOMED, SRN, www.inomed.com. Prodejce PROMOS, event. Dr.Langer Medical, (prodejce HOSPIMED)</t>
  </si>
  <si>
    <t>Monitor vitálních funkcí s 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</t>
  </si>
  <si>
    <t>II.chirurgická klinika - cévně transpl.</t>
  </si>
  <si>
    <t>přístroj kompatibilní s pracovištěm KARIM</t>
  </si>
  <si>
    <t>Monitorovací centrála</t>
  </si>
  <si>
    <t>Lupové brýle</t>
  </si>
  <si>
    <t>160 000</t>
  </si>
  <si>
    <t>ADMETEC ev. ZEISS</t>
  </si>
  <si>
    <t>Laparo optika 3mm+světelný kabel (celá sada) kompatibilní s používanými věžemi kont</t>
  </si>
  <si>
    <t>400 000,00</t>
  </si>
  <si>
    <t>Olympus</t>
  </si>
  <si>
    <t>Laparo 3mm - sada nástrojů kompatibilní s používanými věžemi</t>
  </si>
  <si>
    <t>Arteriovenozní shunt - kontejner s instrumentáriem</t>
  </si>
  <si>
    <t>Malý cévní -kontejner s instrumentáriem</t>
  </si>
  <si>
    <t>Střední cévní - konterjner s instrumentáriem</t>
  </si>
  <si>
    <t>Velký cévní kontejner s instrumentáriem</t>
  </si>
  <si>
    <t>Síto k odběrům orgánů</t>
  </si>
  <si>
    <t>Struma-kontejner s instrumentáriem</t>
  </si>
  <si>
    <t>Varixy-kontejner s instrumentáriem</t>
  </si>
  <si>
    <t>Transplantace-kontejner s instrumentáriem</t>
  </si>
  <si>
    <t>Přístroj pro perfuzi dárcovské ledviny</t>
  </si>
  <si>
    <t>2 500 000,00</t>
  </si>
  <si>
    <r>
      <rPr>
        <rFont val="Calibri, sans-serif"/>
        <color rgb="FF000000"/>
        <sz val="11.0"/>
      </rPr>
      <t xml:space="preserve">Organ assist , prodejce REGPHARM, </t>
    </r>
    <r>
      <rPr>
        <rFont val="Calibri, sans-serif"/>
        <color rgb="FF1155CC"/>
        <sz val="11.0"/>
        <u/>
      </rPr>
      <t>www.organ-assist.nl</t>
    </r>
  </si>
  <si>
    <t>Laparoskopie 3mm-kontejner s instrumentáriem</t>
  </si>
  <si>
    <t>Rozvěrač aesculap cévní</t>
  </si>
  <si>
    <t>Zařízení pro navigaci biopsie prostaty s využitím fúze snímků magnetické rezonance</t>
  </si>
  <si>
    <t>UROL</t>
  </si>
  <si>
    <t>4 246 265 Kč</t>
  </si>
  <si>
    <t>2.2.0235</t>
  </si>
  <si>
    <t>Resektoskop</t>
  </si>
  <si>
    <t>2.3.0369</t>
  </si>
  <si>
    <t>Generátor ultrazvukový a sací systém pro terapii uroliitiázy</t>
  </si>
  <si>
    <t>1 071 603 Kč</t>
  </si>
  <si>
    <t>2.3.0416</t>
  </si>
  <si>
    <t>Laserový přístroj</t>
  </si>
  <si>
    <t>v běhu výběrové řízení, již do investic za rok 2020</t>
  </si>
  <si>
    <t>2.3.0506</t>
  </si>
  <si>
    <t>ANO - projednáno navýšení ceny na 2 mil. - UZ BK 5000 + sondy + robototická operační sondou</t>
  </si>
  <si>
    <t>Obnova endoskopického vybavení instrumentarium???</t>
  </si>
  <si>
    <t>Urologická klinika</t>
  </si>
  <si>
    <t>2 988 700 Kč</t>
  </si>
  <si>
    <t>technické sepcifikace ANO, průzkum částečně?</t>
  </si>
  <si>
    <t>elektrokoagulace na urol. endoskopický sál</t>
  </si>
  <si>
    <t>technické sepcifikace ANO, průzkuz částečně?</t>
  </si>
  <si>
    <t>monit systém vit funkcí - centr stanice + 7 ks monitorů odd 20 doptat????</t>
  </si>
  <si>
    <t>Myčka endoskopických nástrojů</t>
  </si>
  <si>
    <t>1 331 000 Kč</t>
  </si>
  <si>
    <t>?</t>
  </si>
  <si>
    <t>Sterilizační kontejnery Aesculap</t>
  </si>
  <si>
    <t>(komplet – vana, víko kovové(zelená barva), vnitřní sterilizační síto, pořadač pro laparoskopické nástroje, kovové popisovací štítky kontejneru (2ks pro každý kontejner) )</t>
  </si>
  <si>
    <t>Sterilizační kontejner Aesculap</t>
  </si>
  <si>
    <t>30 000 Kč</t>
  </si>
  <si>
    <t>(komplet – vana, víko kovové(zelená barva), vnitřní sterilizační síto, pořadač pro laparoskopické nástroje, kovové popisovací štítky kontejneru (2ks) )</t>
  </si>
  <si>
    <t>Urologické břišní síto 1 kus</t>
  </si>
  <si>
    <t>100 000 Kč</t>
  </si>
  <si>
    <t>Laparoskopické instrumentáriu</t>
  </si>
  <si>
    <t>Optika robotická O°, Intuitive</t>
  </si>
  <si>
    <t>Amb systém pro endoskopii (se systémem NBI)</t>
  </si>
  <si>
    <t>NELA/KUBA</t>
  </si>
  <si>
    <t>Videolaryngoskop Glidescope GVM včetně dvou titanových lžic – dospělé</t>
  </si>
  <si>
    <t>IPCHO</t>
  </si>
  <si>
    <t>nějaká chyba?</t>
  </si>
  <si>
    <t>Monitor k měření hemodynamiky Hemosphere</t>
  </si>
  <si>
    <t>2 250 000 Kč</t>
  </si>
  <si>
    <t>specifikace neodsouhlasena klinikou</t>
  </si>
  <si>
    <t>NIKČA/NELA</t>
  </si>
  <si>
    <t>2.2.0120</t>
  </si>
  <si>
    <t>Flexibilní endoskopy</t>
  </si>
  <si>
    <t>ORL: ambulance</t>
  </si>
  <si>
    <t>1 172 853 Kč</t>
  </si>
  <si>
    <t>2.3.0367</t>
  </si>
  <si>
    <t>spolu s 2.2.120</t>
  </si>
  <si>
    <t>2.3.0400</t>
  </si>
  <si>
    <t>2.2.0229</t>
  </si>
  <si>
    <t>spolu s 2IK</t>
  </si>
  <si>
    <t>2.2.0232</t>
  </si>
  <si>
    <t>Vyšetřovací unit</t>
  </si>
  <si>
    <t>2.2.0230</t>
  </si>
  <si>
    <t>Elektrokoagulace ambulantní</t>
  </si>
  <si>
    <t>spolu s 2.2.232</t>
  </si>
  <si>
    <t>2.3.0485</t>
  </si>
  <si>
    <t>ORL: operační sál - lokální</t>
  </si>
  <si>
    <t>720 000 Kč</t>
  </si>
  <si>
    <t>Novák ve 2019</t>
  </si>
  <si>
    <t>2.2.0262</t>
  </si>
  <si>
    <t>ústní rozvěrač pro robotickou chirurgii</t>
  </si>
  <si>
    <t>ORL: pracoviště COS</t>
  </si>
  <si>
    <t>2.2.0299</t>
  </si>
  <si>
    <t>Operační mikroskop Tivato</t>
  </si>
  <si>
    <t>ORL: vedení klinického pracoviště</t>
  </si>
  <si>
    <t>Exoskop OrbEye 4K 3D</t>
  </si>
  <si>
    <t>Klinika otorinolaryngologie a chirurgie</t>
  </si>
  <si>
    <t>14 641 000 Kč</t>
  </si>
  <si>
    <t>VOJTA/BARČA</t>
  </si>
  <si>
    <t>endoskopická věž včetně NBI</t>
  </si>
  <si>
    <t>2 057 000 Kč</t>
  </si>
  <si>
    <t>Ušní fréza OSseoDuo</t>
  </si>
  <si>
    <t>Piezoelektrická fréza</t>
  </si>
  <si>
    <t>219 900 Kč</t>
  </si>
  <si>
    <t>CT EM navigace</t>
  </si>
  <si>
    <t>4 455 000 Kč</t>
  </si>
  <si>
    <t>neuromonitor</t>
  </si>
  <si>
    <t>847 000 Kč</t>
  </si>
  <si>
    <t>VOJTA/BARČA/IVČA</t>
  </si>
  <si>
    <t>CO2 laser</t>
  </si>
  <si>
    <t>chirurgické instrumentarium</t>
  </si>
  <si>
    <t>Panetti set instrumentarium</t>
  </si>
  <si>
    <t>407 000 Kč</t>
  </si>
  <si>
    <t>rigidní optiky</t>
  </si>
  <si>
    <t>operační světlo stropní</t>
  </si>
  <si>
    <t>1 573 000 Kč</t>
  </si>
  <si>
    <t>operační stůl</t>
  </si>
  <si>
    <t>1 770 000 Kč</t>
  </si>
  <si>
    <t>operační křeslo Medicalift</t>
  </si>
  <si>
    <t>85 550 Kč</t>
  </si>
  <si>
    <t>endoskopická věž kamera s monitorem na zed pro endoskopy ?????</t>
  </si>
  <si>
    <t>2 767 149 Kč</t>
  </si>
  <si>
    <t>defibrilátor s automatickým režimem</t>
  </si>
  <si>
    <t>vyšetřovací unit</t>
  </si>
  <si>
    <t>2 400 000 Kč</t>
  </si>
  <si>
    <t>lůžka na oddělení</t>
  </si>
  <si>
    <t>2.3.0451</t>
  </si>
  <si>
    <t>Chemodezinfektor endoskopů</t>
  </si>
  <si>
    <t>DK: endoskopie</t>
  </si>
  <si>
    <t>2.3.0119</t>
  </si>
  <si>
    <t>Ventilátor vysokofrekvenční</t>
  </si>
  <si>
    <t>DK: JIP 21B</t>
  </si>
  <si>
    <t>1 094 795,00</t>
  </si>
  <si>
    <t>1 300 000 Kč</t>
  </si>
  <si>
    <t>2.3.0448</t>
  </si>
  <si>
    <t>Monitor vitálních funkcí</t>
  </si>
  <si>
    <t>DK: JIP 21C (pro větší děti)</t>
  </si>
  <si>
    <t>4 404 400 Kč</t>
  </si>
  <si>
    <t>dokum mimo React</t>
  </si>
  <si>
    <t>2.3.0449</t>
  </si>
  <si>
    <t>Centrální monitor vitílních funkcí</t>
  </si>
  <si>
    <t>Videokolonoskop</t>
  </si>
  <si>
    <t>Dětská klinika</t>
  </si>
  <si>
    <t>950 000 kč</t>
  </si>
  <si>
    <t>799 955 Kč</t>
  </si>
  <si>
    <t>KUBAPEPA</t>
  </si>
  <si>
    <t>74 996 Kč</t>
  </si>
  <si>
    <t>bed-side echokardiografický přístroj</t>
  </si>
  <si>
    <t>je v zobraz</t>
  </si>
  <si>
    <t>lůžko nemocniční</t>
  </si>
  <si>
    <t>242 000 Kč</t>
  </si>
  <si>
    <t>2.3.0456</t>
  </si>
  <si>
    <t>Elektrické lůžko s vážícím systémem</t>
  </si>
  <si>
    <t>3IK: hemodialyzační středisko</t>
  </si>
  <si>
    <t>1 161 600 Kč</t>
  </si>
  <si>
    <t>čekáme</t>
  </si>
  <si>
    <t>2.3.0505</t>
  </si>
  <si>
    <t>Ultrazvukový přístroj pro JIP a HDS (s lineární a sektorovou sondou)</t>
  </si>
  <si>
    <t>3IK: JIP 39D</t>
  </si>
  <si>
    <t>NEBUDE, Z INVPL</t>
  </si>
  <si>
    <t>Ventilátor pro UPV s transportní funkcí</t>
  </si>
  <si>
    <t>III. interní klinika - nefrologická, rev</t>
  </si>
  <si>
    <t>907 500 Kč</t>
  </si>
  <si>
    <t>580 800 Kč</t>
  </si>
  <si>
    <t>2.3.0440</t>
  </si>
  <si>
    <t>Kostní pila</t>
  </si>
  <si>
    <t>UCOCH: ambulance</t>
  </si>
  <si>
    <t>900 000 Kč</t>
  </si>
  <si>
    <t>průser.. mimo React</t>
  </si>
  <si>
    <t>2.2.0263</t>
  </si>
  <si>
    <t>flexibilní fibroskop</t>
  </si>
  <si>
    <t>UCOCH: operační sál</t>
  </si>
  <si>
    <t>205 700 Kč</t>
  </si>
  <si>
    <t>Mimo React- diskriminace</t>
  </si>
  <si>
    <t>2.3.0467</t>
  </si>
  <si>
    <t>pojízdné operační svítidlo</t>
  </si>
  <si>
    <t>Klinika ústní,čelistní a obličejové chir</t>
  </si>
  <si>
    <t>sada nástrojů na ortognátní chirurgii</t>
  </si>
  <si>
    <t>elektrokoagulaci na ambulaci</t>
  </si>
  <si>
    <t>60 500 Kč</t>
  </si>
  <si>
    <t>elektrokoagulace na OP sál</t>
  </si>
  <si>
    <t>myčka na nastroje - dezinfektor</t>
  </si>
  <si>
    <t>786 500 Kč</t>
  </si>
  <si>
    <t>piezosurgery - ultrazvuková pila</t>
  </si>
  <si>
    <t>glidescope</t>
  </si>
  <si>
    <t>Porodnicko-gynekologická klinika</t>
  </si>
  <si>
    <t>Operační stůl MAQUET MEERA ST</t>
  </si>
  <si>
    <t>Oční klinika</t>
  </si>
  <si>
    <t>2 105 400 Kč</t>
  </si>
  <si>
    <t>BARŘA</t>
  </si>
  <si>
    <t>318 469 801 Kč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</si>
</sst>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[$Kč-405]"/>
    <numFmt numFmtId="165" formatCode="d.m.yyyy"/>
    <numFmt numFmtId="166" formatCode="d.m.yy"/>
  </numFmts>
  <fonts count="15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u/>
      <sz val="11.0"/>
      <color rgb="FF000000"/>
      <name val="Calibri"/>
    </font>
    <font>
      <color rgb="FF000000"/>
      <name val="Arial"/>
    </font>
    <font>
      <sz val="9.0"/>
      <color rgb="FF000000"/>
      <name val="Calibri"/>
    </font>
    <font>
      <sz val="12.0"/>
      <color rgb="FF000000"/>
      <name val="Calibri"/>
    </font>
    <font/>
    <font>
      <color rgb="FF000000"/>
      <name val="Roboto"/>
    </font>
    <font>
      <sz val="11.0"/>
      <color theme="1"/>
      <name val="Calibri"/>
    </font>
    <font>
      <u/>
      <sz val="11.0"/>
      <color rgb="FF000000"/>
      <name val="Calibri"/>
    </font>
    <font>
      <sz val="9.0"/>
      <color rgb="FF000000"/>
      <name val="Arial"/>
    </font>
    <font>
      <sz val="11.0"/>
      <color rgb="FF00FF00"/>
      <name val="Calibri"/>
    </font>
    <font>
      <sz val="12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1" fillId="0" fontId="1" numFmtId="0" xfId="0" applyAlignment="1" applyBorder="1" applyFont="1">
      <alignment readingOrder="0" shrinkToFit="0" vertical="bottom" wrapText="1"/>
    </xf>
    <xf borderId="2" fillId="0" fontId="1" numFmtId="0" xfId="0" applyAlignment="1" applyBorder="1" applyFont="1">
      <alignment readingOrder="0" shrinkToFit="0" vertical="bottom" wrapText="1"/>
    </xf>
    <xf borderId="2" fillId="0" fontId="1" numFmtId="4" xfId="0" applyAlignment="1" applyBorder="1" applyFont="1" applyNumberFormat="1">
      <alignment readingOrder="0" shrinkToFit="0" vertical="bottom" wrapText="1"/>
    </xf>
    <xf borderId="2" fillId="0" fontId="1" numFmtId="164" xfId="0" applyAlignment="1" applyBorder="1" applyFont="1" applyNumberFormat="1">
      <alignment horizontal="right" readingOrder="0" shrinkToFit="0" vertical="bottom" wrapText="1"/>
    </xf>
    <xf borderId="2" fillId="2" fontId="1" numFmtId="164" xfId="0" applyAlignment="1" applyBorder="1" applyFill="1" applyFont="1" applyNumberFormat="1">
      <alignment horizontal="center" readingOrder="0" shrinkToFit="0" vertical="bottom" wrapText="1"/>
    </xf>
    <xf borderId="1" fillId="3" fontId="1" numFmtId="4" xfId="0" applyAlignment="1" applyBorder="1" applyFill="1" applyFont="1" applyNumberFormat="1">
      <alignment horizontal="center" readingOrder="0" shrinkToFit="0" vertical="bottom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2" numFmtId="165" xfId="0" applyAlignment="1" applyFont="1" applyNumberFormat="1">
      <alignment readingOrder="0" shrinkToFit="0" vertical="top" wrapText="0"/>
    </xf>
    <xf borderId="3" fillId="4" fontId="2" numFmtId="165" xfId="0" applyAlignment="1" applyBorder="1" applyFill="1" applyFont="1" applyNumberFormat="1">
      <alignment readingOrder="0" shrinkToFit="0" vertical="top" wrapText="0"/>
    </xf>
    <xf borderId="4" fillId="4" fontId="2" numFmtId="0" xfId="0" applyAlignment="1" applyBorder="1" applyFont="1">
      <alignment readingOrder="0" shrinkToFit="0" vertical="top" wrapText="0"/>
    </xf>
    <xf borderId="4" fillId="0" fontId="2" numFmtId="4" xfId="0" applyAlignment="1" applyBorder="1" applyFont="1" applyNumberFormat="1">
      <alignment horizontal="right" readingOrder="0" shrinkToFit="0" vertical="top" wrapText="0"/>
    </xf>
    <xf borderId="4" fillId="0" fontId="2" numFmtId="0" xfId="0" applyAlignment="1" applyBorder="1" applyFont="1">
      <alignment readingOrder="0" vertical="top"/>
    </xf>
    <xf borderId="4" fillId="0" fontId="2" numFmtId="164" xfId="0" applyAlignment="1" applyBorder="1" applyFont="1" applyNumberFormat="1">
      <alignment horizontal="right" readingOrder="0" vertical="top"/>
    </xf>
    <xf borderId="4" fillId="2" fontId="2" numFmtId="164" xfId="0" applyAlignment="1" applyBorder="1" applyFont="1" applyNumberFormat="1">
      <alignment horizontal="center" readingOrder="0" vertical="top"/>
    </xf>
    <xf borderId="1" fillId="3" fontId="2" numFmtId="4" xfId="0" applyAlignment="1" applyBorder="1" applyFont="1" applyNumberFormat="1">
      <alignment horizontal="center" readingOrder="0" vertical="top"/>
    </xf>
    <xf borderId="4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3" fillId="5" fontId="2" numFmtId="165" xfId="0" applyAlignment="1" applyBorder="1" applyFill="1" applyFont="1" applyNumberFormat="1">
      <alignment readingOrder="0" shrinkToFit="0" vertical="top" wrapText="0"/>
    </xf>
    <xf borderId="4" fillId="5" fontId="2" numFmtId="0" xfId="0" applyAlignment="1" applyBorder="1" applyFont="1">
      <alignment readingOrder="0" shrinkToFit="0" vertical="top" wrapText="0"/>
    </xf>
    <xf borderId="4" fillId="0" fontId="2" numFmtId="0" xfId="0" applyAlignment="1" applyBorder="1" applyFont="1">
      <alignment horizontal="left" readingOrder="0" shrinkToFit="0" vertical="top" wrapText="0"/>
    </xf>
    <xf borderId="4" fillId="0" fontId="2" numFmtId="164" xfId="0" applyAlignment="1" applyBorder="1" applyFont="1" applyNumberFormat="1">
      <alignment horizontal="right" readingOrder="0" shrinkToFit="0" vertical="top" wrapText="0"/>
    </xf>
    <xf borderId="0" fillId="2" fontId="2" numFmtId="165" xfId="0" applyAlignment="1" applyFont="1" applyNumberFormat="1">
      <alignment readingOrder="0" shrinkToFit="0" vertical="top" wrapText="0"/>
    </xf>
    <xf borderId="3" fillId="0" fontId="2" numFmtId="0" xfId="0" applyAlignment="1" applyBorder="1" applyFont="1">
      <alignment shrinkToFit="0" vertical="bottom" wrapText="0"/>
    </xf>
    <xf borderId="4" fillId="5" fontId="2" numFmtId="0" xfId="0" applyAlignment="1" applyBorder="1" applyFont="1">
      <alignment readingOrder="0" vertical="top"/>
    </xf>
    <xf borderId="3" fillId="4" fontId="2" numFmtId="0" xfId="0" applyAlignment="1" applyBorder="1" applyFont="1">
      <alignment shrinkToFit="0" vertical="bottom" wrapText="0"/>
    </xf>
    <xf borderId="4" fillId="4" fontId="2" numFmtId="0" xfId="0" applyAlignment="1" applyBorder="1" applyFont="1">
      <alignment readingOrder="0" vertical="top"/>
    </xf>
    <xf borderId="4" fillId="0" fontId="4" numFmtId="0" xfId="0" applyAlignment="1" applyBorder="1" applyFont="1">
      <alignment readingOrder="0" shrinkToFit="0" vertical="bottom" wrapText="0"/>
    </xf>
    <xf borderId="4" fillId="6" fontId="2" numFmtId="0" xfId="0" applyAlignment="1" applyBorder="1" applyFill="1" applyFont="1">
      <alignment readingOrder="0" vertical="top"/>
    </xf>
    <xf borderId="4" fillId="0" fontId="2" numFmtId="0" xfId="0" applyAlignment="1" applyBorder="1" applyFont="1">
      <alignment readingOrder="0" shrinkToFit="0" vertical="top" wrapText="0"/>
    </xf>
    <xf borderId="4" fillId="0" fontId="2" numFmtId="4" xfId="0" applyAlignment="1" applyBorder="1" applyFont="1" applyNumberFormat="1">
      <alignment horizontal="right" shrinkToFit="0" vertical="top" wrapText="0"/>
    </xf>
    <xf borderId="1" fillId="0" fontId="5" numFmtId="4" xfId="0" applyAlignment="1" applyBorder="1" applyFont="1" applyNumberFormat="1">
      <alignment vertical="top"/>
    </xf>
    <xf borderId="0" fillId="7" fontId="2" numFmtId="0" xfId="0" applyAlignment="1" applyFill="1" applyFont="1">
      <alignment shrinkToFit="0" vertical="bottom" wrapText="0"/>
    </xf>
    <xf borderId="3" fillId="7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readingOrder="0" vertical="top"/>
    </xf>
    <xf borderId="4" fillId="7" fontId="2" numFmtId="4" xfId="0" applyAlignment="1" applyBorder="1" applyFont="1" applyNumberFormat="1">
      <alignment horizontal="right" readingOrder="0" shrinkToFit="0" vertical="top" wrapText="0"/>
    </xf>
    <xf borderId="4" fillId="7" fontId="2" numFmtId="164" xfId="0" applyAlignment="1" applyBorder="1" applyFont="1" applyNumberFormat="1">
      <alignment horizontal="right" readingOrder="0" vertical="top"/>
    </xf>
    <xf borderId="4" fillId="7" fontId="2" numFmtId="164" xfId="0" applyAlignment="1" applyBorder="1" applyFont="1" applyNumberFormat="1">
      <alignment horizontal="center" readingOrder="0" vertical="top"/>
    </xf>
    <xf borderId="1" fillId="7" fontId="2" numFmtId="4" xfId="0" applyAlignment="1" applyBorder="1" applyFont="1" applyNumberFormat="1">
      <alignment horizontal="center" readingOrder="0" vertical="top"/>
    </xf>
    <xf borderId="4" fillId="7" fontId="2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3" numFmtId="0" xfId="0" applyFont="1"/>
    <xf borderId="5" fillId="7" fontId="2" numFmtId="4" xfId="0" applyAlignment="1" applyBorder="1" applyFont="1" applyNumberFormat="1">
      <alignment horizontal="right" readingOrder="0" shrinkToFit="0" vertical="top" wrapText="0"/>
    </xf>
    <xf borderId="2" fillId="0" fontId="2" numFmtId="4" xfId="0" applyAlignment="1" applyBorder="1" applyFont="1" applyNumberFormat="1">
      <alignment horizontal="right" readingOrder="0" shrinkToFit="0" vertical="top" wrapText="0"/>
    </xf>
    <xf borderId="0" fillId="5" fontId="3" numFmtId="0" xfId="0" applyAlignment="1" applyFont="1">
      <alignment readingOrder="0"/>
    </xf>
    <xf borderId="4" fillId="0" fontId="2" numFmtId="0" xfId="0" applyAlignment="1" applyBorder="1" applyFont="1">
      <alignment readingOrder="0" vertical="bottom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3" fillId="0" fontId="7" numFmtId="0" xfId="0" applyAlignment="1" applyBorder="1" applyFont="1">
      <alignment shrinkToFit="0" vertical="bottom" wrapText="0"/>
    </xf>
    <xf borderId="4" fillId="0" fontId="7" numFmtId="4" xfId="0" applyAlignment="1" applyBorder="1" applyFont="1" applyNumberFormat="1">
      <alignment horizontal="right" readingOrder="0" shrinkToFit="0" vertical="bottom" wrapText="0"/>
    </xf>
    <xf borderId="3" fillId="0" fontId="2" numFmtId="165" xfId="0" applyAlignment="1" applyBorder="1" applyFont="1" applyNumberFormat="1">
      <alignment readingOrder="0" shrinkToFit="0" vertical="top" wrapText="0"/>
    </xf>
    <xf borderId="0" fillId="0" fontId="2" numFmtId="165" xfId="0" applyAlignment="1" applyFont="1" applyNumberFormat="1">
      <alignment readingOrder="0" vertical="top"/>
    </xf>
    <xf borderId="3" fillId="5" fontId="2" numFmtId="165" xfId="0" applyAlignment="1" applyBorder="1" applyFont="1" applyNumberFormat="1">
      <alignment readingOrder="0" vertical="top"/>
    </xf>
    <xf borderId="4" fillId="0" fontId="2" numFmtId="4" xfId="0" applyAlignment="1" applyBorder="1" applyFont="1" applyNumberFormat="1">
      <alignment horizontal="right" readingOrder="0" vertical="top"/>
    </xf>
    <xf borderId="1" fillId="0" fontId="5" numFmtId="4" xfId="0" applyAlignment="1" applyBorder="1" applyFont="1" applyNumberFormat="1">
      <alignment readingOrder="0" vertical="top"/>
    </xf>
    <xf borderId="6" fillId="5" fontId="2" numFmtId="164" xfId="0" applyAlignment="1" applyBorder="1" applyFont="1" applyNumberFormat="1">
      <alignment horizontal="center" readingOrder="0" vertical="top"/>
    </xf>
    <xf borderId="6" fillId="0" fontId="8" numFmtId="0" xfId="0" applyBorder="1" applyFont="1"/>
    <xf borderId="4" fillId="0" fontId="8" numFmtId="0" xfId="0" applyBorder="1" applyFont="1"/>
    <xf borderId="0" fillId="5" fontId="2" numFmtId="0" xfId="0" applyAlignment="1" applyFont="1">
      <alignment readingOrder="0" shrinkToFit="0" vertical="bottom" wrapText="0"/>
    </xf>
    <xf borderId="0" fillId="5" fontId="2" numFmtId="0" xfId="0" applyAlignment="1" applyFont="1">
      <alignment shrinkToFit="0" vertical="bottom" wrapText="0"/>
    </xf>
    <xf borderId="3" fillId="5" fontId="2" numFmtId="0" xfId="0" applyAlignment="1" applyBorder="1" applyFont="1">
      <alignment shrinkToFit="0" vertical="bottom" wrapText="0"/>
    </xf>
    <xf borderId="4" fillId="5" fontId="2" numFmtId="4" xfId="0" applyAlignment="1" applyBorder="1" applyFont="1" applyNumberFormat="1">
      <alignment horizontal="right" readingOrder="0" shrinkToFit="0" vertical="top" wrapText="0"/>
    </xf>
    <xf borderId="4" fillId="2" fontId="2" numFmtId="0" xfId="0" applyAlignment="1" applyBorder="1" applyFont="1">
      <alignment readingOrder="0" vertical="top"/>
    </xf>
    <xf borderId="1" fillId="2" fontId="2" numFmtId="164" xfId="0" applyAlignment="1" applyBorder="1" applyFont="1" applyNumberFormat="1">
      <alignment horizontal="right" readingOrder="0" vertical="top"/>
    </xf>
    <xf borderId="1" fillId="6" fontId="9" numFmtId="164" xfId="0" applyAlignment="1" applyBorder="1" applyFont="1" applyNumberFormat="1">
      <alignment readingOrder="0"/>
    </xf>
    <xf borderId="4" fillId="5" fontId="2" numFmtId="0" xfId="0" applyAlignment="1" applyBorder="1" applyFont="1">
      <alignment readingOrder="0" shrinkToFit="0" vertical="bottom" wrapText="0"/>
    </xf>
    <xf borderId="0" fillId="8" fontId="2" numFmtId="0" xfId="0" applyAlignment="1" applyFill="1" applyFont="1">
      <alignment readingOrder="0" shrinkToFit="0" vertical="bottom" wrapText="0"/>
    </xf>
    <xf borderId="4" fillId="2" fontId="2" numFmtId="164" xfId="0" applyAlignment="1" applyBorder="1" applyFont="1" applyNumberFormat="1">
      <alignment horizontal="right" readingOrder="0" vertical="top"/>
    </xf>
    <xf borderId="4" fillId="0" fontId="7" numFmtId="0" xfId="0" applyAlignment="1" applyBorder="1" applyFont="1">
      <alignment readingOrder="0" shrinkToFit="0" vertical="bottom" wrapText="0"/>
    </xf>
    <xf borderId="1" fillId="3" fontId="2" numFmtId="4" xfId="0" applyAlignment="1" applyBorder="1" applyFont="1" applyNumberFormat="1">
      <alignment horizontal="center" readingOrder="0" vertical="bottom"/>
    </xf>
    <xf borderId="1" fillId="0" fontId="2" numFmtId="164" xfId="0" applyAlignment="1" applyBorder="1" applyFont="1" applyNumberFormat="1">
      <alignment horizontal="right" readingOrder="0" shrinkToFit="0" vertical="top" wrapText="0"/>
    </xf>
    <xf borderId="7" fillId="0" fontId="2" numFmtId="164" xfId="0" applyAlignment="1" applyBorder="1" applyFont="1" applyNumberFormat="1">
      <alignment horizontal="right" readingOrder="0" shrinkToFit="0" vertical="top" wrapText="0"/>
    </xf>
    <xf borderId="4" fillId="7" fontId="7" numFmtId="0" xfId="0" applyAlignment="1" applyBorder="1" applyFont="1">
      <alignment readingOrder="0" shrinkToFit="0" vertical="bottom" wrapText="0"/>
    </xf>
    <xf borderId="0" fillId="2" fontId="10" numFmtId="165" xfId="0" applyAlignment="1" applyFont="1" applyNumberFormat="1">
      <alignment readingOrder="0" shrinkToFit="0" vertical="top" wrapText="0"/>
    </xf>
    <xf borderId="3" fillId="2" fontId="10" numFmtId="165" xfId="0" applyAlignment="1" applyBorder="1" applyFont="1" applyNumberFormat="1">
      <alignment readingOrder="0" shrinkToFit="0" vertical="top" wrapText="0"/>
    </xf>
    <xf borderId="4" fillId="2" fontId="2" numFmtId="0" xfId="0" applyAlignment="1" applyBorder="1" applyFont="1">
      <alignment readingOrder="0" shrinkToFit="0" vertical="top" wrapText="0"/>
    </xf>
    <xf borderId="0" fillId="2" fontId="2" numFmtId="0" xfId="0" applyAlignment="1" applyFont="1">
      <alignment shrinkToFit="0" vertical="bottom" wrapText="0"/>
    </xf>
    <xf borderId="3" fillId="2" fontId="2" numFmtId="0" xfId="0" applyAlignment="1" applyBorder="1" applyFont="1">
      <alignment shrinkToFit="0" vertical="bottom" wrapText="0"/>
    </xf>
    <xf borderId="1" fillId="3" fontId="2" numFmtId="164" xfId="0" applyAlignment="1" applyBorder="1" applyFont="1" applyNumberFormat="1">
      <alignment horizontal="center" readingOrder="0" vertical="top"/>
    </xf>
    <xf borderId="0" fillId="6" fontId="2" numFmtId="0" xfId="0" applyAlignment="1" applyFont="1">
      <alignment shrinkToFit="0" vertical="bottom" wrapText="0"/>
    </xf>
    <xf borderId="3" fillId="6" fontId="2" numFmtId="0" xfId="0" applyAlignment="1" applyBorder="1" applyFont="1">
      <alignment shrinkToFit="0" vertical="bottom" wrapText="0"/>
    </xf>
    <xf borderId="4" fillId="6" fontId="2" numFmtId="4" xfId="0" applyAlignment="1" applyBorder="1" applyFont="1" applyNumberFormat="1">
      <alignment horizontal="right" readingOrder="0" shrinkToFit="0" vertical="top" wrapText="0"/>
    </xf>
    <xf borderId="4" fillId="6" fontId="2" numFmtId="0" xfId="0" applyAlignment="1" applyBorder="1" applyFont="1">
      <alignment readingOrder="0" shrinkToFit="0" vertical="bottom" wrapText="0"/>
    </xf>
    <xf borderId="0" fillId="6" fontId="2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3" fillId="0" fontId="10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 shrinkToFit="0" wrapText="0"/>
    </xf>
    <xf borderId="4" fillId="0" fontId="10" numFmtId="0" xfId="0" applyAlignment="1" applyBorder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4" fillId="0" fontId="2" numFmtId="0" xfId="0" applyAlignment="1" applyBorder="1" applyFont="1">
      <alignment horizontal="left" readingOrder="0" vertical="top"/>
    </xf>
    <xf borderId="4" fillId="8" fontId="2" numFmtId="0" xfId="0" applyAlignment="1" applyBorder="1" applyFont="1">
      <alignment readingOrder="0" vertical="top"/>
    </xf>
    <xf borderId="4" fillId="8" fontId="1" numFmtId="0" xfId="0" applyAlignment="1" applyBorder="1" applyFont="1">
      <alignment readingOrder="0" vertical="top"/>
    </xf>
    <xf borderId="4" fillId="5" fontId="1" numFmtId="0" xfId="0" applyAlignment="1" applyBorder="1" applyFont="1">
      <alignment readingOrder="0" vertical="top"/>
    </xf>
    <xf borderId="0" fillId="2" fontId="7" numFmtId="0" xfId="0" applyAlignment="1" applyFont="1">
      <alignment shrinkToFit="0" vertical="bottom" wrapText="0"/>
    </xf>
    <xf borderId="3" fillId="2" fontId="7" numFmtId="0" xfId="0" applyAlignment="1" applyBorder="1" applyFont="1">
      <alignment shrinkToFit="0" vertical="bottom" wrapText="0"/>
    </xf>
    <xf borderId="4" fillId="2" fontId="7" numFmtId="0" xfId="0" applyAlignment="1" applyBorder="1" applyFont="1">
      <alignment readingOrder="0" shrinkToFit="0" vertical="bottom" wrapText="0"/>
    </xf>
    <xf borderId="4" fillId="0" fontId="7" numFmtId="0" xfId="0" applyAlignment="1" applyBorder="1" applyFont="1">
      <alignment readingOrder="0" vertical="bottom"/>
    </xf>
    <xf borderId="4" fillId="0" fontId="7" numFmtId="164" xfId="0" applyAlignment="1" applyBorder="1" applyFont="1" applyNumberFormat="1">
      <alignment horizontal="right" readingOrder="0" vertical="bottom"/>
    </xf>
    <xf borderId="0" fillId="0" fontId="2" numFmtId="0" xfId="0" applyAlignment="1" applyFont="1">
      <alignment shrinkToFit="0" vertical="top" wrapText="0"/>
    </xf>
    <xf borderId="3" fillId="0" fontId="2" numFmtId="0" xfId="0" applyAlignment="1" applyBorder="1" applyFont="1">
      <alignment shrinkToFit="0" vertical="top" wrapText="0"/>
    </xf>
    <xf borderId="4" fillId="0" fontId="2" numFmtId="0" xfId="0" applyAlignment="1" applyBorder="1" applyFont="1">
      <alignment readingOrder="0"/>
    </xf>
    <xf borderId="4" fillId="7" fontId="2" numFmtId="0" xfId="0" applyAlignment="1" applyBorder="1" applyFont="1">
      <alignment readingOrder="0" shrinkToFit="0" vertical="top" wrapText="0"/>
    </xf>
    <xf borderId="1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readingOrder="0" shrinkToFit="0" vertical="top" wrapText="0"/>
    </xf>
    <xf borderId="8" fillId="0" fontId="2" numFmtId="4" xfId="0" applyAlignment="1" applyBorder="1" applyFont="1" applyNumberFormat="1">
      <alignment horizontal="right" readingOrder="0" shrinkToFit="0" vertical="top" wrapText="0"/>
    </xf>
    <xf borderId="8" fillId="0" fontId="2" numFmtId="0" xfId="0" applyAlignment="1" applyBorder="1" applyFont="1">
      <alignment horizontal="left" readingOrder="0" vertical="top"/>
    </xf>
    <xf borderId="8" fillId="0" fontId="2" numFmtId="164" xfId="0" applyAlignment="1" applyBorder="1" applyFont="1" applyNumberFormat="1">
      <alignment horizontal="right" readingOrder="0" vertical="top"/>
    </xf>
    <xf borderId="5" fillId="2" fontId="2" numFmtId="164" xfId="0" applyAlignment="1" applyBorder="1" applyFont="1" applyNumberFormat="1">
      <alignment horizontal="center" readingOrder="0" vertical="top"/>
    </xf>
    <xf borderId="2" fillId="0" fontId="2" numFmtId="0" xfId="0" applyAlignment="1" applyBorder="1" applyFont="1">
      <alignment readingOrder="0" shrinkToFit="0" vertical="bottom" wrapText="0"/>
    </xf>
    <xf borderId="2" fillId="0" fontId="11" numFmtId="0" xfId="0" applyAlignment="1" applyBorder="1" applyFont="1">
      <alignment readingOrder="0" shrinkToFit="0" vertical="bottom" wrapText="0"/>
    </xf>
    <xf borderId="3" fillId="0" fontId="5" numFmtId="4" xfId="0" applyAlignment="1" applyBorder="1" applyFont="1" applyNumberFormat="1">
      <alignment vertical="top"/>
    </xf>
    <xf borderId="0" fillId="0" fontId="2" numFmtId="166" xfId="0" applyAlignment="1" applyFont="1" applyNumberFormat="1">
      <alignment readingOrder="0" shrinkToFit="0" vertical="top" wrapText="0"/>
    </xf>
    <xf borderId="3" fillId="4" fontId="2" numFmtId="166" xfId="0" applyAlignment="1" applyBorder="1" applyFont="1" applyNumberFormat="1">
      <alignment readingOrder="0" shrinkToFit="0" vertical="top" wrapText="0"/>
    </xf>
    <xf borderId="4" fillId="4" fontId="12" numFmtId="0" xfId="0" applyAlignment="1" applyBorder="1" applyFont="1">
      <alignment readingOrder="0" shrinkToFit="0" vertical="top" wrapText="0"/>
    </xf>
    <xf borderId="4" fillId="0" fontId="12" numFmtId="4" xfId="0" applyAlignment="1" applyBorder="1" applyFont="1" applyNumberFormat="1">
      <alignment horizontal="right" readingOrder="0" shrinkToFit="0" vertical="top" wrapText="0"/>
    </xf>
    <xf borderId="4" fillId="0" fontId="12" numFmtId="0" xfId="0" applyAlignment="1" applyBorder="1" applyFont="1">
      <alignment horizontal="left" readingOrder="0" shrinkToFit="0" vertical="top" wrapText="0"/>
    </xf>
    <xf borderId="4" fillId="0" fontId="12" numFmtId="164" xfId="0" applyAlignment="1" applyBorder="1" applyFont="1" applyNumberFormat="1">
      <alignment horizontal="right" readingOrder="0" shrinkToFit="0" vertical="top" wrapText="0"/>
    </xf>
    <xf borderId="0" fillId="0" fontId="12" numFmtId="165" xfId="0" applyAlignment="1" applyFont="1" applyNumberFormat="1">
      <alignment readingOrder="0" shrinkToFit="0" vertical="top" wrapText="0"/>
    </xf>
    <xf borderId="3" fillId="0" fontId="12" numFmtId="165" xfId="0" applyAlignment="1" applyBorder="1" applyFont="1" applyNumberFormat="1">
      <alignment readingOrder="0" shrinkToFit="0" vertical="top" wrapText="0"/>
    </xf>
    <xf borderId="4" fillId="0" fontId="12" numFmtId="0" xfId="0" applyAlignment="1" applyBorder="1" applyFont="1">
      <alignment readingOrder="0" shrinkToFit="0" vertical="top" wrapText="0"/>
    </xf>
    <xf borderId="0" fillId="8" fontId="7" numFmtId="0" xfId="0" applyAlignment="1" applyFont="1">
      <alignment shrinkToFit="0" vertical="bottom" wrapText="0"/>
    </xf>
    <xf borderId="3" fillId="8" fontId="7" numFmtId="0" xfId="0" applyAlignment="1" applyBorder="1" applyFont="1">
      <alignment shrinkToFit="0" vertical="bottom" wrapText="0"/>
    </xf>
    <xf borderId="1" fillId="0" fontId="7" numFmtId="164" xfId="0" applyAlignment="1" applyBorder="1" applyFont="1" applyNumberFormat="1">
      <alignment horizontal="right" readingOrder="0" shrinkToFit="0" vertical="top" wrapText="0"/>
    </xf>
    <xf borderId="3" fillId="8" fontId="2" numFmtId="165" xfId="0" applyAlignment="1" applyBorder="1" applyFont="1" applyNumberFormat="1">
      <alignment readingOrder="0" shrinkToFit="0" vertical="top" wrapText="0"/>
    </xf>
    <xf borderId="4" fillId="8" fontId="2" numFmtId="0" xfId="0" applyAlignment="1" applyBorder="1" applyFont="1">
      <alignment readingOrder="0" shrinkToFit="0" vertical="top" wrapText="0"/>
    </xf>
    <xf borderId="4" fillId="8" fontId="2" numFmtId="0" xfId="0" applyAlignment="1" applyBorder="1" applyFont="1">
      <alignment horizontal="left" readingOrder="0" shrinkToFit="0" vertical="top" wrapText="0"/>
    </xf>
    <xf borderId="0" fillId="5" fontId="2" numFmtId="165" xfId="0" applyAlignment="1" applyFont="1" applyNumberFormat="1">
      <alignment readingOrder="0" shrinkToFit="0" vertical="top" wrapText="0"/>
    </xf>
    <xf borderId="1" fillId="2" fontId="2" numFmtId="164" xfId="0" applyAlignment="1" applyBorder="1" applyFont="1" applyNumberFormat="1">
      <alignment horizontal="center" readingOrder="0" vertical="top"/>
    </xf>
    <xf borderId="1" fillId="6" fontId="2" numFmtId="164" xfId="0" applyAlignment="1" applyBorder="1" applyFont="1" applyNumberFormat="1">
      <alignment horizontal="center" readingOrder="0"/>
    </xf>
    <xf borderId="1" fillId="6" fontId="2" numFmtId="164" xfId="0" applyAlignment="1" applyBorder="1" applyFont="1" applyNumberFormat="1">
      <alignment readingOrder="0"/>
    </xf>
    <xf borderId="0" fillId="8" fontId="2" numFmtId="0" xfId="0" applyAlignment="1" applyFont="1">
      <alignment shrinkToFit="0" vertical="bottom" wrapText="0"/>
    </xf>
    <xf borderId="3" fillId="8" fontId="2" numFmtId="0" xfId="0" applyAlignment="1" applyBorder="1" applyFont="1">
      <alignment shrinkToFit="0" vertical="bottom" wrapText="0"/>
    </xf>
    <xf borderId="4" fillId="3" fontId="2" numFmtId="164" xfId="0" applyAlignment="1" applyBorder="1" applyFont="1" applyNumberFormat="1">
      <alignment horizontal="center" readingOrder="0" vertical="top"/>
    </xf>
    <xf borderId="4" fillId="9" fontId="2" numFmtId="164" xfId="0" applyAlignment="1" applyBorder="1" applyFill="1" applyFont="1" applyNumberFormat="1">
      <alignment horizontal="center" readingOrder="0" vertical="top"/>
    </xf>
    <xf borderId="1" fillId="0" fontId="2" numFmtId="164" xfId="0" applyAlignment="1" applyBorder="1" applyFont="1" applyNumberFormat="1">
      <alignment horizontal="right" readingOrder="0" vertical="top"/>
    </xf>
    <xf borderId="1" fillId="0" fontId="3" numFmtId="164" xfId="0" applyBorder="1" applyFont="1" applyNumberFormat="1"/>
    <xf borderId="1" fillId="3" fontId="2" numFmtId="164" xfId="0" applyAlignment="1" applyBorder="1" applyFont="1" applyNumberFormat="1">
      <alignment horizontal="center" readingOrder="0" vertical="top"/>
    </xf>
    <xf borderId="0" fillId="5" fontId="13" numFmtId="0" xfId="0" applyAlignment="1" applyFont="1">
      <alignment shrinkToFit="0" vertical="bottom" wrapText="0"/>
    </xf>
    <xf borderId="3" fillId="5" fontId="13" numFmtId="0" xfId="0" applyAlignment="1" applyBorder="1" applyFont="1">
      <alignment shrinkToFit="0" vertical="bottom" wrapText="0"/>
    </xf>
    <xf borderId="1" fillId="9" fontId="2" numFmtId="164" xfId="0" applyAlignment="1" applyBorder="1" applyFont="1" applyNumberFormat="1">
      <alignment horizontal="center" readingOrder="0" vertical="top"/>
    </xf>
    <xf borderId="4" fillId="0" fontId="2" numFmtId="0" xfId="0" applyAlignment="1" applyBorder="1" applyFont="1">
      <alignment horizontal="right" shrinkToFit="0" vertical="top" wrapText="0"/>
    </xf>
    <xf borderId="0" fillId="2" fontId="7" numFmtId="165" xfId="0" applyAlignment="1" applyFont="1" applyNumberFormat="1">
      <alignment readingOrder="0" shrinkToFit="0" vertical="top" wrapText="0"/>
    </xf>
    <xf borderId="3" fillId="5" fontId="7" numFmtId="165" xfId="0" applyAlignment="1" applyBorder="1" applyFont="1" applyNumberFormat="1">
      <alignment readingOrder="0" shrinkToFit="0" vertical="top" wrapText="0"/>
    </xf>
    <xf borderId="4" fillId="5" fontId="7" numFmtId="0" xfId="0" applyAlignment="1" applyBorder="1" applyFont="1">
      <alignment readingOrder="0" shrinkToFit="0" vertical="top" wrapText="0"/>
    </xf>
    <xf borderId="4" fillId="0" fontId="7" numFmtId="4" xfId="0" applyAlignment="1" applyBorder="1" applyFont="1" applyNumberFormat="1">
      <alignment horizontal="right" readingOrder="0" shrinkToFit="0" vertical="top" wrapText="0"/>
    </xf>
    <xf borderId="4" fillId="0" fontId="7" numFmtId="0" xfId="0" applyAlignment="1" applyBorder="1" applyFont="1">
      <alignment readingOrder="0" shrinkToFit="0" vertical="top" wrapText="0"/>
    </xf>
    <xf borderId="4" fillId="0" fontId="7" numFmtId="0" xfId="0" applyAlignment="1" applyBorder="1" applyFont="1">
      <alignment shrinkToFit="0" vertical="bottom" wrapText="0"/>
    </xf>
    <xf borderId="0" fillId="0" fontId="7" numFmtId="165" xfId="0" applyAlignment="1" applyFont="1" applyNumberFormat="1">
      <alignment readingOrder="0" shrinkToFit="0" vertical="top" wrapText="0"/>
    </xf>
    <xf borderId="3" fillId="8" fontId="7" numFmtId="165" xfId="0" applyAlignment="1" applyBorder="1" applyFont="1" applyNumberFormat="1">
      <alignment readingOrder="0" shrinkToFit="0" vertical="top" wrapText="0"/>
    </xf>
    <xf borderId="4" fillId="8" fontId="7" numFmtId="0" xfId="0" applyAlignment="1" applyBorder="1" applyFont="1">
      <alignment readingOrder="0" shrinkToFit="0" vertical="top" wrapText="0"/>
    </xf>
    <xf borderId="4" fillId="0" fontId="7" numFmtId="164" xfId="0" applyAlignment="1" applyBorder="1" applyFont="1" applyNumberFormat="1">
      <alignment horizontal="right" readingOrder="0" shrinkToFit="0" vertical="top" wrapText="0"/>
    </xf>
    <xf borderId="4" fillId="5" fontId="7" numFmtId="0" xfId="0" applyAlignment="1" applyBorder="1" applyFont="1">
      <alignment readingOrder="0" vertical="top"/>
    </xf>
    <xf borderId="4" fillId="0" fontId="7" numFmtId="0" xfId="0" applyAlignment="1" applyBorder="1" applyFont="1">
      <alignment readingOrder="0" vertical="top"/>
    </xf>
    <xf borderId="4" fillId="0" fontId="7" numFmtId="164" xfId="0" applyAlignment="1" applyBorder="1" applyFont="1" applyNumberFormat="1">
      <alignment horizontal="right" readingOrder="0" vertical="top"/>
    </xf>
    <xf borderId="4" fillId="0" fontId="7" numFmtId="0" xfId="0" applyAlignment="1" applyBorder="1" applyFont="1">
      <alignment shrinkToFit="0" vertical="top" wrapText="0"/>
    </xf>
    <xf borderId="4" fillId="8" fontId="7" numFmtId="0" xfId="0" applyAlignment="1" applyBorder="1" applyFont="1">
      <alignment readingOrder="0" vertical="top"/>
    </xf>
    <xf borderId="3" fillId="4" fontId="7" numFmtId="165" xfId="0" applyAlignment="1" applyBorder="1" applyFont="1" applyNumberFormat="1">
      <alignment readingOrder="0" shrinkToFit="0" vertical="top" wrapText="0"/>
    </xf>
    <xf borderId="4" fillId="4" fontId="7" numFmtId="0" xfId="0" applyAlignment="1" applyBorder="1" applyFont="1">
      <alignment readingOrder="0" shrinkToFit="0" vertical="top" wrapText="0"/>
    </xf>
    <xf borderId="0" fillId="8" fontId="14" numFmtId="165" xfId="0" applyAlignment="1" applyFont="1" applyNumberFormat="1">
      <alignment readingOrder="0" shrinkToFit="0" vertical="top" wrapText="0"/>
    </xf>
    <xf borderId="3" fillId="8" fontId="14" numFmtId="165" xfId="0" applyAlignment="1" applyBorder="1" applyFont="1" applyNumberFormat="1">
      <alignment readingOrder="0" shrinkToFit="0" vertical="top" wrapText="0"/>
    </xf>
    <xf borderId="3" fillId="4" fontId="7" numFmtId="0" xfId="0" applyAlignment="1" applyBorder="1" applyFont="1">
      <alignment shrinkToFit="0" vertical="bottom" wrapText="0"/>
    </xf>
    <xf borderId="4" fillId="4" fontId="7" numFmtId="0" xfId="0" applyAlignment="1" applyBorder="1" applyFont="1">
      <alignment readingOrder="0" vertical="top"/>
    </xf>
    <xf borderId="3" fillId="2" fontId="7" numFmtId="165" xfId="0" applyAlignment="1" applyBorder="1" applyFont="1" applyNumberFormat="1">
      <alignment readingOrder="0" shrinkToFit="0" vertical="top" wrapText="0"/>
    </xf>
    <xf borderId="4" fillId="2" fontId="7" numFmtId="0" xfId="0" applyAlignment="1" applyBorder="1" applyFont="1">
      <alignment readingOrder="0" shrinkToFit="0" vertical="top" wrapText="0"/>
    </xf>
    <xf borderId="4" fillId="0" fontId="7" numFmtId="0" xfId="0" applyAlignment="1" applyBorder="1" applyFont="1">
      <alignment horizontal="right" readingOrder="0" shrinkToFit="0" vertical="bottom" wrapText="0"/>
    </xf>
    <xf borderId="4" fillId="2" fontId="7" numFmtId="0" xfId="0" applyAlignment="1" applyBorder="1" applyFont="1">
      <alignment readingOrder="0" vertical="top"/>
    </xf>
    <xf borderId="0" fillId="0" fontId="3" numFmtId="4" xfId="0" applyFont="1" applyNumberFormat="1"/>
    <xf borderId="0" fillId="0" fontId="3" numFmtId="164" xfId="0" applyAlignment="1" applyFont="1" applyNumberFormat="1">
      <alignment horizontal="right"/>
    </xf>
    <xf borderId="0" fillId="3" fontId="5" numFmtId="4" xfId="0" applyAlignment="1" applyFont="1" applyNumberFormat="1">
      <alignment horizontal="center" readingOrder="0" vertical="bottom"/>
    </xf>
    <xf borderId="0" fillId="2" fontId="3" numFmtId="164" xfId="0" applyAlignment="1" applyFont="1" applyNumberFormat="1">
      <alignment horizontal="right"/>
    </xf>
    <xf borderId="0" fillId="2" fontId="2" numFmtId="164" xfId="0" applyAlignment="1" applyFont="1" applyNumberFormat="1">
      <alignment horizontal="center" readingOrder="0" vertical="top"/>
    </xf>
    <xf borderId="0" fillId="2" fontId="5" numFmtId="4" xfId="0" applyAlignment="1" applyFont="1" applyNumberFormat="1">
      <alignment vertical="bottom"/>
    </xf>
    <xf borderId="0" fillId="2" fontId="5" numFmtId="164" xfId="0" applyAlignment="1" applyFont="1" applyNumberFormat="1">
      <alignment vertical="bottom"/>
    </xf>
    <xf borderId="0" fillId="0" fontId="5" numFmtId="4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karlstorz.com/" TargetMode="External"/><Relationship Id="rId2" Type="http://schemas.openxmlformats.org/officeDocument/2006/relationships/hyperlink" Target="http://www.organ-assist.nl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.71"/>
    <col customWidth="1" min="2" max="2" width="10.57"/>
    <col customWidth="1" min="3" max="3" width="77.57"/>
    <col customWidth="1" min="4" max="4" width="8.57"/>
    <col customWidth="1" min="5" max="5" width="23.29"/>
    <col customWidth="1" min="6" max="6" width="16.57"/>
    <col customWidth="1" min="7" max="7" width="15.0"/>
    <col customWidth="1" min="8" max="8" width="16.57"/>
    <col customWidth="1" min="9" max="9" width="18.43"/>
    <col customWidth="1" min="10" max="10" width="23.29"/>
    <col customWidth="1" min="13" max="13" width="11.71"/>
    <col customWidth="1" min="14" max="14" width="13.57"/>
    <col customWidth="1" min="15" max="15" width="12.14"/>
  </cols>
  <sheetData>
    <row r="1" ht="42.0" customHeight="1">
      <c r="A1" s="1"/>
      <c r="B1" s="2" t="s">
        <v>0</v>
      </c>
      <c r="C1" s="3" t="s">
        <v>1</v>
      </c>
      <c r="D1" s="4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7" t="s">
        <v>10</v>
      </c>
      <c r="M1" s="3" t="s">
        <v>11</v>
      </c>
      <c r="N1" s="3" t="s">
        <v>12</v>
      </c>
      <c r="O1" s="1" t="s">
        <v>13</v>
      </c>
      <c r="P1" s="1" t="s">
        <v>14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>
      <c r="A2" s="10"/>
      <c r="B2" s="11" t="s">
        <v>15</v>
      </c>
      <c r="C2" s="12" t="s">
        <v>16</v>
      </c>
      <c r="D2" s="13">
        <v>1.0</v>
      </c>
      <c r="E2" s="14" t="s">
        <v>17</v>
      </c>
      <c r="F2" s="15"/>
      <c r="G2" s="15"/>
      <c r="H2" s="15"/>
      <c r="I2" s="15"/>
      <c r="J2" s="16">
        <v>0.0</v>
      </c>
      <c r="K2" s="16">
        <f t="shared" ref="K2:K4" si="1">(H2+I2)/2</f>
        <v>0</v>
      </c>
      <c r="L2" s="17">
        <v>0.0</v>
      </c>
      <c r="M2" s="18"/>
      <c r="N2" s="19" t="s">
        <v>18</v>
      </c>
      <c r="O2" s="20"/>
      <c r="P2" s="21" t="s">
        <v>19</v>
      </c>
      <c r="Q2" s="20"/>
    </row>
    <row r="3">
      <c r="A3" s="10"/>
      <c r="B3" s="11" t="s">
        <v>20</v>
      </c>
      <c r="C3" s="12" t="s">
        <v>21</v>
      </c>
      <c r="D3" s="13">
        <v>1.0</v>
      </c>
      <c r="E3" s="14" t="s">
        <v>17</v>
      </c>
      <c r="F3" s="15"/>
      <c r="G3" s="15"/>
      <c r="H3" s="15"/>
      <c r="I3" s="15"/>
      <c r="J3" s="16">
        <v>0.0</v>
      </c>
      <c r="K3" s="16">
        <f t="shared" si="1"/>
        <v>0</v>
      </c>
      <c r="L3" s="17">
        <v>0.0</v>
      </c>
      <c r="M3" s="18"/>
      <c r="N3" s="19" t="s">
        <v>18</v>
      </c>
      <c r="O3" s="20"/>
      <c r="P3" s="21" t="s">
        <v>19</v>
      </c>
      <c r="Q3" s="20"/>
    </row>
    <row r="4">
      <c r="A4" s="10"/>
      <c r="B4" s="11" t="s">
        <v>22</v>
      </c>
      <c r="C4" s="12" t="s">
        <v>23</v>
      </c>
      <c r="D4" s="13">
        <v>5.0</v>
      </c>
      <c r="E4" s="14" t="s">
        <v>24</v>
      </c>
      <c r="F4" s="15"/>
      <c r="G4" s="15"/>
      <c r="H4" s="15"/>
      <c r="I4" s="15"/>
      <c r="J4" s="16"/>
      <c r="K4" s="16">
        <f t="shared" si="1"/>
        <v>0</v>
      </c>
      <c r="L4" s="17" t="s">
        <v>25</v>
      </c>
      <c r="M4" s="18"/>
      <c r="N4" s="19" t="s">
        <v>26</v>
      </c>
      <c r="O4" s="20"/>
      <c r="P4" s="21" t="s">
        <v>19</v>
      </c>
      <c r="Q4" s="20"/>
    </row>
    <row r="5">
      <c r="A5" s="10"/>
      <c r="B5" s="22" t="s">
        <v>27</v>
      </c>
      <c r="C5" s="23" t="s">
        <v>28</v>
      </c>
      <c r="D5" s="13">
        <v>1.0</v>
      </c>
      <c r="E5" s="14" t="s">
        <v>24</v>
      </c>
      <c r="F5" s="15">
        <v>289256.0</v>
      </c>
      <c r="G5" s="15"/>
      <c r="H5" s="15">
        <v>289256.0</v>
      </c>
      <c r="I5" s="15"/>
      <c r="J5" s="16">
        <v>289256.0</v>
      </c>
      <c r="K5" s="16">
        <v>289256.0</v>
      </c>
      <c r="L5" s="17">
        <v>289256.0</v>
      </c>
      <c r="M5" s="18"/>
      <c r="N5" s="18"/>
      <c r="O5" s="20"/>
      <c r="P5" s="21" t="s">
        <v>19</v>
      </c>
      <c r="Q5" s="20"/>
    </row>
    <row r="6">
      <c r="A6" s="10"/>
      <c r="B6" s="22" t="s">
        <v>29</v>
      </c>
      <c r="C6" s="23" t="s">
        <v>30</v>
      </c>
      <c r="D6" s="13">
        <v>1.0</v>
      </c>
      <c r="E6" s="24" t="s">
        <v>31</v>
      </c>
      <c r="F6" s="25">
        <v>438800.0</v>
      </c>
      <c r="G6" s="25"/>
      <c r="H6" s="25">
        <v>438800.0</v>
      </c>
      <c r="I6" s="25"/>
      <c r="J6" s="16">
        <v>438800.0</v>
      </c>
      <c r="K6" s="16">
        <v>438800.0</v>
      </c>
      <c r="L6" s="17">
        <v>438800.0</v>
      </c>
      <c r="M6" s="18"/>
      <c r="N6" s="19" t="s">
        <v>32</v>
      </c>
      <c r="O6" s="20"/>
      <c r="P6" s="21" t="s">
        <v>19</v>
      </c>
      <c r="Q6" s="20"/>
    </row>
    <row r="7">
      <c r="A7" s="10"/>
      <c r="B7" s="11" t="s">
        <v>33</v>
      </c>
      <c r="C7" s="12" t="s">
        <v>34</v>
      </c>
      <c r="D7" s="13">
        <v>1.0</v>
      </c>
      <c r="E7" s="14" t="s">
        <v>31</v>
      </c>
      <c r="F7" s="15"/>
      <c r="G7" s="15"/>
      <c r="H7" s="15"/>
      <c r="I7" s="15"/>
      <c r="J7" s="16"/>
      <c r="K7" s="16">
        <f t="shared" ref="K7:K9" si="2">(H7+I7)/2</f>
        <v>0</v>
      </c>
      <c r="L7" s="17" t="s">
        <v>35</v>
      </c>
      <c r="M7" s="18"/>
      <c r="N7" s="19" t="s">
        <v>36</v>
      </c>
      <c r="O7" s="20"/>
      <c r="P7" s="21" t="s">
        <v>19</v>
      </c>
      <c r="Q7" s="20"/>
    </row>
    <row r="8">
      <c r="A8" s="26"/>
      <c r="B8" s="22" t="s">
        <v>37</v>
      </c>
      <c r="C8" s="23" t="s">
        <v>38</v>
      </c>
      <c r="D8" s="13">
        <v>2.0</v>
      </c>
      <c r="E8" s="14" t="s">
        <v>39</v>
      </c>
      <c r="F8" s="15"/>
      <c r="G8" s="15"/>
      <c r="H8" s="15"/>
      <c r="I8" s="15"/>
      <c r="J8" s="16"/>
      <c r="K8" s="16">
        <f t="shared" si="2"/>
        <v>0</v>
      </c>
      <c r="L8" s="17">
        <v>0.0</v>
      </c>
      <c r="M8" s="18"/>
      <c r="N8" s="19" t="s">
        <v>40</v>
      </c>
      <c r="O8" s="20"/>
      <c r="P8" s="21" t="s">
        <v>19</v>
      </c>
      <c r="Q8" s="20"/>
    </row>
    <row r="9">
      <c r="A9" s="20"/>
      <c r="B9" s="27"/>
      <c r="C9" s="28" t="s">
        <v>41</v>
      </c>
      <c r="D9" s="13">
        <v>7.0</v>
      </c>
      <c r="E9" s="14" t="s">
        <v>42</v>
      </c>
      <c r="F9" s="15">
        <v>8540000.0</v>
      </c>
      <c r="G9" s="15">
        <v>9170000.0</v>
      </c>
      <c r="H9" s="15">
        <v>1220000.0</v>
      </c>
      <c r="I9" s="15">
        <v>1310000.0</v>
      </c>
      <c r="J9" s="16">
        <v>8855000.0</v>
      </c>
      <c r="K9" s="16">
        <f t="shared" si="2"/>
        <v>1265000</v>
      </c>
      <c r="L9" s="17" t="s">
        <v>43</v>
      </c>
      <c r="M9" s="18"/>
      <c r="N9" s="18"/>
      <c r="O9" s="20"/>
      <c r="P9" s="21" t="s">
        <v>44</v>
      </c>
      <c r="Q9" s="20"/>
    </row>
    <row r="10">
      <c r="A10" s="20"/>
      <c r="B10" s="27"/>
      <c r="C10" s="28" t="s">
        <v>45</v>
      </c>
      <c r="D10" s="13">
        <v>1.0</v>
      </c>
      <c r="E10" s="14" t="s">
        <v>42</v>
      </c>
      <c r="F10" s="15">
        <v>2630000.0</v>
      </c>
      <c r="G10" s="15"/>
      <c r="H10" s="15">
        <v>2630000.0</v>
      </c>
      <c r="I10" s="15"/>
      <c r="J10" s="16">
        <v>2630000.0</v>
      </c>
      <c r="K10" s="16">
        <v>2630000.0</v>
      </c>
      <c r="L10" s="17" t="s">
        <v>46</v>
      </c>
      <c r="M10" s="18"/>
      <c r="N10" s="18"/>
      <c r="O10" s="21" t="s">
        <v>47</v>
      </c>
      <c r="P10" s="21" t="s">
        <v>44</v>
      </c>
      <c r="Q10" s="20"/>
    </row>
    <row r="11">
      <c r="A11" s="20"/>
      <c r="B11" s="27"/>
      <c r="C11" s="14" t="s">
        <v>48</v>
      </c>
      <c r="D11" s="13">
        <v>1.0</v>
      </c>
      <c r="E11" s="14" t="s">
        <v>42</v>
      </c>
      <c r="F11" s="15">
        <v>728704.0</v>
      </c>
      <c r="G11" s="15"/>
      <c r="H11" s="15">
        <v>728704.0</v>
      </c>
      <c r="I11" s="15"/>
      <c r="J11" s="16">
        <v>728704.0</v>
      </c>
      <c r="K11" s="16">
        <v>728704.0</v>
      </c>
      <c r="L11" s="17" t="s">
        <v>49</v>
      </c>
      <c r="M11" s="18"/>
      <c r="N11" s="18"/>
      <c r="O11" s="21" t="s">
        <v>50</v>
      </c>
      <c r="P11" s="21" t="s">
        <v>44</v>
      </c>
      <c r="Q11" s="20"/>
    </row>
    <row r="12">
      <c r="A12" s="20"/>
      <c r="B12" s="29"/>
      <c r="C12" s="30" t="s">
        <v>51</v>
      </c>
      <c r="D12" s="13">
        <v>6.0</v>
      </c>
      <c r="E12" s="14" t="s">
        <v>42</v>
      </c>
      <c r="F12" s="15"/>
      <c r="G12" s="15"/>
      <c r="H12" s="15"/>
      <c r="I12" s="15"/>
      <c r="J12" s="16"/>
      <c r="K12" s="16">
        <f t="shared" ref="K12:K14" si="3">(H12+I12)/2</f>
        <v>0</v>
      </c>
      <c r="L12" s="17" t="s">
        <v>52</v>
      </c>
      <c r="M12" s="18"/>
      <c r="N12" s="19" t="s">
        <v>53</v>
      </c>
      <c r="O12" s="20"/>
      <c r="P12" s="21" t="s">
        <v>19</v>
      </c>
      <c r="Q12" s="20"/>
    </row>
    <row r="13">
      <c r="A13" s="20"/>
      <c r="B13" s="27"/>
      <c r="C13" s="28" t="s">
        <v>54</v>
      </c>
      <c r="D13" s="13">
        <v>1.0</v>
      </c>
      <c r="E13" s="14" t="s">
        <v>42</v>
      </c>
      <c r="F13" s="15">
        <v>232000.0</v>
      </c>
      <c r="G13" s="15">
        <v>170000.0</v>
      </c>
      <c r="H13" s="15">
        <v>232000.0</v>
      </c>
      <c r="I13" s="15">
        <v>170000.0</v>
      </c>
      <c r="J13" s="16">
        <v>201000.0</v>
      </c>
      <c r="K13" s="16">
        <f t="shared" si="3"/>
        <v>201000</v>
      </c>
      <c r="L13" s="17" t="s">
        <v>55</v>
      </c>
      <c r="M13" s="18"/>
      <c r="N13" s="31" t="s">
        <v>56</v>
      </c>
      <c r="O13" s="20"/>
      <c r="P13" s="21" t="s">
        <v>44</v>
      </c>
      <c r="Q13" s="20"/>
    </row>
    <row r="14">
      <c r="A14" s="20"/>
      <c r="B14" s="27"/>
      <c r="C14" s="28" t="s">
        <v>57</v>
      </c>
      <c r="D14" s="13">
        <v>1.0</v>
      </c>
      <c r="E14" s="14" t="s">
        <v>42</v>
      </c>
      <c r="F14" s="15">
        <v>232000.0</v>
      </c>
      <c r="G14" s="15">
        <v>102457.0</v>
      </c>
      <c r="H14" s="15">
        <v>232000.0</v>
      </c>
      <c r="I14" s="15">
        <v>102457.0</v>
      </c>
      <c r="J14" s="16">
        <f>AVERAGE(F14:G14)</f>
        <v>167228.5</v>
      </c>
      <c r="K14" s="16">
        <f t="shared" si="3"/>
        <v>167228.5</v>
      </c>
      <c r="L14" s="17" t="s">
        <v>58</v>
      </c>
      <c r="M14" s="18"/>
      <c r="N14" s="18"/>
      <c r="O14" s="20"/>
      <c r="P14" s="21" t="s">
        <v>59</v>
      </c>
      <c r="Q14" s="20"/>
    </row>
    <row r="15">
      <c r="A15" s="20"/>
      <c r="B15" s="27"/>
      <c r="C15" s="28" t="s">
        <v>60</v>
      </c>
      <c r="D15" s="13">
        <v>1.0</v>
      </c>
      <c r="E15" s="14" t="s">
        <v>61</v>
      </c>
      <c r="F15" s="15">
        <v>950000.0</v>
      </c>
      <c r="G15" s="15"/>
      <c r="H15" s="15">
        <v>950000.0</v>
      </c>
      <c r="I15" s="15"/>
      <c r="J15" s="16">
        <v>950000.0</v>
      </c>
      <c r="K15" s="16">
        <v>950000.0</v>
      </c>
      <c r="L15" s="17" t="s">
        <v>62</v>
      </c>
      <c r="M15" s="18"/>
      <c r="N15" s="19" t="s">
        <v>63</v>
      </c>
      <c r="O15" s="21" t="s">
        <v>47</v>
      </c>
      <c r="P15" s="21" t="s">
        <v>64</v>
      </c>
    </row>
    <row r="16">
      <c r="A16" s="20"/>
      <c r="B16" s="27"/>
      <c r="C16" s="28" t="s">
        <v>65</v>
      </c>
      <c r="D16" s="13">
        <v>2.0</v>
      </c>
      <c r="E16" s="14" t="s">
        <v>66</v>
      </c>
      <c r="F16" s="15">
        <v>1296000.0</v>
      </c>
      <c r="G16" s="15">
        <v>1500000.0</v>
      </c>
      <c r="H16" s="15">
        <v>648000.0</v>
      </c>
      <c r="I16" s="15">
        <v>750000.0</v>
      </c>
      <c r="J16" s="16">
        <v>1398000.0</v>
      </c>
      <c r="K16" s="16">
        <f t="shared" ref="K16:K18" si="4">(H16+I16)/2</f>
        <v>699000</v>
      </c>
      <c r="L16" s="17" t="s">
        <v>35</v>
      </c>
      <c r="M16" s="18"/>
      <c r="N16" s="19" t="s">
        <v>63</v>
      </c>
      <c r="O16" s="20"/>
      <c r="P16" s="21" t="s">
        <v>44</v>
      </c>
      <c r="Q16" s="20"/>
    </row>
    <row r="17">
      <c r="A17" s="20"/>
      <c r="B17" s="27"/>
      <c r="C17" s="28" t="s">
        <v>67</v>
      </c>
      <c r="D17" s="13">
        <v>1.0</v>
      </c>
      <c r="E17" s="14" t="s">
        <v>42</v>
      </c>
      <c r="F17" s="15">
        <v>744000.0</v>
      </c>
      <c r="G17" s="15">
        <v>634000.0</v>
      </c>
      <c r="H17" s="15">
        <v>744000.0</v>
      </c>
      <c r="I17" s="15">
        <v>634000.0</v>
      </c>
      <c r="J17" s="16">
        <v>689000.0</v>
      </c>
      <c r="K17" s="16">
        <f t="shared" si="4"/>
        <v>689000</v>
      </c>
      <c r="L17" s="17" t="s">
        <v>35</v>
      </c>
      <c r="M17" s="18"/>
      <c r="N17" s="18"/>
      <c r="O17" s="20"/>
      <c r="P17" s="21" t="s">
        <v>44</v>
      </c>
      <c r="Q17" s="20"/>
    </row>
    <row r="18">
      <c r="A18" s="20"/>
      <c r="B18" s="27"/>
      <c r="C18" s="28" t="s">
        <v>68</v>
      </c>
      <c r="D18" s="13">
        <v>1.0</v>
      </c>
      <c r="E18" s="14" t="s">
        <v>66</v>
      </c>
      <c r="F18" s="15">
        <v>744000.0</v>
      </c>
      <c r="G18" s="15">
        <v>410000.0</v>
      </c>
      <c r="H18" s="15">
        <v>744000.0</v>
      </c>
      <c r="I18" s="15">
        <v>410000.0</v>
      </c>
      <c r="J18" s="16">
        <v>577000.0</v>
      </c>
      <c r="K18" s="16">
        <f t="shared" si="4"/>
        <v>577000</v>
      </c>
      <c r="L18" s="17" t="s">
        <v>69</v>
      </c>
      <c r="M18" s="18"/>
      <c r="N18" s="19" t="s">
        <v>63</v>
      </c>
      <c r="O18" s="20"/>
      <c r="P18" s="21" t="s">
        <v>70</v>
      </c>
    </row>
    <row r="19">
      <c r="A19" s="20"/>
      <c r="B19" s="27"/>
      <c r="C19" s="32" t="s">
        <v>71</v>
      </c>
      <c r="D19" s="13">
        <v>1.0</v>
      </c>
      <c r="E19" s="14" t="s">
        <v>42</v>
      </c>
      <c r="F19" s="15">
        <v>770000.0</v>
      </c>
      <c r="G19" s="15"/>
      <c r="H19" s="15">
        <v>770000.0</v>
      </c>
      <c r="I19" s="15"/>
      <c r="J19" s="16">
        <v>770000.0</v>
      </c>
      <c r="K19" s="16">
        <v>770000.0</v>
      </c>
      <c r="L19" s="17" t="s">
        <v>72</v>
      </c>
      <c r="M19" s="18"/>
      <c r="N19" s="18"/>
      <c r="O19" s="21" t="s">
        <v>73</v>
      </c>
      <c r="P19" s="21" t="s">
        <v>44</v>
      </c>
      <c r="Q19" s="20"/>
    </row>
    <row r="20">
      <c r="A20" s="20"/>
      <c r="B20" s="27"/>
      <c r="C20" s="32" t="s">
        <v>74</v>
      </c>
      <c r="D20" s="13">
        <v>1.0</v>
      </c>
      <c r="E20" s="14" t="s">
        <v>42</v>
      </c>
      <c r="F20" s="15">
        <v>722400.0</v>
      </c>
      <c r="G20" s="15"/>
      <c r="H20" s="15">
        <v>722400.0</v>
      </c>
      <c r="I20" s="15"/>
      <c r="J20" s="16">
        <v>722400.0</v>
      </c>
      <c r="K20" s="16">
        <v>722400.0</v>
      </c>
      <c r="L20" s="17" t="s">
        <v>62</v>
      </c>
      <c r="M20" s="18"/>
      <c r="N20" s="18"/>
      <c r="O20" s="21" t="s">
        <v>50</v>
      </c>
      <c r="P20" s="21" t="s">
        <v>44</v>
      </c>
      <c r="Q20" s="20"/>
    </row>
    <row r="21">
      <c r="A21" s="20"/>
      <c r="B21" s="27"/>
      <c r="C21" s="28" t="s">
        <v>75</v>
      </c>
      <c r="D21" s="13">
        <v>2.0</v>
      </c>
      <c r="E21" s="14" t="s">
        <v>42</v>
      </c>
      <c r="F21" s="15">
        <v>260000.0</v>
      </c>
      <c r="G21" s="15">
        <v>298000.0</v>
      </c>
      <c r="H21" s="15">
        <v>130000.0</v>
      </c>
      <c r="I21" s="15">
        <v>149000.0</v>
      </c>
      <c r="J21" s="16">
        <v>279000.0</v>
      </c>
      <c r="K21" s="16">
        <f>(H21+I21)/2</f>
        <v>139500</v>
      </c>
      <c r="L21" s="17" t="s">
        <v>35</v>
      </c>
      <c r="M21" s="18"/>
      <c r="N21" s="18"/>
      <c r="O21" s="20"/>
      <c r="P21" s="21" t="s">
        <v>44</v>
      </c>
      <c r="Q21" s="20"/>
    </row>
    <row r="22">
      <c r="A22" s="10"/>
      <c r="B22" s="22" t="s">
        <v>76</v>
      </c>
      <c r="C22" s="23" t="s">
        <v>77</v>
      </c>
      <c r="D22" s="13">
        <v>1.0</v>
      </c>
      <c r="E22" s="33" t="s">
        <v>78</v>
      </c>
      <c r="F22" s="25">
        <v>51500.0</v>
      </c>
      <c r="G22" s="25"/>
      <c r="H22" s="25">
        <v>51500.0</v>
      </c>
      <c r="I22" s="25"/>
      <c r="J22" s="16">
        <v>51500.0</v>
      </c>
      <c r="K22" s="16">
        <v>51500.0</v>
      </c>
      <c r="L22" s="17">
        <v>51500.0</v>
      </c>
      <c r="M22" s="19" t="s">
        <v>79</v>
      </c>
      <c r="N22" s="18"/>
      <c r="O22" s="20"/>
      <c r="P22" s="21" t="s">
        <v>19</v>
      </c>
      <c r="Q22" s="20"/>
    </row>
    <row r="23">
      <c r="A23" s="10"/>
      <c r="B23" s="11" t="s">
        <v>80</v>
      </c>
      <c r="C23" s="12" t="s">
        <v>81</v>
      </c>
      <c r="D23" s="13">
        <v>1.0</v>
      </c>
      <c r="E23" s="33" t="s">
        <v>78</v>
      </c>
      <c r="F23" s="25"/>
      <c r="G23" s="25"/>
      <c r="H23" s="25"/>
      <c r="I23" s="25"/>
      <c r="J23" s="16"/>
      <c r="K23" s="16">
        <f>(H23+I23)/2</f>
        <v>0</v>
      </c>
      <c r="L23" s="17" t="s">
        <v>62</v>
      </c>
      <c r="M23" s="19" t="s">
        <v>79</v>
      </c>
      <c r="N23" s="19" t="s">
        <v>82</v>
      </c>
      <c r="O23" s="20"/>
      <c r="P23" s="21" t="s">
        <v>19</v>
      </c>
      <c r="Q23" s="20"/>
    </row>
    <row r="24">
      <c r="A24" s="10"/>
      <c r="B24" s="22" t="s">
        <v>83</v>
      </c>
      <c r="C24" s="23" t="s">
        <v>84</v>
      </c>
      <c r="D24" s="13">
        <v>9.0</v>
      </c>
      <c r="E24" s="33" t="s">
        <v>78</v>
      </c>
      <c r="F24" s="25">
        <v>2861903.0</v>
      </c>
      <c r="G24" s="25"/>
      <c r="H24" s="25">
        <v>317989.0</v>
      </c>
      <c r="I24" s="25"/>
      <c r="J24" s="16">
        <v>2861903.0</v>
      </c>
      <c r="K24" s="16">
        <v>317989.0</v>
      </c>
      <c r="L24" s="17">
        <v>2861903.0</v>
      </c>
      <c r="M24" s="19" t="s">
        <v>79</v>
      </c>
      <c r="N24" s="18"/>
      <c r="O24" s="20"/>
      <c r="P24" s="21" t="s">
        <v>19</v>
      </c>
      <c r="Q24" s="20"/>
    </row>
    <row r="25">
      <c r="A25" s="10"/>
      <c r="B25" s="11" t="s">
        <v>85</v>
      </c>
      <c r="C25" s="12" t="s">
        <v>86</v>
      </c>
      <c r="D25" s="13">
        <v>1.0</v>
      </c>
      <c r="E25" s="33" t="s">
        <v>78</v>
      </c>
      <c r="F25" s="25"/>
      <c r="G25" s="25"/>
      <c r="H25" s="25"/>
      <c r="I25" s="25"/>
      <c r="J25" s="16"/>
      <c r="K25" s="16">
        <f t="shared" ref="K25:K27" si="5">(H25+I25)/2</f>
        <v>0</v>
      </c>
      <c r="L25" s="17" t="s">
        <v>87</v>
      </c>
      <c r="M25" s="19" t="s">
        <v>79</v>
      </c>
      <c r="N25" s="19" t="s">
        <v>88</v>
      </c>
      <c r="O25" s="20"/>
      <c r="P25" s="21" t="s">
        <v>19</v>
      </c>
      <c r="Q25" s="20"/>
    </row>
    <row r="26">
      <c r="A26" s="10"/>
      <c r="B26" s="11" t="s">
        <v>89</v>
      </c>
      <c r="C26" s="12" t="s">
        <v>90</v>
      </c>
      <c r="D26" s="13">
        <v>2.0</v>
      </c>
      <c r="E26" s="33" t="s">
        <v>78</v>
      </c>
      <c r="F26" s="25"/>
      <c r="G26" s="25"/>
      <c r="H26" s="25"/>
      <c r="I26" s="25"/>
      <c r="J26" s="16">
        <v>0.0</v>
      </c>
      <c r="K26" s="16">
        <f t="shared" si="5"/>
        <v>0</v>
      </c>
      <c r="L26" s="17" t="s">
        <v>91</v>
      </c>
      <c r="M26" s="19" t="s">
        <v>79</v>
      </c>
      <c r="N26" s="19" t="s">
        <v>92</v>
      </c>
      <c r="O26" s="20"/>
      <c r="P26" s="21" t="s">
        <v>19</v>
      </c>
      <c r="Q26" s="20"/>
    </row>
    <row r="27">
      <c r="A27" s="20"/>
      <c r="B27" s="27"/>
      <c r="C27" s="28" t="s">
        <v>93</v>
      </c>
      <c r="D27" s="13">
        <v>1.0</v>
      </c>
      <c r="E27" s="14" t="s">
        <v>94</v>
      </c>
      <c r="F27" s="15">
        <v>212370.0</v>
      </c>
      <c r="G27" s="15">
        <v>285000.0</v>
      </c>
      <c r="H27" s="15">
        <v>212370.0</v>
      </c>
      <c r="I27" s="15">
        <v>285000.0</v>
      </c>
      <c r="J27" s="16">
        <v>248685.0</v>
      </c>
      <c r="K27" s="16">
        <f t="shared" si="5"/>
        <v>248685</v>
      </c>
      <c r="L27" s="17">
        <f>AVERAGE(H27:I27)</f>
        <v>248685</v>
      </c>
      <c r="M27" s="19" t="s">
        <v>79</v>
      </c>
      <c r="N27" s="19" t="s">
        <v>79</v>
      </c>
      <c r="O27" s="21" t="s">
        <v>95</v>
      </c>
      <c r="P27" s="21" t="s">
        <v>96</v>
      </c>
      <c r="Q27" s="20"/>
    </row>
    <row r="28">
      <c r="A28" s="20"/>
      <c r="B28" s="27"/>
      <c r="C28" s="28" t="s">
        <v>97</v>
      </c>
      <c r="D28" s="13">
        <v>14.0</v>
      </c>
      <c r="E28" s="14" t="s">
        <v>94</v>
      </c>
      <c r="F28" s="15">
        <v>132509.0</v>
      </c>
      <c r="G28" s="15">
        <v>129300.0</v>
      </c>
      <c r="H28" s="15">
        <v>2620170.0</v>
      </c>
      <c r="I28" s="15">
        <v>1810200.0</v>
      </c>
      <c r="J28" s="16">
        <f>AVERAGE(H28:I28)</f>
        <v>2215185</v>
      </c>
      <c r="K28" s="16">
        <f>AVERAGE(F28:G28)</f>
        <v>130904.5</v>
      </c>
      <c r="L28" s="17">
        <v>2620170.0</v>
      </c>
      <c r="M28" s="19" t="s">
        <v>79</v>
      </c>
      <c r="N28" s="19" t="s">
        <v>79</v>
      </c>
      <c r="O28" s="21" t="s">
        <v>98</v>
      </c>
      <c r="P28" s="21" t="s">
        <v>96</v>
      </c>
      <c r="Q28" s="20"/>
    </row>
    <row r="29">
      <c r="A29" s="20"/>
      <c r="B29" s="27"/>
      <c r="C29" s="14" t="s">
        <v>99</v>
      </c>
      <c r="D29" s="13">
        <v>1.0</v>
      </c>
      <c r="E29" s="14" t="s">
        <v>94</v>
      </c>
      <c r="F29" s="15">
        <v>2720000.0</v>
      </c>
      <c r="G29" s="15"/>
      <c r="H29" s="15">
        <v>2720000.0</v>
      </c>
      <c r="I29" s="15"/>
      <c r="J29" s="16">
        <v>2720000.0</v>
      </c>
      <c r="K29" s="16">
        <v>2720000.0</v>
      </c>
      <c r="L29" s="17" t="s">
        <v>100</v>
      </c>
      <c r="M29" s="19" t="s">
        <v>79</v>
      </c>
      <c r="N29" s="19" t="s">
        <v>79</v>
      </c>
      <c r="O29" s="20"/>
      <c r="P29" s="21" t="s">
        <v>96</v>
      </c>
      <c r="Q29" s="20"/>
    </row>
    <row r="30">
      <c r="A30" s="20"/>
      <c r="B30" s="27"/>
      <c r="C30" s="14" t="s">
        <v>101</v>
      </c>
      <c r="D30" s="13">
        <v>1.0</v>
      </c>
      <c r="E30" s="14" t="s">
        <v>94</v>
      </c>
      <c r="F30" s="15">
        <v>1200000.0</v>
      </c>
      <c r="G30" s="15">
        <v>895913.0</v>
      </c>
      <c r="H30" s="15">
        <v>1200000.0</v>
      </c>
      <c r="I30" s="15">
        <v>895913.0</v>
      </c>
      <c r="J30" s="16">
        <v>1047957.0</v>
      </c>
      <c r="K30" s="16">
        <f t="shared" ref="K30:K34" si="6">(H30+I30)/2</f>
        <v>1047956.5</v>
      </c>
      <c r="L30" s="17">
        <v>1400000.0</v>
      </c>
      <c r="M30" s="19" t="s">
        <v>79</v>
      </c>
      <c r="N30" s="19" t="s">
        <v>102</v>
      </c>
      <c r="O30" s="21" t="s">
        <v>103</v>
      </c>
      <c r="P30" s="21" t="s">
        <v>96</v>
      </c>
      <c r="Q30" s="20"/>
    </row>
    <row r="31">
      <c r="A31" s="20"/>
      <c r="B31" s="27"/>
      <c r="C31" s="28" t="s">
        <v>104</v>
      </c>
      <c r="D31" s="13">
        <v>3.0</v>
      </c>
      <c r="E31" s="14" t="s">
        <v>94</v>
      </c>
      <c r="F31" s="15">
        <v>123897.0</v>
      </c>
      <c r="G31" s="15">
        <v>225000.0</v>
      </c>
      <c r="H31" s="15">
        <v>41299.0</v>
      </c>
      <c r="I31" s="15">
        <v>75000.0</v>
      </c>
      <c r="J31" s="16">
        <f>AVERAGE(F31:G31)</f>
        <v>174448.5</v>
      </c>
      <c r="K31" s="16">
        <f t="shared" si="6"/>
        <v>58149.5</v>
      </c>
      <c r="L31" s="17">
        <v>225000.0</v>
      </c>
      <c r="M31" s="19" t="s">
        <v>79</v>
      </c>
      <c r="N31" s="19" t="s">
        <v>102</v>
      </c>
      <c r="O31" s="21" t="s">
        <v>105</v>
      </c>
      <c r="P31" s="21" t="s">
        <v>96</v>
      </c>
      <c r="Q31" s="20"/>
    </row>
    <row r="32">
      <c r="A32" s="20"/>
      <c r="B32" s="27"/>
      <c r="C32" s="14" t="s">
        <v>106</v>
      </c>
      <c r="D32" s="34"/>
      <c r="E32" s="14" t="s">
        <v>94</v>
      </c>
      <c r="F32" s="15"/>
      <c r="G32" s="15"/>
      <c r="H32" s="15"/>
      <c r="I32" s="15"/>
      <c r="J32" s="16"/>
      <c r="K32" s="16">
        <f t="shared" si="6"/>
        <v>0</v>
      </c>
      <c r="L32" s="35"/>
      <c r="M32" s="19" t="s">
        <v>107</v>
      </c>
      <c r="N32" s="19" t="s">
        <v>108</v>
      </c>
      <c r="O32" s="20"/>
      <c r="P32" s="21" t="s">
        <v>109</v>
      </c>
    </row>
    <row r="33">
      <c r="A33" s="20"/>
      <c r="B33" s="27"/>
      <c r="C33" s="14" t="s">
        <v>110</v>
      </c>
      <c r="D33" s="34"/>
      <c r="E33" s="14" t="s">
        <v>94</v>
      </c>
      <c r="F33" s="15"/>
      <c r="G33" s="15"/>
      <c r="H33" s="15"/>
      <c r="I33" s="15"/>
      <c r="J33" s="16"/>
      <c r="K33" s="16">
        <f t="shared" si="6"/>
        <v>0</v>
      </c>
      <c r="L33" s="35"/>
      <c r="M33" s="19" t="s">
        <v>107</v>
      </c>
      <c r="N33" s="19" t="s">
        <v>108</v>
      </c>
      <c r="O33" s="20"/>
      <c r="P33" s="21" t="s">
        <v>109</v>
      </c>
    </row>
    <row r="34">
      <c r="A34" s="20"/>
      <c r="B34" s="27"/>
      <c r="C34" s="14" t="s">
        <v>111</v>
      </c>
      <c r="D34" s="13">
        <v>14.0</v>
      </c>
      <c r="E34" s="14" t="s">
        <v>94</v>
      </c>
      <c r="F34" s="15">
        <v>1.0424249E7</v>
      </c>
      <c r="G34" s="15">
        <v>9960720.0</v>
      </c>
      <c r="H34" s="15">
        <v>1489178.0</v>
      </c>
      <c r="I34" s="15">
        <v>1422960.0</v>
      </c>
      <c r="J34" s="16">
        <f>AVERAGE(F34:G34)</f>
        <v>10192484.5</v>
      </c>
      <c r="K34" s="16">
        <f t="shared" si="6"/>
        <v>1456069</v>
      </c>
      <c r="L34" s="17" t="s">
        <v>112</v>
      </c>
      <c r="M34" s="19" t="s">
        <v>79</v>
      </c>
      <c r="N34" s="18"/>
      <c r="O34" s="20"/>
      <c r="P34" s="21" t="s">
        <v>113</v>
      </c>
    </row>
    <row r="35">
      <c r="A35" s="20"/>
      <c r="B35" s="27"/>
      <c r="C35" s="28" t="s">
        <v>114</v>
      </c>
      <c r="D35" s="13">
        <v>1.0</v>
      </c>
      <c r="E35" s="14" t="s">
        <v>94</v>
      </c>
      <c r="F35" s="15">
        <v>3200000.0</v>
      </c>
      <c r="G35" s="15"/>
      <c r="H35" s="15">
        <v>3200000.0</v>
      </c>
      <c r="I35" s="15"/>
      <c r="J35" s="16">
        <v>3200000.0</v>
      </c>
      <c r="K35" s="16">
        <v>3200000.0</v>
      </c>
      <c r="L35" s="17" t="s">
        <v>115</v>
      </c>
      <c r="M35" s="19" t="s">
        <v>79</v>
      </c>
      <c r="N35" s="18"/>
      <c r="O35" s="20"/>
      <c r="P35" s="21" t="s">
        <v>116</v>
      </c>
    </row>
    <row r="36">
      <c r="A36" s="20"/>
      <c r="B36" s="27"/>
      <c r="C36" s="14" t="s">
        <v>117</v>
      </c>
      <c r="D36" s="13">
        <v>3.0</v>
      </c>
      <c r="E36" s="14" t="s">
        <v>94</v>
      </c>
      <c r="F36" s="15">
        <v>1692770.0</v>
      </c>
      <c r="G36" s="15">
        <v>2270000.0</v>
      </c>
      <c r="H36" s="15">
        <v>564256.0</v>
      </c>
      <c r="I36" s="15">
        <v>756680.0</v>
      </c>
      <c r="J36" s="16">
        <f t="shared" ref="J36:J37" si="7">AVERAGE(F36:G36)</f>
        <v>1981385</v>
      </c>
      <c r="K36" s="16">
        <f t="shared" ref="K36:K53" si="8">(H36+I36)/2</f>
        <v>660468</v>
      </c>
      <c r="L36" s="17">
        <v>2000000.0</v>
      </c>
      <c r="M36" s="19" t="s">
        <v>79</v>
      </c>
      <c r="N36" s="18"/>
      <c r="O36" s="20"/>
      <c r="P36" s="21" t="s">
        <v>96</v>
      </c>
      <c r="Q36" s="20"/>
    </row>
    <row r="37">
      <c r="A37" s="20"/>
      <c r="B37" s="27"/>
      <c r="C37" s="28" t="s">
        <v>118</v>
      </c>
      <c r="D37" s="13">
        <v>2.0</v>
      </c>
      <c r="E37" s="14" t="s">
        <v>94</v>
      </c>
      <c r="F37" s="15">
        <v>232000.0</v>
      </c>
      <c r="G37" s="15">
        <v>338000.0</v>
      </c>
      <c r="H37" s="15">
        <v>116000.0</v>
      </c>
      <c r="I37" s="15">
        <v>169000.0</v>
      </c>
      <c r="J37" s="16">
        <f t="shared" si="7"/>
        <v>285000</v>
      </c>
      <c r="K37" s="16">
        <f t="shared" si="8"/>
        <v>142500</v>
      </c>
      <c r="L37" s="17">
        <v>400000.0</v>
      </c>
      <c r="M37" s="19" t="s">
        <v>79</v>
      </c>
      <c r="N37" s="18"/>
      <c r="O37" s="21" t="s">
        <v>119</v>
      </c>
      <c r="P37" s="21" t="s">
        <v>96</v>
      </c>
      <c r="Q37" s="20"/>
    </row>
    <row r="38">
      <c r="A38" s="20"/>
      <c r="B38" s="27"/>
      <c r="C38" s="28" t="s">
        <v>120</v>
      </c>
      <c r="D38" s="13">
        <v>1.0</v>
      </c>
      <c r="E38" s="14" t="s">
        <v>121</v>
      </c>
      <c r="F38" s="15"/>
      <c r="G38" s="15"/>
      <c r="H38" s="15">
        <v>67391.0</v>
      </c>
      <c r="I38" s="15">
        <v>36907.0</v>
      </c>
      <c r="J38" s="16">
        <v>52149.0</v>
      </c>
      <c r="K38" s="16">
        <f t="shared" si="8"/>
        <v>52149</v>
      </c>
      <c r="L38" s="17" t="s">
        <v>122</v>
      </c>
      <c r="M38" s="19" t="s">
        <v>123</v>
      </c>
      <c r="N38" s="18"/>
      <c r="O38" s="20"/>
      <c r="P38" s="21" t="s">
        <v>59</v>
      </c>
      <c r="Q38" s="20"/>
    </row>
    <row r="39">
      <c r="A39" s="20"/>
      <c r="B39" s="27"/>
      <c r="C39" s="28" t="s">
        <v>124</v>
      </c>
      <c r="D39" s="13">
        <v>1.0</v>
      </c>
      <c r="E39" s="14" t="s">
        <v>121</v>
      </c>
      <c r="F39" s="15"/>
      <c r="G39" s="15"/>
      <c r="H39" s="15">
        <v>232000.0</v>
      </c>
      <c r="I39" s="15">
        <v>102457.0</v>
      </c>
      <c r="J39" s="16">
        <v>167229.0</v>
      </c>
      <c r="K39" s="16">
        <f t="shared" si="8"/>
        <v>167228.5</v>
      </c>
      <c r="L39" s="17" t="s">
        <v>125</v>
      </c>
      <c r="M39" s="19" t="s">
        <v>123</v>
      </c>
      <c r="N39" s="18"/>
      <c r="O39" s="20"/>
      <c r="P39" s="21" t="s">
        <v>59</v>
      </c>
      <c r="Q39" s="20"/>
    </row>
    <row r="40">
      <c r="A40" s="20"/>
      <c r="B40" s="27"/>
      <c r="C40" s="28" t="s">
        <v>124</v>
      </c>
      <c r="D40" s="13">
        <v>1.0</v>
      </c>
      <c r="E40" s="14" t="s">
        <v>121</v>
      </c>
      <c r="F40" s="15"/>
      <c r="G40" s="15"/>
      <c r="H40" s="15">
        <v>232000.0</v>
      </c>
      <c r="I40" s="15">
        <v>102457.0</v>
      </c>
      <c r="J40" s="16">
        <v>167229.0</v>
      </c>
      <c r="K40" s="16">
        <f t="shared" si="8"/>
        <v>167228.5</v>
      </c>
      <c r="L40" s="17" t="s">
        <v>125</v>
      </c>
      <c r="M40" s="19" t="s">
        <v>123</v>
      </c>
      <c r="N40" s="18"/>
      <c r="O40" s="20"/>
      <c r="P40" s="21" t="s">
        <v>59</v>
      </c>
      <c r="Q40" s="20"/>
    </row>
    <row r="41">
      <c r="A41" s="20"/>
      <c r="B41" s="27"/>
      <c r="C41" s="14" t="s">
        <v>126</v>
      </c>
      <c r="D41" s="13">
        <v>8.0</v>
      </c>
      <c r="E41" s="14" t="s">
        <v>121</v>
      </c>
      <c r="F41" s="15"/>
      <c r="G41" s="15"/>
      <c r="H41" s="15"/>
      <c r="I41" s="15"/>
      <c r="J41" s="16"/>
      <c r="K41" s="16">
        <f t="shared" si="8"/>
        <v>0</v>
      </c>
      <c r="L41" s="17" t="s">
        <v>127</v>
      </c>
      <c r="M41" s="19" t="s">
        <v>123</v>
      </c>
      <c r="N41" s="19" t="s">
        <v>128</v>
      </c>
      <c r="O41" s="21" t="s">
        <v>129</v>
      </c>
      <c r="P41" s="21" t="s">
        <v>19</v>
      </c>
      <c r="Q41" s="20"/>
    </row>
    <row r="42">
      <c r="A42" s="20"/>
      <c r="B42" s="27"/>
      <c r="C42" s="14" t="s">
        <v>130</v>
      </c>
      <c r="D42" s="13">
        <v>3.0</v>
      </c>
      <c r="E42" s="14" t="s">
        <v>121</v>
      </c>
      <c r="F42" s="15"/>
      <c r="G42" s="15"/>
      <c r="H42" s="15"/>
      <c r="I42" s="15"/>
      <c r="J42" s="16"/>
      <c r="K42" s="16">
        <f t="shared" si="8"/>
        <v>0</v>
      </c>
      <c r="L42" s="17" t="s">
        <v>131</v>
      </c>
      <c r="M42" s="19" t="s">
        <v>123</v>
      </c>
      <c r="N42" s="19" t="s">
        <v>128</v>
      </c>
      <c r="O42" s="21" t="s">
        <v>129</v>
      </c>
      <c r="P42" s="21" t="s">
        <v>132</v>
      </c>
      <c r="Q42" s="20"/>
    </row>
    <row r="43">
      <c r="A43" s="20"/>
      <c r="B43" s="27"/>
      <c r="C43" s="14" t="s">
        <v>133</v>
      </c>
      <c r="D43" s="13">
        <v>30.0</v>
      </c>
      <c r="E43" s="14" t="s">
        <v>121</v>
      </c>
      <c r="F43" s="15"/>
      <c r="G43" s="15"/>
      <c r="H43" s="15"/>
      <c r="I43" s="15"/>
      <c r="J43" s="16"/>
      <c r="K43" s="16">
        <f t="shared" si="8"/>
        <v>0</v>
      </c>
      <c r="L43" s="17" t="s">
        <v>134</v>
      </c>
      <c r="M43" s="19" t="s">
        <v>123</v>
      </c>
      <c r="N43" s="19" t="s">
        <v>128</v>
      </c>
      <c r="O43" s="20"/>
      <c r="P43" s="21" t="s">
        <v>59</v>
      </c>
      <c r="Q43" s="20"/>
    </row>
    <row r="44">
      <c r="A44" s="20"/>
      <c r="B44" s="27"/>
      <c r="C44" s="14" t="s">
        <v>135</v>
      </c>
      <c r="D44" s="13">
        <v>5.0</v>
      </c>
      <c r="E44" s="14" t="s">
        <v>121</v>
      </c>
      <c r="F44" s="15"/>
      <c r="G44" s="15"/>
      <c r="H44" s="15"/>
      <c r="I44" s="15"/>
      <c r="J44" s="16"/>
      <c r="K44" s="16">
        <f t="shared" si="8"/>
        <v>0</v>
      </c>
      <c r="L44" s="17" t="s">
        <v>136</v>
      </c>
      <c r="M44" s="19" t="s">
        <v>123</v>
      </c>
      <c r="N44" s="19" t="s">
        <v>128</v>
      </c>
      <c r="O44" s="21" t="s">
        <v>137</v>
      </c>
      <c r="P44" s="21" t="s">
        <v>59</v>
      </c>
      <c r="Q44" s="20"/>
    </row>
    <row r="45">
      <c r="A45" s="20"/>
      <c r="B45" s="27"/>
      <c r="C45" s="14" t="s">
        <v>138</v>
      </c>
      <c r="D45" s="13">
        <v>3.0</v>
      </c>
      <c r="E45" s="14" t="s">
        <v>121</v>
      </c>
      <c r="F45" s="15">
        <v>642411.0</v>
      </c>
      <c r="G45" s="15">
        <v>545970.0</v>
      </c>
      <c r="H45" s="15">
        <v>214137.0</v>
      </c>
      <c r="I45" s="15">
        <v>181990.0</v>
      </c>
      <c r="J45" s="16">
        <v>198064.0</v>
      </c>
      <c r="K45" s="16">
        <f t="shared" si="8"/>
        <v>198063.5</v>
      </c>
      <c r="L45" s="17" t="s">
        <v>139</v>
      </c>
      <c r="M45" s="19" t="s">
        <v>123</v>
      </c>
      <c r="N45" s="19" t="s">
        <v>128</v>
      </c>
      <c r="O45" s="21" t="s">
        <v>140</v>
      </c>
      <c r="P45" s="21" t="s">
        <v>141</v>
      </c>
      <c r="Q45" s="20"/>
    </row>
    <row r="46">
      <c r="A46" s="36"/>
      <c r="B46" s="37"/>
      <c r="C46" s="38" t="s">
        <v>142</v>
      </c>
      <c r="D46" s="39">
        <v>4.0</v>
      </c>
      <c r="E46" s="38" t="s">
        <v>121</v>
      </c>
      <c r="F46" s="40"/>
      <c r="G46" s="40"/>
      <c r="H46" s="40"/>
      <c r="I46" s="40"/>
      <c r="J46" s="41"/>
      <c r="K46" s="41">
        <f t="shared" si="8"/>
        <v>0</v>
      </c>
      <c r="L46" s="42" t="s">
        <v>143</v>
      </c>
      <c r="M46" s="43" t="s">
        <v>123</v>
      </c>
      <c r="N46" s="43" t="s">
        <v>144</v>
      </c>
      <c r="O46" s="36"/>
      <c r="P46" s="44" t="s">
        <v>145</v>
      </c>
      <c r="Q46" s="36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>
      <c r="A47" s="36"/>
      <c r="B47" s="37"/>
      <c r="C47" s="38" t="s">
        <v>146</v>
      </c>
      <c r="D47" s="39">
        <v>2.0</v>
      </c>
      <c r="E47" s="38" t="s">
        <v>121</v>
      </c>
      <c r="F47" s="40"/>
      <c r="G47" s="40"/>
      <c r="H47" s="40"/>
      <c r="I47" s="40"/>
      <c r="J47" s="41"/>
      <c r="K47" s="41">
        <f t="shared" si="8"/>
        <v>0</v>
      </c>
      <c r="L47" s="42" t="s">
        <v>147</v>
      </c>
      <c r="M47" s="43" t="s">
        <v>123</v>
      </c>
      <c r="N47" s="43" t="s">
        <v>144</v>
      </c>
      <c r="O47" s="36"/>
      <c r="P47" s="44" t="s">
        <v>145</v>
      </c>
      <c r="Q47" s="36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</row>
    <row r="48">
      <c r="A48" s="36"/>
      <c r="B48" s="37"/>
      <c r="C48" s="38" t="s">
        <v>148</v>
      </c>
      <c r="D48" s="39">
        <v>1.0</v>
      </c>
      <c r="E48" s="38" t="s">
        <v>121</v>
      </c>
      <c r="F48" s="40"/>
      <c r="G48" s="40"/>
      <c r="H48" s="40"/>
      <c r="I48" s="40"/>
      <c r="J48" s="41"/>
      <c r="K48" s="41">
        <f t="shared" si="8"/>
        <v>0</v>
      </c>
      <c r="L48" s="42" t="s">
        <v>149</v>
      </c>
      <c r="M48" s="43" t="s">
        <v>123</v>
      </c>
      <c r="N48" s="43" t="s">
        <v>144</v>
      </c>
      <c r="O48" s="36"/>
      <c r="P48" s="44" t="s">
        <v>145</v>
      </c>
      <c r="Q48" s="3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>
      <c r="A49" s="36"/>
      <c r="B49" s="37"/>
      <c r="C49" s="38" t="s">
        <v>150</v>
      </c>
      <c r="D49" s="39">
        <v>2.0</v>
      </c>
      <c r="E49" s="38" t="s">
        <v>121</v>
      </c>
      <c r="F49" s="40"/>
      <c r="G49" s="40"/>
      <c r="H49" s="40"/>
      <c r="I49" s="40"/>
      <c r="J49" s="41"/>
      <c r="K49" s="41">
        <f t="shared" si="8"/>
        <v>0</v>
      </c>
      <c r="L49" s="42" t="s">
        <v>151</v>
      </c>
      <c r="M49" s="43" t="s">
        <v>123</v>
      </c>
      <c r="N49" s="43" t="s">
        <v>144</v>
      </c>
      <c r="O49" s="36"/>
      <c r="P49" s="44" t="s">
        <v>145</v>
      </c>
      <c r="Q49" s="36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>
      <c r="A50" s="36"/>
      <c r="B50" s="37"/>
      <c r="C50" s="38" t="s">
        <v>152</v>
      </c>
      <c r="D50" s="39">
        <v>2.0</v>
      </c>
      <c r="E50" s="38" t="s">
        <v>121</v>
      </c>
      <c r="F50" s="40"/>
      <c r="G50" s="40"/>
      <c r="H50" s="40"/>
      <c r="I50" s="40"/>
      <c r="J50" s="41"/>
      <c r="K50" s="41">
        <f t="shared" si="8"/>
        <v>0</v>
      </c>
      <c r="L50" s="42" t="s">
        <v>153</v>
      </c>
      <c r="M50" s="43" t="s">
        <v>123</v>
      </c>
      <c r="N50" s="43" t="s">
        <v>144</v>
      </c>
      <c r="O50" s="36"/>
      <c r="P50" s="44" t="s">
        <v>145</v>
      </c>
      <c r="Q50" s="36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>
      <c r="A51" s="36"/>
      <c r="B51" s="37"/>
      <c r="C51" s="38" t="s">
        <v>154</v>
      </c>
      <c r="D51" s="46">
        <v>1.0</v>
      </c>
      <c r="E51" s="38" t="s">
        <v>121</v>
      </c>
      <c r="F51" s="40"/>
      <c r="G51" s="40"/>
      <c r="H51" s="40"/>
      <c r="I51" s="40"/>
      <c r="J51" s="41"/>
      <c r="K51" s="41">
        <f t="shared" si="8"/>
        <v>0</v>
      </c>
      <c r="L51" s="42" t="s">
        <v>155</v>
      </c>
      <c r="M51" s="43" t="s">
        <v>123</v>
      </c>
      <c r="N51" s="43" t="s">
        <v>144</v>
      </c>
      <c r="O51" s="36"/>
      <c r="P51" s="44" t="s">
        <v>145</v>
      </c>
      <c r="Q51" s="36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</row>
    <row r="52">
      <c r="A52" s="20"/>
      <c r="B52" s="27"/>
      <c r="C52" s="28" t="s">
        <v>156</v>
      </c>
      <c r="D52" s="47">
        <v>1.0</v>
      </c>
      <c r="E52" s="14" t="s">
        <v>121</v>
      </c>
      <c r="F52" s="15">
        <v>33000.0</v>
      </c>
      <c r="G52" s="15">
        <v>89000.0</v>
      </c>
      <c r="H52" s="15">
        <v>33000.0</v>
      </c>
      <c r="I52" s="15">
        <v>89000.0</v>
      </c>
      <c r="J52" s="16">
        <v>61000.0</v>
      </c>
      <c r="K52" s="16">
        <f t="shared" si="8"/>
        <v>61000</v>
      </c>
      <c r="L52" s="17">
        <v>90000.0</v>
      </c>
      <c r="M52" s="18"/>
      <c r="N52" s="18"/>
      <c r="O52" s="20"/>
      <c r="P52" s="21" t="s">
        <v>96</v>
      </c>
      <c r="Q52" s="20"/>
    </row>
    <row r="53">
      <c r="A53" s="36"/>
      <c r="B53" s="37"/>
      <c r="C53" s="38" t="s">
        <v>157</v>
      </c>
      <c r="D53" s="39">
        <v>1.0</v>
      </c>
      <c r="E53" s="38" t="s">
        <v>121</v>
      </c>
      <c r="F53" s="40"/>
      <c r="G53" s="40"/>
      <c r="H53" s="40"/>
      <c r="I53" s="40"/>
      <c r="J53" s="41"/>
      <c r="K53" s="41">
        <f t="shared" si="8"/>
        <v>0</v>
      </c>
      <c r="L53" s="42" t="s">
        <v>35</v>
      </c>
      <c r="M53" s="43" t="s">
        <v>123</v>
      </c>
      <c r="N53" s="43" t="s">
        <v>158</v>
      </c>
      <c r="O53" s="36"/>
      <c r="P53" s="44" t="s">
        <v>145</v>
      </c>
      <c r="Q53" s="3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</row>
    <row r="54">
      <c r="A54" s="10"/>
      <c r="B54" s="22" t="s">
        <v>159</v>
      </c>
      <c r="C54" s="48" t="s">
        <v>160</v>
      </c>
      <c r="D54" s="13">
        <v>6.0</v>
      </c>
      <c r="E54" s="33" t="s">
        <v>161</v>
      </c>
      <c r="F54" s="25">
        <v>643984.0</v>
      </c>
      <c r="G54" s="25"/>
      <c r="H54" s="25">
        <v>80498.0</v>
      </c>
      <c r="I54" s="25"/>
      <c r="J54" s="16">
        <v>643984.0</v>
      </c>
      <c r="K54" s="16">
        <v>80498.0</v>
      </c>
      <c r="L54" s="17">
        <v>643984.0</v>
      </c>
      <c r="M54" s="18"/>
      <c r="N54" s="19" t="s">
        <v>162</v>
      </c>
      <c r="O54" s="20"/>
      <c r="P54" s="21" t="s">
        <v>19</v>
      </c>
      <c r="Q54" s="20"/>
    </row>
    <row r="55">
      <c r="A55" s="10"/>
      <c r="B55" s="22" t="s">
        <v>163</v>
      </c>
      <c r="C55" s="28" t="s">
        <v>164</v>
      </c>
      <c r="D55" s="13">
        <v>6.0</v>
      </c>
      <c r="E55" s="33" t="s">
        <v>165</v>
      </c>
      <c r="F55" s="25">
        <v>552000.0</v>
      </c>
      <c r="G55" s="25">
        <v>804000.0</v>
      </c>
      <c r="H55" s="25">
        <v>92000.0</v>
      </c>
      <c r="I55" s="25">
        <v>134000.0</v>
      </c>
      <c r="J55" s="16">
        <v>679000.0</v>
      </c>
      <c r="K55" s="16">
        <f t="shared" ref="K55:K56" si="9">(H55+I55)/2</f>
        <v>113000</v>
      </c>
      <c r="L55" s="17">
        <v>678000.0</v>
      </c>
      <c r="M55" s="19" t="s">
        <v>123</v>
      </c>
      <c r="N55" s="49" t="s">
        <v>166</v>
      </c>
      <c r="O55" s="21" t="s">
        <v>167</v>
      </c>
      <c r="P55" s="21" t="s">
        <v>19</v>
      </c>
      <c r="Q55" s="20"/>
    </row>
    <row r="56">
      <c r="A56" s="10"/>
      <c r="B56" s="11" t="s">
        <v>168</v>
      </c>
      <c r="C56" s="12" t="s">
        <v>169</v>
      </c>
      <c r="D56" s="13">
        <v>1.0</v>
      </c>
      <c r="E56" s="33" t="s">
        <v>161</v>
      </c>
      <c r="F56" s="25"/>
      <c r="G56" s="25"/>
      <c r="H56" s="25"/>
      <c r="I56" s="25"/>
      <c r="J56" s="16">
        <v>0.0</v>
      </c>
      <c r="K56" s="16">
        <f t="shared" si="9"/>
        <v>0</v>
      </c>
      <c r="L56" s="17">
        <v>0.0</v>
      </c>
      <c r="M56" s="18"/>
      <c r="N56" s="19" t="s">
        <v>18</v>
      </c>
      <c r="O56" s="20"/>
      <c r="P56" s="21" t="s">
        <v>19</v>
      </c>
      <c r="Q56" s="20"/>
    </row>
    <row r="57">
      <c r="A57" s="10"/>
      <c r="B57" s="22" t="s">
        <v>170</v>
      </c>
      <c r="C57" s="23" t="s">
        <v>171</v>
      </c>
      <c r="D57" s="13">
        <v>1.0</v>
      </c>
      <c r="E57" s="33" t="s">
        <v>172</v>
      </c>
      <c r="F57" s="25">
        <v>1019000.0</v>
      </c>
      <c r="G57" s="25"/>
      <c r="H57" s="25">
        <v>1019000.0</v>
      </c>
      <c r="I57" s="25"/>
      <c r="J57" s="16">
        <v>1019000.0</v>
      </c>
      <c r="K57" s="16">
        <v>1019000.0</v>
      </c>
      <c r="L57" s="17">
        <v>1019000.0</v>
      </c>
      <c r="M57" s="18"/>
      <c r="N57" s="18"/>
      <c r="O57" s="20"/>
      <c r="P57" s="21" t="s">
        <v>19</v>
      </c>
      <c r="Q57" s="20"/>
    </row>
    <row r="58">
      <c r="A58" s="10"/>
      <c r="B58" s="22" t="s">
        <v>173</v>
      </c>
      <c r="C58" s="23" t="s">
        <v>174</v>
      </c>
      <c r="D58" s="13">
        <v>2.0</v>
      </c>
      <c r="E58" s="24" t="s">
        <v>172</v>
      </c>
      <c r="F58" s="25">
        <v>400000.0</v>
      </c>
      <c r="G58" s="25"/>
      <c r="H58" s="25">
        <v>200000.0</v>
      </c>
      <c r="I58" s="25"/>
      <c r="J58" s="16">
        <v>400000.0</v>
      </c>
      <c r="K58" s="16">
        <v>200000.0</v>
      </c>
      <c r="L58" s="17">
        <v>400000.0</v>
      </c>
      <c r="M58" s="18"/>
      <c r="N58" s="18"/>
      <c r="O58" s="20"/>
      <c r="P58" s="21" t="s">
        <v>19</v>
      </c>
      <c r="Q58" s="20"/>
    </row>
    <row r="59">
      <c r="A59" s="20"/>
      <c r="B59" s="27"/>
      <c r="C59" s="14" t="s">
        <v>175</v>
      </c>
      <c r="D59" s="13">
        <v>2.0</v>
      </c>
      <c r="E59" s="14" t="s">
        <v>176</v>
      </c>
      <c r="F59" s="15">
        <f>2*54000</f>
        <v>108000</v>
      </c>
      <c r="G59" s="15">
        <f>2*34631</f>
        <v>69262</v>
      </c>
      <c r="H59" s="15">
        <v>54000.0</v>
      </c>
      <c r="I59" s="15">
        <v>34631.0</v>
      </c>
      <c r="J59" s="16">
        <f t="shared" ref="J59:J60" si="10">AVERAGE(F59,G59)</f>
        <v>88631</v>
      </c>
      <c r="K59" s="16">
        <f t="shared" ref="K59:K70" si="11">(H59+I59)/2</f>
        <v>44315.5</v>
      </c>
      <c r="L59" s="17" t="s">
        <v>177</v>
      </c>
      <c r="M59" s="19" t="s">
        <v>123</v>
      </c>
      <c r="N59" s="19" t="s">
        <v>79</v>
      </c>
      <c r="O59" s="21" t="s">
        <v>178</v>
      </c>
      <c r="P59" s="21" t="s">
        <v>44</v>
      </c>
      <c r="Q59" s="20"/>
    </row>
    <row r="60">
      <c r="A60" s="20"/>
      <c r="B60" s="27"/>
      <c r="C60" s="14" t="s">
        <v>179</v>
      </c>
      <c r="D60" s="13">
        <v>10.0</v>
      </c>
      <c r="E60" s="14" t="s">
        <v>176</v>
      </c>
      <c r="F60" s="15">
        <v>340000.0</v>
      </c>
      <c r="G60" s="15">
        <v>364500.0</v>
      </c>
      <c r="H60" s="15">
        <v>34000.0</v>
      </c>
      <c r="I60" s="15">
        <v>36450.0</v>
      </c>
      <c r="J60" s="16">
        <f t="shared" si="10"/>
        <v>352250</v>
      </c>
      <c r="K60" s="16">
        <f t="shared" si="11"/>
        <v>35225</v>
      </c>
      <c r="L60" s="17" t="s">
        <v>180</v>
      </c>
      <c r="M60" s="19" t="s">
        <v>123</v>
      </c>
      <c r="N60" s="19" t="s">
        <v>79</v>
      </c>
      <c r="O60" s="21" t="s">
        <v>178</v>
      </c>
      <c r="P60" s="21" t="s">
        <v>44</v>
      </c>
      <c r="Q60" s="20"/>
    </row>
    <row r="61">
      <c r="A61" s="20"/>
      <c r="B61" s="27"/>
      <c r="C61" s="14" t="s">
        <v>181</v>
      </c>
      <c r="D61" s="13">
        <v>1.0</v>
      </c>
      <c r="E61" s="14" t="s">
        <v>176</v>
      </c>
      <c r="F61" s="15">
        <v>5200000.0</v>
      </c>
      <c r="G61" s="15"/>
      <c r="H61" s="15">
        <v>5200000.0</v>
      </c>
      <c r="I61" s="15"/>
      <c r="J61" s="16">
        <f t="shared" ref="J61:J69" si="12">AVERAGE(F61:G61)</f>
        <v>5200000</v>
      </c>
      <c r="K61" s="16">
        <f t="shared" si="11"/>
        <v>2600000</v>
      </c>
      <c r="L61" s="17" t="s">
        <v>182</v>
      </c>
      <c r="M61" s="19" t="s">
        <v>123</v>
      </c>
      <c r="N61" s="19" t="s">
        <v>79</v>
      </c>
      <c r="O61" s="50" t="s">
        <v>183</v>
      </c>
      <c r="P61" s="21" t="s">
        <v>44</v>
      </c>
      <c r="Q61" s="20"/>
    </row>
    <row r="62">
      <c r="A62" s="20"/>
      <c r="B62" s="27"/>
      <c r="C62" s="14" t="s">
        <v>184</v>
      </c>
      <c r="D62" s="13">
        <v>3.0</v>
      </c>
      <c r="E62" s="14" t="s">
        <v>176</v>
      </c>
      <c r="F62" s="15">
        <v>3600000.0</v>
      </c>
      <c r="G62" s="15"/>
      <c r="H62" s="15">
        <f>3600000/3</f>
        <v>1200000</v>
      </c>
      <c r="I62" s="15"/>
      <c r="J62" s="16">
        <f t="shared" si="12"/>
        <v>3600000</v>
      </c>
      <c r="K62" s="16">
        <f t="shared" si="11"/>
        <v>600000</v>
      </c>
      <c r="L62" s="17" t="s">
        <v>185</v>
      </c>
      <c r="M62" s="19" t="s">
        <v>123</v>
      </c>
      <c r="N62" s="19" t="s">
        <v>79</v>
      </c>
      <c r="O62" s="50" t="s">
        <v>183</v>
      </c>
      <c r="P62" s="21" t="s">
        <v>44</v>
      </c>
      <c r="Q62" s="20"/>
    </row>
    <row r="63">
      <c r="A63" s="21">
        <v>240.0</v>
      </c>
      <c r="B63" s="27"/>
      <c r="C63" s="14" t="s">
        <v>186</v>
      </c>
      <c r="D63" s="13">
        <v>2.0</v>
      </c>
      <c r="E63" s="14" t="s">
        <v>176</v>
      </c>
      <c r="F63" s="15">
        <v>2400000.0</v>
      </c>
      <c r="G63" s="15"/>
      <c r="H63" s="15">
        <v>1200000.0</v>
      </c>
      <c r="I63" s="15"/>
      <c r="J63" s="16">
        <f t="shared" si="12"/>
        <v>2400000</v>
      </c>
      <c r="K63" s="16">
        <f t="shared" si="11"/>
        <v>600000</v>
      </c>
      <c r="L63" s="17" t="s">
        <v>187</v>
      </c>
      <c r="M63" s="19" t="s">
        <v>123</v>
      </c>
      <c r="N63" s="19" t="s">
        <v>79</v>
      </c>
      <c r="O63" s="50" t="s">
        <v>183</v>
      </c>
      <c r="P63" s="21" t="s">
        <v>44</v>
      </c>
      <c r="Q63" s="20"/>
    </row>
    <row r="64">
      <c r="A64" s="20"/>
      <c r="B64" s="27"/>
      <c r="C64" s="14" t="s">
        <v>188</v>
      </c>
      <c r="D64" s="13">
        <v>1.0</v>
      </c>
      <c r="E64" s="14" t="s">
        <v>176</v>
      </c>
      <c r="F64" s="15">
        <v>2500000.0</v>
      </c>
      <c r="G64" s="15"/>
      <c r="H64" s="15">
        <v>2500000.0</v>
      </c>
      <c r="I64" s="15"/>
      <c r="J64" s="16">
        <f t="shared" si="12"/>
        <v>2500000</v>
      </c>
      <c r="K64" s="16">
        <f t="shared" si="11"/>
        <v>1250000</v>
      </c>
      <c r="L64" s="17" t="s">
        <v>189</v>
      </c>
      <c r="M64" s="19" t="s">
        <v>123</v>
      </c>
      <c r="N64" s="19" t="s">
        <v>79</v>
      </c>
      <c r="O64" s="50" t="s">
        <v>183</v>
      </c>
      <c r="P64" s="21" t="s">
        <v>44</v>
      </c>
      <c r="Q64" s="20"/>
    </row>
    <row r="65">
      <c r="A65" s="20"/>
      <c r="B65" s="27"/>
      <c r="C65" s="14" t="s">
        <v>190</v>
      </c>
      <c r="D65" s="13">
        <v>4.0</v>
      </c>
      <c r="E65" s="14" t="s">
        <v>176</v>
      </c>
      <c r="F65" s="15">
        <v>1330000.0</v>
      </c>
      <c r="G65" s="15"/>
      <c r="H65" s="15">
        <v>1330000.0</v>
      </c>
      <c r="I65" s="15"/>
      <c r="J65" s="16">
        <f t="shared" si="12"/>
        <v>1330000</v>
      </c>
      <c r="K65" s="16">
        <f t="shared" si="11"/>
        <v>665000</v>
      </c>
      <c r="L65" s="17" t="s">
        <v>131</v>
      </c>
      <c r="M65" s="19" t="s">
        <v>123</v>
      </c>
      <c r="N65" s="19" t="s">
        <v>79</v>
      </c>
      <c r="O65" s="50" t="s">
        <v>183</v>
      </c>
      <c r="P65" s="21" t="s">
        <v>44</v>
      </c>
      <c r="Q65" s="20"/>
    </row>
    <row r="66">
      <c r="A66" s="20"/>
      <c r="B66" s="27"/>
      <c r="C66" s="14" t="s">
        <v>191</v>
      </c>
      <c r="D66" s="13">
        <v>1.0</v>
      </c>
      <c r="E66" s="14" t="s">
        <v>176</v>
      </c>
      <c r="F66" s="15">
        <v>2400000.0</v>
      </c>
      <c r="G66" s="15"/>
      <c r="H66" s="15">
        <v>2400000.0</v>
      </c>
      <c r="I66" s="15"/>
      <c r="J66" s="16">
        <f t="shared" si="12"/>
        <v>2400000</v>
      </c>
      <c r="K66" s="16">
        <f t="shared" si="11"/>
        <v>1200000</v>
      </c>
      <c r="L66" s="17" t="s">
        <v>182</v>
      </c>
      <c r="M66" s="19" t="s">
        <v>123</v>
      </c>
      <c r="N66" s="19" t="s">
        <v>79</v>
      </c>
      <c r="O66" s="50" t="s">
        <v>183</v>
      </c>
      <c r="P66" s="21" t="s">
        <v>44</v>
      </c>
      <c r="Q66" s="20"/>
    </row>
    <row r="67">
      <c r="A67" s="20"/>
      <c r="B67" s="27"/>
      <c r="C67" s="14" t="s">
        <v>192</v>
      </c>
      <c r="D67" s="13">
        <v>2.0</v>
      </c>
      <c r="E67" s="14" t="s">
        <v>176</v>
      </c>
      <c r="F67" s="15">
        <v>950000.0</v>
      </c>
      <c r="G67" s="15"/>
      <c r="H67" s="15">
        <v>950000.0</v>
      </c>
      <c r="I67" s="15"/>
      <c r="J67" s="16">
        <f t="shared" si="12"/>
        <v>950000</v>
      </c>
      <c r="K67" s="16">
        <f t="shared" si="11"/>
        <v>475000</v>
      </c>
      <c r="L67" s="17" t="s">
        <v>193</v>
      </c>
      <c r="M67" s="19" t="s">
        <v>123</v>
      </c>
      <c r="N67" s="19" t="s">
        <v>79</v>
      </c>
      <c r="O67" s="50" t="s">
        <v>183</v>
      </c>
      <c r="P67" s="21" t="s">
        <v>44</v>
      </c>
      <c r="Q67" s="20"/>
    </row>
    <row r="68">
      <c r="A68" s="20"/>
      <c r="B68" s="27"/>
      <c r="C68" s="14" t="s">
        <v>194</v>
      </c>
      <c r="D68" s="13">
        <v>2.0</v>
      </c>
      <c r="E68" s="14" t="s">
        <v>176</v>
      </c>
      <c r="F68" s="15">
        <f>2*570248</f>
        <v>1140496</v>
      </c>
      <c r="G68" s="15"/>
      <c r="H68" s="15">
        <v>570248.0</v>
      </c>
      <c r="I68" s="15"/>
      <c r="J68" s="16">
        <f t="shared" si="12"/>
        <v>1140496</v>
      </c>
      <c r="K68" s="16">
        <f t="shared" si="11"/>
        <v>285124</v>
      </c>
      <c r="L68" s="17" t="s">
        <v>195</v>
      </c>
      <c r="M68" s="19" t="s">
        <v>123</v>
      </c>
      <c r="N68" s="19" t="s">
        <v>123</v>
      </c>
      <c r="O68" s="21" t="s">
        <v>196</v>
      </c>
      <c r="P68" s="21" t="s">
        <v>197</v>
      </c>
    </row>
    <row r="69">
      <c r="A69" s="20"/>
      <c r="B69" s="27"/>
      <c r="C69" s="14" t="s">
        <v>198</v>
      </c>
      <c r="D69" s="13">
        <v>7.0</v>
      </c>
      <c r="E69" s="33" t="s">
        <v>199</v>
      </c>
      <c r="F69" s="25">
        <f>7*34000</f>
        <v>238000</v>
      </c>
      <c r="G69" s="25">
        <f>7*21416</f>
        <v>149912</v>
      </c>
      <c r="H69" s="25">
        <v>34000.0</v>
      </c>
      <c r="I69" s="25">
        <v>21416.0</v>
      </c>
      <c r="J69" s="16">
        <f t="shared" si="12"/>
        <v>193956</v>
      </c>
      <c r="K69" s="16">
        <f t="shared" si="11"/>
        <v>27708</v>
      </c>
      <c r="L69" s="17" t="s">
        <v>200</v>
      </c>
      <c r="M69" s="19" t="s">
        <v>123</v>
      </c>
      <c r="N69" s="19" t="s">
        <v>123</v>
      </c>
      <c r="O69" s="21" t="s">
        <v>178</v>
      </c>
      <c r="P69" s="21" t="s">
        <v>44</v>
      </c>
      <c r="Q69" s="20"/>
    </row>
    <row r="70">
      <c r="A70" s="51"/>
      <c r="B70" s="52"/>
      <c r="C70" s="23" t="s">
        <v>201</v>
      </c>
      <c r="D70" s="53">
        <v>1.0</v>
      </c>
      <c r="E70" s="33" t="s">
        <v>199</v>
      </c>
      <c r="F70" s="25">
        <v>43000.0</v>
      </c>
      <c r="G70" s="25">
        <v>58361.25</v>
      </c>
      <c r="H70" s="25">
        <v>43000.0</v>
      </c>
      <c r="I70" s="25">
        <v>58361.0</v>
      </c>
      <c r="J70" s="16">
        <v>50681.0</v>
      </c>
      <c r="K70" s="16">
        <f t="shared" si="11"/>
        <v>50680.5</v>
      </c>
      <c r="L70" s="17" t="s">
        <v>202</v>
      </c>
      <c r="M70" s="19" t="s">
        <v>123</v>
      </c>
      <c r="N70" s="19" t="s">
        <v>203</v>
      </c>
      <c r="O70" s="21" t="s">
        <v>204</v>
      </c>
      <c r="P70" s="21" t="s">
        <v>44</v>
      </c>
      <c r="Q70" s="20"/>
    </row>
    <row r="71">
      <c r="A71" s="10"/>
      <c r="B71" s="54" t="s">
        <v>205</v>
      </c>
      <c r="C71" s="33" t="s">
        <v>206</v>
      </c>
      <c r="D71" s="13">
        <v>1.0</v>
      </c>
      <c r="E71" s="33" t="s">
        <v>207</v>
      </c>
      <c r="F71" s="25">
        <v>4129000.0</v>
      </c>
      <c r="G71" s="25"/>
      <c r="H71" s="25">
        <v>4129000.0</v>
      </c>
      <c r="I71" s="25"/>
      <c r="J71" s="16">
        <v>4129000.0</v>
      </c>
      <c r="K71" s="16">
        <v>4129000.0</v>
      </c>
      <c r="L71" s="17">
        <v>4129000.0</v>
      </c>
      <c r="M71" s="19" t="s">
        <v>79</v>
      </c>
      <c r="N71" s="19" t="s">
        <v>208</v>
      </c>
      <c r="O71" s="20"/>
      <c r="P71" s="21" t="s">
        <v>96</v>
      </c>
      <c r="Q71" s="20"/>
    </row>
    <row r="72">
      <c r="A72" s="10"/>
      <c r="B72" s="54" t="s">
        <v>209</v>
      </c>
      <c r="C72" s="33" t="s">
        <v>210</v>
      </c>
      <c r="D72" s="13">
        <v>1.0</v>
      </c>
      <c r="E72" s="33" t="s">
        <v>211</v>
      </c>
      <c r="F72" s="25">
        <v>1950000.0</v>
      </c>
      <c r="G72" s="25"/>
      <c r="H72" s="25">
        <v>1950000.0</v>
      </c>
      <c r="I72" s="25"/>
      <c r="J72" s="16">
        <v>1950000.0</v>
      </c>
      <c r="K72" s="16">
        <v>1950000.0</v>
      </c>
      <c r="L72" s="17">
        <v>1950000.0</v>
      </c>
      <c r="M72" s="19" t="s">
        <v>79</v>
      </c>
      <c r="N72" s="19" t="s">
        <v>212</v>
      </c>
      <c r="O72" s="20"/>
      <c r="P72" s="21" t="s">
        <v>96</v>
      </c>
      <c r="Q72" s="20"/>
    </row>
    <row r="73">
      <c r="A73" s="10"/>
      <c r="B73" s="54" t="s">
        <v>213</v>
      </c>
      <c r="C73" s="33" t="s">
        <v>214</v>
      </c>
      <c r="D73" s="13">
        <v>2.0</v>
      </c>
      <c r="E73" s="33" t="s">
        <v>211</v>
      </c>
      <c r="F73" s="25">
        <v>432000.0</v>
      </c>
      <c r="G73" s="25">
        <v>462000.0</v>
      </c>
      <c r="H73" s="25">
        <v>216000.0</v>
      </c>
      <c r="I73" s="25">
        <v>231000.0</v>
      </c>
      <c r="J73" s="16">
        <f>AVERAGE(F73:G73)</f>
        <v>447000</v>
      </c>
      <c r="K73" s="16">
        <f>(H73+I73)/2</f>
        <v>223500</v>
      </c>
      <c r="L73" s="17" t="s">
        <v>215</v>
      </c>
      <c r="M73" s="19" t="s">
        <v>79</v>
      </c>
      <c r="N73" s="18"/>
      <c r="O73" s="20"/>
      <c r="P73" s="21" t="s">
        <v>132</v>
      </c>
      <c r="Q73" s="20"/>
    </row>
    <row r="74">
      <c r="A74" s="10"/>
      <c r="B74" s="22" t="s">
        <v>216</v>
      </c>
      <c r="C74" s="23" t="s">
        <v>217</v>
      </c>
      <c r="D74" s="13">
        <v>2.0</v>
      </c>
      <c r="E74" s="33" t="s">
        <v>218</v>
      </c>
      <c r="F74" s="25">
        <v>443428.0</v>
      </c>
      <c r="G74" s="25"/>
      <c r="H74" s="25">
        <v>443428.0</v>
      </c>
      <c r="I74" s="25"/>
      <c r="J74" s="16">
        <v>443428.0</v>
      </c>
      <c r="K74" s="16">
        <v>443428.0</v>
      </c>
      <c r="L74" s="17">
        <v>443428.0</v>
      </c>
      <c r="M74" s="19" t="s">
        <v>79</v>
      </c>
      <c r="N74" s="19"/>
      <c r="O74" s="20"/>
      <c r="P74" s="21" t="s">
        <v>19</v>
      </c>
      <c r="Q74" s="20"/>
    </row>
    <row r="75">
      <c r="A75" s="26"/>
      <c r="B75" s="11" t="s">
        <v>219</v>
      </c>
      <c r="C75" s="12" t="s">
        <v>220</v>
      </c>
      <c r="D75" s="13">
        <v>1.0</v>
      </c>
      <c r="E75" s="33" t="s">
        <v>218</v>
      </c>
      <c r="F75" s="25">
        <v>2315000.0</v>
      </c>
      <c r="G75" s="25"/>
      <c r="H75" s="25">
        <v>2315000.0</v>
      </c>
      <c r="I75" s="25"/>
      <c r="J75" s="16">
        <v>2315000.0</v>
      </c>
      <c r="K75" s="16">
        <v>2315000.0</v>
      </c>
      <c r="L75" s="17" t="s">
        <v>35</v>
      </c>
      <c r="M75" s="19" t="s">
        <v>79</v>
      </c>
      <c r="N75" s="19" t="s">
        <v>221</v>
      </c>
      <c r="O75" s="20"/>
      <c r="P75" s="21" t="s">
        <v>222</v>
      </c>
    </row>
    <row r="76">
      <c r="A76" s="55"/>
      <c r="B76" s="56" t="s">
        <v>223</v>
      </c>
      <c r="C76" s="23" t="s">
        <v>224</v>
      </c>
      <c r="D76" s="57">
        <v>2.0</v>
      </c>
      <c r="E76" s="14" t="s">
        <v>218</v>
      </c>
      <c r="F76" s="15">
        <v>1.923E7</v>
      </c>
      <c r="G76" s="15"/>
      <c r="H76" s="15">
        <v>9615000.0</v>
      </c>
      <c r="I76" s="15"/>
      <c r="J76" s="16">
        <v>1.923E7</v>
      </c>
      <c r="K76" s="16">
        <v>9615000.0</v>
      </c>
      <c r="L76" s="17">
        <v>1.923E7</v>
      </c>
      <c r="M76" s="19" t="s">
        <v>79</v>
      </c>
      <c r="N76" s="19"/>
      <c r="O76" s="20"/>
      <c r="P76" s="21" t="s">
        <v>19</v>
      </c>
      <c r="Q76" s="20"/>
    </row>
    <row r="77">
      <c r="A77" s="20"/>
      <c r="B77" s="27"/>
      <c r="C77" s="28" t="s">
        <v>225</v>
      </c>
      <c r="D77" s="13">
        <v>2.0</v>
      </c>
      <c r="E77" s="14" t="s">
        <v>226</v>
      </c>
      <c r="F77" s="15">
        <f>744000*2</f>
        <v>1488000</v>
      </c>
      <c r="G77" s="15">
        <f>410000*2</f>
        <v>820000</v>
      </c>
      <c r="H77" s="15">
        <v>744000.0</v>
      </c>
      <c r="I77" s="15">
        <v>410000.0</v>
      </c>
      <c r="J77" s="16">
        <f>(F77+G77)/2</f>
        <v>1154000</v>
      </c>
      <c r="K77" s="16">
        <f t="shared" ref="K77:K79" si="13">(H77+I77)/2</f>
        <v>577000</v>
      </c>
      <c r="L77" s="17" t="s">
        <v>227</v>
      </c>
      <c r="M77" s="19" t="s">
        <v>79</v>
      </c>
      <c r="N77" s="19" t="s">
        <v>228</v>
      </c>
      <c r="O77" s="20"/>
      <c r="P77" s="21" t="s">
        <v>132</v>
      </c>
      <c r="Q77" s="20"/>
    </row>
    <row r="78">
      <c r="A78" s="20"/>
      <c r="B78" s="27"/>
      <c r="C78" s="28" t="s">
        <v>229</v>
      </c>
      <c r="D78" s="13">
        <v>2.0</v>
      </c>
      <c r="E78" s="14" t="s">
        <v>226</v>
      </c>
      <c r="F78" s="15">
        <v>464000.0</v>
      </c>
      <c r="G78" s="15">
        <v>204890.0</v>
      </c>
      <c r="H78" s="15">
        <v>232000.0</v>
      </c>
      <c r="I78" s="15">
        <v>102457.0</v>
      </c>
      <c r="J78" s="16">
        <f>AVERAGE(F78:G78)</f>
        <v>334445</v>
      </c>
      <c r="K78" s="16">
        <f t="shared" si="13"/>
        <v>167228.5</v>
      </c>
      <c r="L78" s="17" t="s">
        <v>230</v>
      </c>
      <c r="M78" s="19" t="s">
        <v>79</v>
      </c>
      <c r="N78" s="19" t="s">
        <v>228</v>
      </c>
      <c r="O78" s="20"/>
      <c r="P78" s="21" t="s">
        <v>59</v>
      </c>
      <c r="Q78" s="20"/>
    </row>
    <row r="79">
      <c r="A79" s="20"/>
      <c r="B79" s="27"/>
      <c r="C79" s="14" t="s">
        <v>231</v>
      </c>
      <c r="D79" s="13">
        <v>16.0</v>
      </c>
      <c r="E79" s="14" t="s">
        <v>226</v>
      </c>
      <c r="F79" s="15"/>
      <c r="G79" s="15"/>
      <c r="H79" s="15"/>
      <c r="I79" s="15"/>
      <c r="J79" s="16"/>
      <c r="K79" s="16">
        <f t="shared" si="13"/>
        <v>0</v>
      </c>
      <c r="L79" s="17" t="s">
        <v>232</v>
      </c>
      <c r="M79" s="19" t="s">
        <v>79</v>
      </c>
      <c r="N79" s="18"/>
      <c r="O79" s="20"/>
      <c r="P79" s="21" t="s">
        <v>132</v>
      </c>
      <c r="Q79" s="20"/>
    </row>
    <row r="80">
      <c r="A80" s="20"/>
      <c r="B80" s="27"/>
      <c r="C80" s="28" t="s">
        <v>16</v>
      </c>
      <c r="D80" s="13">
        <v>1.0</v>
      </c>
      <c r="E80" s="14" t="s">
        <v>226</v>
      </c>
      <c r="F80" s="15">
        <v>425000.0</v>
      </c>
      <c r="G80" s="15">
        <v>449000.0</v>
      </c>
      <c r="H80" s="15">
        <v>425000.0</v>
      </c>
      <c r="I80" s="15">
        <v>449000.0</v>
      </c>
      <c r="J80" s="16">
        <f t="shared" ref="J80:K80" si="14">(G80+H80)/2</f>
        <v>437000</v>
      </c>
      <c r="K80" s="16">
        <f t="shared" si="14"/>
        <v>437000</v>
      </c>
      <c r="L80" s="17" t="s">
        <v>58</v>
      </c>
      <c r="M80" s="19" t="s">
        <v>79</v>
      </c>
      <c r="N80" s="19" t="s">
        <v>228</v>
      </c>
      <c r="O80" s="20"/>
      <c r="P80" s="21" t="s">
        <v>132</v>
      </c>
      <c r="Q80" s="20"/>
    </row>
    <row r="81">
      <c r="A81" s="20"/>
      <c r="B81" s="27"/>
      <c r="C81" s="28" t="s">
        <v>233</v>
      </c>
      <c r="D81" s="13">
        <v>1.0</v>
      </c>
      <c r="E81" s="14" t="s">
        <v>226</v>
      </c>
      <c r="F81" s="15">
        <v>2290921.0</v>
      </c>
      <c r="G81" s="15">
        <v>1891917.0</v>
      </c>
      <c r="H81" s="15">
        <v>2290921.0</v>
      </c>
      <c r="I81" s="15">
        <v>1891917.0</v>
      </c>
      <c r="J81" s="16">
        <f t="shared" ref="J81:K81" si="15">(G81+H81)/2</f>
        <v>2091419</v>
      </c>
      <c r="K81" s="16">
        <f t="shared" si="15"/>
        <v>2091419</v>
      </c>
      <c r="L81" s="17" t="s">
        <v>234</v>
      </c>
      <c r="M81" s="19" t="s">
        <v>79</v>
      </c>
      <c r="N81" s="19" t="s">
        <v>228</v>
      </c>
      <c r="O81" s="20"/>
      <c r="P81" s="21" t="s">
        <v>116</v>
      </c>
    </row>
    <row r="82">
      <c r="A82" s="20"/>
      <c r="B82" s="27"/>
      <c r="C82" s="14" t="s">
        <v>235</v>
      </c>
      <c r="D82" s="13">
        <v>1.0</v>
      </c>
      <c r="E82" s="14" t="s">
        <v>226</v>
      </c>
      <c r="F82" s="15"/>
      <c r="G82" s="15"/>
      <c r="H82" s="15"/>
      <c r="I82" s="15"/>
      <c r="J82" s="16"/>
      <c r="K82" s="16">
        <f>(H82+I82)/2</f>
        <v>0</v>
      </c>
      <c r="L82" s="17" t="s">
        <v>35</v>
      </c>
      <c r="M82" s="19" t="s">
        <v>79</v>
      </c>
      <c r="N82" s="19" t="s">
        <v>236</v>
      </c>
      <c r="O82" s="20"/>
      <c r="P82" s="21" t="s">
        <v>132</v>
      </c>
      <c r="Q82" s="20"/>
    </row>
    <row r="83">
      <c r="A83" s="20"/>
      <c r="B83" s="27"/>
      <c r="C83" s="28" t="s">
        <v>237</v>
      </c>
      <c r="D83" s="13">
        <v>1.0</v>
      </c>
      <c r="E83" s="14" t="s">
        <v>226</v>
      </c>
      <c r="F83" s="15">
        <v>1745000.0</v>
      </c>
      <c r="G83" s="15">
        <v>1745000.0</v>
      </c>
      <c r="H83" s="15">
        <v>1745000.0</v>
      </c>
      <c r="I83" s="15">
        <v>1745000.0</v>
      </c>
      <c r="J83" s="16">
        <f t="shared" ref="J83:K83" si="16">(G83+H83)/2</f>
        <v>1745000</v>
      </c>
      <c r="K83" s="16">
        <f t="shared" si="16"/>
        <v>1745000</v>
      </c>
      <c r="L83" s="58">
        <v>1745000.0</v>
      </c>
      <c r="M83" s="19" t="s">
        <v>79</v>
      </c>
      <c r="N83" s="19" t="s">
        <v>238</v>
      </c>
      <c r="O83" s="20"/>
      <c r="P83" s="21" t="s">
        <v>132</v>
      </c>
      <c r="Q83" s="20"/>
    </row>
    <row r="84">
      <c r="A84" s="20"/>
      <c r="B84" s="27"/>
      <c r="C84" s="28" t="s">
        <v>21</v>
      </c>
      <c r="D84" s="13">
        <v>1.0</v>
      </c>
      <c r="E84" s="14" t="s">
        <v>226</v>
      </c>
      <c r="F84" s="15">
        <v>232000.0</v>
      </c>
      <c r="G84" s="15">
        <v>180000.0</v>
      </c>
      <c r="H84" s="15">
        <v>232000.0</v>
      </c>
      <c r="I84" s="15">
        <v>180000.0</v>
      </c>
      <c r="J84" s="16">
        <f t="shared" ref="J84:K84" si="17">(G84+H84)/2</f>
        <v>206000</v>
      </c>
      <c r="K84" s="16">
        <f t="shared" si="17"/>
        <v>206000</v>
      </c>
      <c r="L84" s="58">
        <v>206000.0</v>
      </c>
      <c r="M84" s="19" t="s">
        <v>79</v>
      </c>
      <c r="N84" s="19" t="s">
        <v>228</v>
      </c>
      <c r="O84" s="20"/>
      <c r="P84" s="21" t="s">
        <v>132</v>
      </c>
      <c r="Q84" s="20"/>
    </row>
    <row r="85">
      <c r="A85" s="20"/>
      <c r="B85" s="27"/>
      <c r="C85" s="14" t="s">
        <v>239</v>
      </c>
      <c r="D85" s="13">
        <v>4.0</v>
      </c>
      <c r="E85" s="14" t="s">
        <v>226</v>
      </c>
      <c r="F85" s="15">
        <v>320000.0</v>
      </c>
      <c r="G85" s="15"/>
      <c r="H85" s="15"/>
      <c r="I85" s="15">
        <v>320000.0</v>
      </c>
      <c r="J85" s="16">
        <v>320000.0</v>
      </c>
      <c r="K85" s="16">
        <f>(H85+I85)/2</f>
        <v>160000</v>
      </c>
      <c r="L85" s="17" t="s">
        <v>180</v>
      </c>
      <c r="M85" s="19" t="s">
        <v>79</v>
      </c>
      <c r="N85" s="19" t="s">
        <v>228</v>
      </c>
      <c r="O85" s="20"/>
      <c r="P85" s="21" t="s">
        <v>240</v>
      </c>
      <c r="Q85" s="20"/>
    </row>
    <row r="86">
      <c r="A86" s="20"/>
      <c r="B86" s="27"/>
      <c r="C86" s="28" t="s">
        <v>241</v>
      </c>
      <c r="D86" s="13">
        <v>2.0</v>
      </c>
      <c r="E86" s="14" t="s">
        <v>226</v>
      </c>
      <c r="F86" s="15">
        <v>33000.0</v>
      </c>
      <c r="G86" s="15">
        <v>89000.0</v>
      </c>
      <c r="H86" s="15">
        <v>66000.0</v>
      </c>
      <c r="I86" s="15">
        <v>178000.0</v>
      </c>
      <c r="J86" s="16">
        <f>AVERAGE(H86:I86)</f>
        <v>122000</v>
      </c>
      <c r="K86" s="16">
        <f>AVERAGE(F86:G86)</f>
        <v>61000</v>
      </c>
      <c r="L86" s="17">
        <f>AVERAGE(H86:I86)</f>
        <v>122000</v>
      </c>
      <c r="M86" s="19" t="s">
        <v>79</v>
      </c>
      <c r="N86" s="19" t="s">
        <v>228</v>
      </c>
      <c r="O86" s="20"/>
      <c r="P86" s="21" t="s">
        <v>242</v>
      </c>
    </row>
    <row r="87">
      <c r="A87" s="10"/>
      <c r="B87" s="22" t="s">
        <v>243</v>
      </c>
      <c r="C87" s="23" t="s">
        <v>244</v>
      </c>
      <c r="D87" s="13">
        <v>1.0</v>
      </c>
      <c r="E87" s="33" t="s">
        <v>245</v>
      </c>
      <c r="F87" s="25">
        <v>1.12E7</v>
      </c>
      <c r="G87" s="25"/>
      <c r="H87" s="25">
        <v>1.12E7</v>
      </c>
      <c r="I87" s="25"/>
      <c r="J87" s="16">
        <v>1.12E7</v>
      </c>
      <c r="K87" s="16">
        <v>1.12E7</v>
      </c>
      <c r="L87" s="17" t="s">
        <v>43</v>
      </c>
      <c r="M87" s="19" t="s">
        <v>123</v>
      </c>
      <c r="N87" s="19" t="s">
        <v>246</v>
      </c>
      <c r="O87" s="20"/>
      <c r="P87" s="21" t="s">
        <v>19</v>
      </c>
      <c r="Q87" s="20"/>
    </row>
    <row r="88">
      <c r="A88" s="20"/>
      <c r="B88" s="27"/>
      <c r="C88" s="14" t="s">
        <v>247</v>
      </c>
      <c r="D88" s="13">
        <v>9.0</v>
      </c>
      <c r="E88" s="14" t="s">
        <v>248</v>
      </c>
      <c r="F88" s="15">
        <v>4460000.0</v>
      </c>
      <c r="G88" s="15">
        <v>4971828.0</v>
      </c>
      <c r="H88" s="15">
        <f>4460000/9</f>
        <v>495555.5556</v>
      </c>
      <c r="I88" s="15">
        <f>4971828/9</f>
        <v>552425.3333</v>
      </c>
      <c r="J88" s="16">
        <f>AVERAGE(F88:G88)</f>
        <v>4715914</v>
      </c>
      <c r="K88" s="16">
        <f t="shared" ref="K88:K90" si="18">(H88+I88)/2</f>
        <v>523990.4444</v>
      </c>
      <c r="L88" s="17" t="s">
        <v>249</v>
      </c>
      <c r="M88" s="19" t="s">
        <v>123</v>
      </c>
      <c r="N88" s="19" t="s">
        <v>203</v>
      </c>
      <c r="O88" s="20"/>
      <c r="P88" s="21" t="s">
        <v>250</v>
      </c>
      <c r="Q88" s="20"/>
    </row>
    <row r="89">
      <c r="A89" s="20"/>
      <c r="B89" s="27"/>
      <c r="C89" s="14" t="s">
        <v>251</v>
      </c>
      <c r="D89" s="13">
        <v>1.0</v>
      </c>
      <c r="E89" s="14" t="s">
        <v>248</v>
      </c>
      <c r="F89" s="59" t="s">
        <v>252</v>
      </c>
      <c r="G89" s="60"/>
      <c r="H89" s="60"/>
      <c r="I89" s="61"/>
      <c r="J89" s="16">
        <v>2500000.0</v>
      </c>
      <c r="K89" s="16">
        <f t="shared" si="18"/>
        <v>0</v>
      </c>
      <c r="L89" s="17" t="s">
        <v>253</v>
      </c>
      <c r="M89" s="19" t="s">
        <v>123</v>
      </c>
      <c r="N89" s="19" t="s">
        <v>203</v>
      </c>
      <c r="O89" s="62" t="s">
        <v>254</v>
      </c>
      <c r="P89" s="21" t="s">
        <v>250</v>
      </c>
      <c r="Q89" s="20"/>
    </row>
    <row r="90">
      <c r="A90" s="20"/>
      <c r="B90" s="27"/>
      <c r="C90" s="28" t="s">
        <v>255</v>
      </c>
      <c r="D90" s="13">
        <v>1.0</v>
      </c>
      <c r="E90" s="14" t="s">
        <v>248</v>
      </c>
      <c r="F90" s="15">
        <v>2438955.0</v>
      </c>
      <c r="G90" s="15">
        <v>2511421.0</v>
      </c>
      <c r="H90" s="15">
        <v>2438955.0</v>
      </c>
      <c r="I90" s="15">
        <v>2511421.0</v>
      </c>
      <c r="J90" s="16">
        <f t="shared" ref="J90:J91" si="19">AVERAGE(F90:G90)</f>
        <v>2475188</v>
      </c>
      <c r="K90" s="16">
        <f t="shared" si="18"/>
        <v>2475188</v>
      </c>
      <c r="L90" s="17" t="s">
        <v>256</v>
      </c>
      <c r="M90" s="19" t="s">
        <v>123</v>
      </c>
      <c r="N90" s="19" t="s">
        <v>123</v>
      </c>
      <c r="O90" s="21" t="s">
        <v>257</v>
      </c>
      <c r="P90" s="21" t="s">
        <v>250</v>
      </c>
      <c r="Q90" s="20"/>
    </row>
    <row r="91">
      <c r="A91" s="20"/>
      <c r="B91" s="27"/>
      <c r="C91" s="14" t="s">
        <v>258</v>
      </c>
      <c r="D91" s="13">
        <v>1.0</v>
      </c>
      <c r="E91" s="14" t="s">
        <v>248</v>
      </c>
      <c r="F91" s="15">
        <v>2000000.0</v>
      </c>
      <c r="G91" s="15">
        <v>1500000.0</v>
      </c>
      <c r="H91" s="15">
        <v>2000000.0</v>
      </c>
      <c r="I91" s="15">
        <v>1500000.0</v>
      </c>
      <c r="J91" s="16">
        <f t="shared" si="19"/>
        <v>1750000</v>
      </c>
      <c r="K91" s="16">
        <v>1750000.0</v>
      </c>
      <c r="L91" s="17" t="s">
        <v>259</v>
      </c>
      <c r="M91" s="19" t="s">
        <v>123</v>
      </c>
      <c r="N91" s="19" t="s">
        <v>123</v>
      </c>
      <c r="O91" s="20"/>
      <c r="P91" s="21" t="s">
        <v>250</v>
      </c>
      <c r="Q91" s="20"/>
    </row>
    <row r="92">
      <c r="A92" s="20"/>
      <c r="B92" s="27"/>
      <c r="C92" s="14" t="s">
        <v>260</v>
      </c>
      <c r="D92" s="13">
        <v>1.0</v>
      </c>
      <c r="E92" s="14" t="s">
        <v>248</v>
      </c>
      <c r="F92" s="15"/>
      <c r="G92" s="15"/>
      <c r="H92" s="15"/>
      <c r="I92" s="15"/>
      <c r="J92" s="16">
        <v>500000.0</v>
      </c>
      <c r="K92" s="16">
        <f>(H92+I92)/2</f>
        <v>0</v>
      </c>
      <c r="L92" s="17" t="s">
        <v>261</v>
      </c>
      <c r="M92" s="19" t="s">
        <v>123</v>
      </c>
      <c r="N92" s="19" t="s">
        <v>203</v>
      </c>
      <c r="O92" s="21" t="s">
        <v>262</v>
      </c>
      <c r="P92" s="21" t="s">
        <v>250</v>
      </c>
      <c r="Q92" s="20"/>
    </row>
    <row r="93">
      <c r="A93" s="20"/>
      <c r="B93" s="27"/>
      <c r="C93" s="14" t="s">
        <v>263</v>
      </c>
      <c r="D93" s="13">
        <v>9.0</v>
      </c>
      <c r="E93" s="14" t="s">
        <v>248</v>
      </c>
      <c r="F93" s="15" t="s">
        <v>264</v>
      </c>
      <c r="G93" s="15"/>
      <c r="H93" s="15" t="s">
        <v>265</v>
      </c>
      <c r="I93" s="15"/>
      <c r="J93" s="16">
        <v>3222000.0</v>
      </c>
      <c r="K93" s="16" t="s">
        <v>265</v>
      </c>
      <c r="L93" s="17" t="s">
        <v>58</v>
      </c>
      <c r="M93" s="19" t="s">
        <v>123</v>
      </c>
      <c r="N93" s="19" t="s">
        <v>203</v>
      </c>
      <c r="O93" s="21" t="s">
        <v>266</v>
      </c>
      <c r="P93" s="21" t="s">
        <v>267</v>
      </c>
      <c r="Q93" s="20"/>
    </row>
    <row r="94">
      <c r="A94" s="63"/>
      <c r="B94" s="64"/>
      <c r="C94" s="28" t="s">
        <v>268</v>
      </c>
      <c r="D94" s="65">
        <v>1.0</v>
      </c>
      <c r="E94" s="66" t="s">
        <v>248</v>
      </c>
      <c r="F94" s="67">
        <v>4996000.0</v>
      </c>
      <c r="G94" s="68">
        <v>4996000.0</v>
      </c>
      <c r="H94" s="68">
        <v>4996000.0</v>
      </c>
      <c r="I94" s="68">
        <v>4996000.0</v>
      </c>
      <c r="J94" s="16">
        <f t="shared" ref="J94:J96" si="20">AVERAGE(F94:G94)</f>
        <v>4996000</v>
      </c>
      <c r="K94" s="16">
        <f t="shared" ref="K94:K96" si="21">(H94+I94)/2</f>
        <v>4996000</v>
      </c>
      <c r="L94" s="17" t="s">
        <v>269</v>
      </c>
      <c r="M94" s="69" t="s">
        <v>123</v>
      </c>
      <c r="N94" s="69" t="s">
        <v>123</v>
      </c>
      <c r="O94" s="70" t="s">
        <v>270</v>
      </c>
      <c r="P94" s="62" t="s">
        <v>250</v>
      </c>
      <c r="Q94" s="20"/>
    </row>
    <row r="95">
      <c r="A95" s="63"/>
      <c r="B95" s="64"/>
      <c r="C95" s="28" t="s">
        <v>271</v>
      </c>
      <c r="D95" s="65">
        <v>1.0</v>
      </c>
      <c r="E95" s="66" t="s">
        <v>248</v>
      </c>
      <c r="F95" s="71">
        <v>432455.0</v>
      </c>
      <c r="G95" s="71">
        <v>432455.0</v>
      </c>
      <c r="H95" s="71">
        <v>432455.0</v>
      </c>
      <c r="I95" s="71">
        <v>432455.0</v>
      </c>
      <c r="J95" s="16">
        <f t="shared" si="20"/>
        <v>432455</v>
      </c>
      <c r="K95" s="16">
        <f t="shared" si="21"/>
        <v>432455</v>
      </c>
      <c r="L95" s="17" t="s">
        <v>261</v>
      </c>
      <c r="M95" s="69" t="s">
        <v>123</v>
      </c>
      <c r="N95" s="69" t="s">
        <v>123</v>
      </c>
      <c r="O95" s="62" t="s">
        <v>272</v>
      </c>
      <c r="P95" s="62" t="s">
        <v>250</v>
      </c>
      <c r="Q95" s="20"/>
    </row>
    <row r="96">
      <c r="A96" s="63"/>
      <c r="B96" s="64"/>
      <c r="C96" s="28" t="s">
        <v>273</v>
      </c>
      <c r="D96" s="65">
        <v>1.0</v>
      </c>
      <c r="E96" s="66" t="s">
        <v>248</v>
      </c>
      <c r="F96" s="71">
        <v>904051.95</v>
      </c>
      <c r="G96" s="71">
        <v>904051.95</v>
      </c>
      <c r="H96" s="71">
        <v>904051.95</v>
      </c>
      <c r="I96" s="71">
        <v>904051.95</v>
      </c>
      <c r="J96" s="16">
        <f t="shared" si="20"/>
        <v>904051.95</v>
      </c>
      <c r="K96" s="16">
        <f t="shared" si="21"/>
        <v>904051.95</v>
      </c>
      <c r="L96" s="17" t="s">
        <v>274</v>
      </c>
      <c r="M96" s="69" t="s">
        <v>123</v>
      </c>
      <c r="N96" s="69" t="s">
        <v>123</v>
      </c>
      <c r="O96" s="63"/>
      <c r="P96" s="62" t="s">
        <v>250</v>
      </c>
      <c r="Q96" s="20"/>
    </row>
    <row r="97">
      <c r="A97" s="20"/>
      <c r="B97" s="27"/>
      <c r="C97" s="14" t="s">
        <v>275</v>
      </c>
      <c r="D97" s="13">
        <v>1.0</v>
      </c>
      <c r="E97" s="14" t="s">
        <v>248</v>
      </c>
      <c r="F97" s="15" t="s">
        <v>276</v>
      </c>
      <c r="G97" s="15"/>
      <c r="H97" s="15" t="s">
        <v>276</v>
      </c>
      <c r="I97" s="15"/>
      <c r="J97" s="16">
        <v>651062.0</v>
      </c>
      <c r="K97" s="16" t="s">
        <v>276</v>
      </c>
      <c r="L97" s="17" t="s">
        <v>277</v>
      </c>
      <c r="M97" s="19" t="s">
        <v>123</v>
      </c>
      <c r="N97" s="19" t="s">
        <v>203</v>
      </c>
      <c r="O97" s="20"/>
      <c r="P97" s="21" t="s">
        <v>267</v>
      </c>
      <c r="Q97" s="20"/>
    </row>
    <row r="98">
      <c r="A98" s="20"/>
      <c r="B98" s="27"/>
      <c r="C98" s="14" t="s">
        <v>278</v>
      </c>
      <c r="D98" s="13">
        <v>1.0</v>
      </c>
      <c r="E98" s="14" t="s">
        <v>248</v>
      </c>
      <c r="F98" s="15">
        <v>3000000.0</v>
      </c>
      <c r="G98" s="15">
        <v>3000000.0</v>
      </c>
      <c r="H98" s="15">
        <v>3000000.0</v>
      </c>
      <c r="I98" s="15">
        <v>3000000.0</v>
      </c>
      <c r="J98" s="16">
        <f t="shared" ref="J98:J100" si="22">AVERAGE(F98:G98)</f>
        <v>3000000</v>
      </c>
      <c r="K98" s="16">
        <f t="shared" ref="K98:K103" si="23">(H98+I98)/2</f>
        <v>3000000</v>
      </c>
      <c r="L98" s="17" t="s">
        <v>256</v>
      </c>
      <c r="M98" s="19" t="s">
        <v>123</v>
      </c>
      <c r="N98" s="19" t="s">
        <v>279</v>
      </c>
      <c r="O98" s="21" t="s">
        <v>280</v>
      </c>
      <c r="P98" s="21" t="s">
        <v>250</v>
      </c>
      <c r="Q98" s="20"/>
    </row>
    <row r="99">
      <c r="A99" s="20"/>
      <c r="B99" s="27"/>
      <c r="C99" s="14" t="s">
        <v>281</v>
      </c>
      <c r="D99" s="13">
        <v>1.0</v>
      </c>
      <c r="E99" s="14" t="s">
        <v>248</v>
      </c>
      <c r="F99" s="15">
        <v>150000.0</v>
      </c>
      <c r="G99" s="15">
        <v>150000.0</v>
      </c>
      <c r="H99" s="15">
        <v>150000.0</v>
      </c>
      <c r="I99" s="15">
        <v>150000.0</v>
      </c>
      <c r="J99" s="16">
        <f t="shared" si="22"/>
        <v>150000</v>
      </c>
      <c r="K99" s="16">
        <f t="shared" si="23"/>
        <v>150000</v>
      </c>
      <c r="L99" s="17" t="s">
        <v>274</v>
      </c>
      <c r="M99" s="19" t="s">
        <v>123</v>
      </c>
      <c r="N99" s="19" t="s">
        <v>203</v>
      </c>
      <c r="O99" s="20"/>
      <c r="P99" s="21" t="s">
        <v>250</v>
      </c>
      <c r="Q99" s="20"/>
    </row>
    <row r="100">
      <c r="A100" s="20"/>
      <c r="B100" s="27"/>
      <c r="C100" s="14" t="s">
        <v>282</v>
      </c>
      <c r="D100" s="13">
        <v>2.0</v>
      </c>
      <c r="E100" s="14" t="s">
        <v>248</v>
      </c>
      <c r="F100" s="15">
        <v>265018.0</v>
      </c>
      <c r="G100" s="15">
        <v>265018.0</v>
      </c>
      <c r="H100" s="15">
        <f t="shared" ref="H100:I100" si="24">265018/2</f>
        <v>132509</v>
      </c>
      <c r="I100" s="15">
        <f t="shared" si="24"/>
        <v>132509</v>
      </c>
      <c r="J100" s="16">
        <f t="shared" si="22"/>
        <v>265018</v>
      </c>
      <c r="K100" s="16">
        <f t="shared" si="23"/>
        <v>132509</v>
      </c>
      <c r="L100" s="17" t="s">
        <v>283</v>
      </c>
      <c r="M100" s="19" t="s">
        <v>123</v>
      </c>
      <c r="N100" s="19" t="s">
        <v>203</v>
      </c>
      <c r="O100" s="21" t="s">
        <v>284</v>
      </c>
      <c r="P100" s="21" t="s">
        <v>250</v>
      </c>
      <c r="Q100" s="20"/>
    </row>
    <row r="101">
      <c r="A101" s="51"/>
      <c r="B101" s="52"/>
      <c r="C101" s="72" t="s">
        <v>285</v>
      </c>
      <c r="D101" s="53">
        <v>1.0</v>
      </c>
      <c r="E101" s="14" t="s">
        <v>248</v>
      </c>
      <c r="F101" s="15"/>
      <c r="G101" s="15"/>
      <c r="H101" s="15"/>
      <c r="I101" s="15"/>
      <c r="J101" s="16">
        <v>400000.0</v>
      </c>
      <c r="K101" s="16">
        <f t="shared" si="23"/>
        <v>0</v>
      </c>
      <c r="L101" s="73" t="s">
        <v>136</v>
      </c>
      <c r="M101" s="19" t="s">
        <v>123</v>
      </c>
      <c r="N101" s="19" t="s">
        <v>123</v>
      </c>
      <c r="O101" s="21" t="s">
        <v>286</v>
      </c>
      <c r="P101" s="21" t="s">
        <v>250</v>
      </c>
      <c r="Q101" s="20"/>
    </row>
    <row r="102">
      <c r="A102" s="51"/>
      <c r="B102" s="52"/>
      <c r="C102" s="72" t="s">
        <v>287</v>
      </c>
      <c r="D102" s="53">
        <v>1.0</v>
      </c>
      <c r="E102" s="14" t="s">
        <v>248</v>
      </c>
      <c r="F102" s="15">
        <v>300000.0</v>
      </c>
      <c r="G102" s="15">
        <v>300000.0</v>
      </c>
      <c r="H102" s="15">
        <v>300000.0</v>
      </c>
      <c r="I102" s="15">
        <v>300000.0</v>
      </c>
      <c r="J102" s="16">
        <f t="shared" ref="J102:J104" si="25">AVERAGE(F102:G102)</f>
        <v>300000</v>
      </c>
      <c r="K102" s="16">
        <f t="shared" si="23"/>
        <v>300000</v>
      </c>
      <c r="L102" s="73" t="s">
        <v>155</v>
      </c>
      <c r="M102" s="19" t="s">
        <v>123</v>
      </c>
      <c r="N102" s="19" t="s">
        <v>203</v>
      </c>
      <c r="O102" s="21" t="s">
        <v>286</v>
      </c>
      <c r="P102" s="21" t="s">
        <v>250</v>
      </c>
      <c r="Q102" s="20"/>
    </row>
    <row r="103">
      <c r="A103" s="51"/>
      <c r="B103" s="52"/>
      <c r="C103" s="72" t="s">
        <v>288</v>
      </c>
      <c r="D103" s="53">
        <v>1.0</v>
      </c>
      <c r="E103" s="14" t="s">
        <v>248</v>
      </c>
      <c r="F103" s="15">
        <v>500000.0</v>
      </c>
      <c r="G103" s="15">
        <v>500000.0</v>
      </c>
      <c r="H103" s="15">
        <v>500000.0</v>
      </c>
      <c r="I103" s="15">
        <v>500000.0</v>
      </c>
      <c r="J103" s="16">
        <f t="shared" si="25"/>
        <v>500000</v>
      </c>
      <c r="K103" s="16">
        <f t="shared" si="23"/>
        <v>500000</v>
      </c>
      <c r="L103" s="73" t="s">
        <v>289</v>
      </c>
      <c r="M103" s="19" t="s">
        <v>123</v>
      </c>
      <c r="N103" s="19" t="s">
        <v>123</v>
      </c>
      <c r="O103" s="21" t="s">
        <v>286</v>
      </c>
      <c r="P103" s="21" t="s">
        <v>250</v>
      </c>
      <c r="Q103" s="20"/>
    </row>
    <row r="104">
      <c r="A104" s="51"/>
      <c r="B104" s="52"/>
      <c r="C104" s="72" t="s">
        <v>290</v>
      </c>
      <c r="D104" s="53">
        <v>1.0</v>
      </c>
      <c r="E104" s="14" t="s">
        <v>248</v>
      </c>
      <c r="F104" s="74" t="s">
        <v>291</v>
      </c>
      <c r="G104" s="75">
        <v>112000.0</v>
      </c>
      <c r="H104" s="74" t="s">
        <v>291</v>
      </c>
      <c r="I104" s="75">
        <v>112000.0</v>
      </c>
      <c r="J104" s="16">
        <f t="shared" si="25"/>
        <v>112000</v>
      </c>
      <c r="K104" s="16"/>
      <c r="L104" s="73"/>
      <c r="M104" s="19"/>
      <c r="N104" s="19"/>
      <c r="O104" s="21"/>
      <c r="P104" s="21"/>
      <c r="Q104" s="20"/>
    </row>
    <row r="105">
      <c r="A105" s="51"/>
      <c r="B105" s="52"/>
      <c r="C105" s="76" t="s">
        <v>292</v>
      </c>
      <c r="D105" s="53">
        <v>1.0</v>
      </c>
      <c r="E105" s="14" t="s">
        <v>248</v>
      </c>
      <c r="F105" s="15"/>
      <c r="G105" s="15"/>
      <c r="H105" s="15"/>
      <c r="I105" s="15"/>
      <c r="J105" s="16"/>
      <c r="K105" s="16"/>
      <c r="L105" s="73"/>
      <c r="M105" s="19"/>
      <c r="N105" s="19"/>
      <c r="O105" s="21"/>
      <c r="P105" s="21"/>
      <c r="Q105" s="20"/>
    </row>
    <row r="106">
      <c r="A106" s="51"/>
      <c r="B106" s="52"/>
      <c r="C106" s="72" t="s">
        <v>293</v>
      </c>
      <c r="D106" s="53">
        <v>1.0</v>
      </c>
      <c r="E106" s="14" t="s">
        <v>248</v>
      </c>
      <c r="F106" s="15"/>
      <c r="G106" s="15"/>
      <c r="H106" s="15"/>
      <c r="I106" s="15"/>
      <c r="J106" s="16">
        <v>500000.0</v>
      </c>
      <c r="K106" s="16">
        <f t="shared" ref="K106:K110" si="26">(H106+I106)/2</f>
        <v>0</v>
      </c>
      <c r="L106" s="73" t="s">
        <v>294</v>
      </c>
      <c r="M106" s="19" t="s">
        <v>123</v>
      </c>
      <c r="N106" s="19" t="s">
        <v>123</v>
      </c>
      <c r="O106" s="21" t="s">
        <v>295</v>
      </c>
      <c r="P106" s="21" t="s">
        <v>250</v>
      </c>
      <c r="Q106" s="20"/>
    </row>
    <row r="107">
      <c r="A107" s="77"/>
      <c r="B107" s="78" t="s">
        <v>296</v>
      </c>
      <c r="C107" s="79" t="s">
        <v>297</v>
      </c>
      <c r="D107" s="13">
        <v>1.0</v>
      </c>
      <c r="E107" s="33" t="s">
        <v>298</v>
      </c>
      <c r="F107" s="25"/>
      <c r="G107" s="25"/>
      <c r="H107" s="25"/>
      <c r="I107" s="25"/>
      <c r="J107" s="16">
        <v>0.0</v>
      </c>
      <c r="K107" s="16">
        <f t="shared" si="26"/>
        <v>0</v>
      </c>
      <c r="L107" s="17" t="s">
        <v>131</v>
      </c>
      <c r="M107" s="18"/>
      <c r="N107" s="18"/>
      <c r="O107" s="20"/>
      <c r="P107" s="21" t="s">
        <v>19</v>
      </c>
      <c r="Q107" s="20"/>
    </row>
    <row r="108">
      <c r="A108" s="80"/>
      <c r="B108" s="81"/>
      <c r="C108" s="66" t="s">
        <v>299</v>
      </c>
      <c r="D108" s="13">
        <v>1.0</v>
      </c>
      <c r="E108" s="14" t="s">
        <v>300</v>
      </c>
      <c r="F108" s="15"/>
      <c r="G108" s="15"/>
      <c r="H108" s="15"/>
      <c r="I108" s="15"/>
      <c r="J108" s="16">
        <v>0.0</v>
      </c>
      <c r="K108" s="16">
        <f t="shared" si="26"/>
        <v>0</v>
      </c>
      <c r="L108" s="17" t="s">
        <v>49</v>
      </c>
      <c r="M108" s="19" t="s">
        <v>144</v>
      </c>
      <c r="N108" s="19" t="s">
        <v>128</v>
      </c>
      <c r="O108" s="20"/>
      <c r="P108" s="21" t="s">
        <v>19</v>
      </c>
      <c r="Q108" s="20"/>
    </row>
    <row r="109">
      <c r="A109" s="80"/>
      <c r="B109" s="81"/>
      <c r="C109" s="66" t="s">
        <v>301</v>
      </c>
      <c r="D109" s="13">
        <v>2.0</v>
      </c>
      <c r="E109" s="14" t="s">
        <v>300</v>
      </c>
      <c r="F109" s="15"/>
      <c r="G109" s="15"/>
      <c r="H109" s="15"/>
      <c r="I109" s="15"/>
      <c r="J109" s="16">
        <v>0.0</v>
      </c>
      <c r="K109" s="16">
        <f t="shared" si="26"/>
        <v>0</v>
      </c>
      <c r="L109" s="17">
        <v>840000.0</v>
      </c>
      <c r="M109" s="19" t="s">
        <v>144</v>
      </c>
      <c r="N109" s="19" t="s">
        <v>128</v>
      </c>
      <c r="O109" s="20"/>
      <c r="P109" s="21" t="s">
        <v>19</v>
      </c>
      <c r="Q109" s="20"/>
    </row>
    <row r="110">
      <c r="A110" s="20"/>
      <c r="B110" s="27"/>
      <c r="C110" s="28" t="s">
        <v>302</v>
      </c>
      <c r="D110" s="13">
        <v>1.0</v>
      </c>
      <c r="E110" s="14" t="s">
        <v>300</v>
      </c>
      <c r="F110" s="15">
        <v>232000.0</v>
      </c>
      <c r="G110" s="15">
        <v>102457.0</v>
      </c>
      <c r="H110" s="15">
        <v>232000.0</v>
      </c>
      <c r="I110" s="15">
        <v>102457.0</v>
      </c>
      <c r="J110" s="16">
        <f>AVERAGE(F110:G110)</f>
        <v>167228.5</v>
      </c>
      <c r="K110" s="16">
        <f t="shared" si="26"/>
        <v>167228.5</v>
      </c>
      <c r="L110" s="17" t="s">
        <v>58</v>
      </c>
      <c r="M110" s="19" t="s">
        <v>144</v>
      </c>
      <c r="N110" s="19" t="s">
        <v>128</v>
      </c>
      <c r="O110" s="20"/>
      <c r="P110" s="21" t="s">
        <v>240</v>
      </c>
      <c r="Q110" s="20"/>
    </row>
    <row r="111">
      <c r="A111" s="20"/>
      <c r="B111" s="27"/>
      <c r="C111" s="14" t="s">
        <v>303</v>
      </c>
      <c r="D111" s="13">
        <v>3.0</v>
      </c>
      <c r="E111" s="14" t="s">
        <v>300</v>
      </c>
      <c r="F111" s="15">
        <v>2400000.0</v>
      </c>
      <c r="G111" s="15"/>
      <c r="H111" s="15">
        <v>800000.0</v>
      </c>
      <c r="I111" s="15"/>
      <c r="J111" s="16">
        <v>2400000.0</v>
      </c>
      <c r="K111" s="16">
        <v>800000.0</v>
      </c>
      <c r="L111" s="82">
        <v>2400000.0</v>
      </c>
      <c r="M111" s="19" t="s">
        <v>144</v>
      </c>
      <c r="N111" s="19" t="s">
        <v>128</v>
      </c>
      <c r="O111" s="20"/>
      <c r="P111" s="21" t="s">
        <v>304</v>
      </c>
      <c r="Q111" s="20"/>
    </row>
    <row r="112">
      <c r="A112" s="20"/>
      <c r="B112" s="27"/>
      <c r="C112" s="14" t="s">
        <v>305</v>
      </c>
      <c r="D112" s="13">
        <v>1.0</v>
      </c>
      <c r="E112" s="14" t="s">
        <v>300</v>
      </c>
      <c r="F112" s="15">
        <v>700000.0</v>
      </c>
      <c r="G112" s="15"/>
      <c r="H112" s="15"/>
      <c r="I112" s="15"/>
      <c r="J112" s="16">
        <v>700000.0</v>
      </c>
      <c r="K112" s="16">
        <f t="shared" ref="K112:K113" si="27">(H112+I112)/2</f>
        <v>0</v>
      </c>
      <c r="L112" s="17" t="s">
        <v>306</v>
      </c>
      <c r="M112" s="19" t="s">
        <v>144</v>
      </c>
      <c r="N112" s="19" t="s">
        <v>128</v>
      </c>
      <c r="O112" s="20"/>
      <c r="P112" s="21" t="s">
        <v>240</v>
      </c>
      <c r="Q112" s="20"/>
    </row>
    <row r="113">
      <c r="A113" s="20"/>
      <c r="B113" s="27"/>
      <c r="C113" s="14" t="s">
        <v>307</v>
      </c>
      <c r="D113" s="13">
        <v>2.0</v>
      </c>
      <c r="E113" s="14" t="s">
        <v>300</v>
      </c>
      <c r="F113" s="15">
        <v>800000.0</v>
      </c>
      <c r="G113" s="15"/>
      <c r="H113" s="15">
        <v>400000.0</v>
      </c>
      <c r="I113" s="15">
        <v>400000.0</v>
      </c>
      <c r="J113" s="16">
        <v>800000.0</v>
      </c>
      <c r="K113" s="16">
        <f t="shared" si="27"/>
        <v>400000</v>
      </c>
      <c r="L113" s="17">
        <v>800000.0</v>
      </c>
      <c r="M113" s="19" t="s">
        <v>144</v>
      </c>
      <c r="N113" s="19" t="s">
        <v>128</v>
      </c>
      <c r="O113" s="20"/>
      <c r="P113" s="21" t="s">
        <v>240</v>
      </c>
      <c r="Q113" s="20"/>
    </row>
    <row r="114">
      <c r="A114" s="20"/>
      <c r="B114" s="27"/>
      <c r="C114" s="14" t="s">
        <v>308</v>
      </c>
      <c r="D114" s="13">
        <v>1.0</v>
      </c>
      <c r="E114" s="14" t="s">
        <v>300</v>
      </c>
      <c r="F114" s="15">
        <v>2600000.0</v>
      </c>
      <c r="G114" s="15"/>
      <c r="H114" s="15"/>
      <c r="I114" s="15"/>
      <c r="J114" s="16">
        <v>2600000.0</v>
      </c>
      <c r="K114" s="16">
        <v>2600000.0</v>
      </c>
      <c r="L114" s="17" t="s">
        <v>115</v>
      </c>
      <c r="M114" s="19" t="s">
        <v>144</v>
      </c>
      <c r="N114" s="19" t="s">
        <v>128</v>
      </c>
      <c r="O114" s="20"/>
      <c r="P114" s="21" t="s">
        <v>240</v>
      </c>
      <c r="Q114" s="20"/>
    </row>
    <row r="115">
      <c r="A115" s="83"/>
      <c r="B115" s="84"/>
      <c r="C115" s="28" t="s">
        <v>309</v>
      </c>
      <c r="D115" s="85">
        <v>1.0</v>
      </c>
      <c r="E115" s="32" t="s">
        <v>300</v>
      </c>
      <c r="F115" s="15">
        <v>134750.0</v>
      </c>
      <c r="G115" s="15">
        <v>241300.0</v>
      </c>
      <c r="H115" s="15">
        <v>134750.0</v>
      </c>
      <c r="I115" s="15">
        <v>241300.0</v>
      </c>
      <c r="J115" s="16">
        <f>AVERAGE(F115:G115)</f>
        <v>188025</v>
      </c>
      <c r="K115" s="16">
        <f t="shared" ref="K115:K120" si="28">(H115+I115)/2</f>
        <v>188025</v>
      </c>
      <c r="L115" s="17" t="s">
        <v>310</v>
      </c>
      <c r="M115" s="86" t="s">
        <v>144</v>
      </c>
      <c r="N115" s="86" t="s">
        <v>128</v>
      </c>
      <c r="O115" s="87" t="s">
        <v>311</v>
      </c>
      <c r="P115" s="21" t="s">
        <v>240</v>
      </c>
      <c r="Q115" s="20"/>
    </row>
    <row r="116">
      <c r="A116" s="20"/>
      <c r="B116" s="27"/>
      <c r="C116" s="14" t="s">
        <v>312</v>
      </c>
      <c r="D116" s="13">
        <v>8.0</v>
      </c>
      <c r="E116" s="14" t="s">
        <v>300</v>
      </c>
      <c r="F116" s="15"/>
      <c r="G116" s="15"/>
      <c r="H116" s="15"/>
      <c r="I116" s="15"/>
      <c r="J116" s="16"/>
      <c r="K116" s="16">
        <f t="shared" si="28"/>
        <v>0</v>
      </c>
      <c r="L116" s="17" t="s">
        <v>232</v>
      </c>
      <c r="M116" s="19" t="s">
        <v>144</v>
      </c>
      <c r="N116" s="19" t="s">
        <v>128</v>
      </c>
      <c r="O116" s="20"/>
      <c r="P116" s="21" t="s">
        <v>240</v>
      </c>
      <c r="Q116" s="20"/>
    </row>
    <row r="117">
      <c r="A117" s="20"/>
      <c r="B117" s="27"/>
      <c r="C117" s="14" t="s">
        <v>313</v>
      </c>
      <c r="D117" s="13">
        <v>1.0</v>
      </c>
      <c r="E117" s="14" t="s">
        <v>300</v>
      </c>
      <c r="F117" s="15"/>
      <c r="G117" s="15"/>
      <c r="H117" s="15"/>
      <c r="I117" s="15"/>
      <c r="J117" s="16"/>
      <c r="K117" s="16">
        <f t="shared" si="28"/>
        <v>0</v>
      </c>
      <c r="L117" s="17" t="s">
        <v>200</v>
      </c>
      <c r="M117" s="19" t="s">
        <v>144</v>
      </c>
      <c r="N117" s="19" t="s">
        <v>128</v>
      </c>
      <c r="O117" s="20"/>
      <c r="P117" s="21" t="s">
        <v>240</v>
      </c>
      <c r="Q117" s="20"/>
    </row>
    <row r="118">
      <c r="A118" s="20"/>
      <c r="B118" s="27"/>
      <c r="C118" s="38" t="s">
        <v>314</v>
      </c>
      <c r="D118" s="13">
        <v>20.0</v>
      </c>
      <c r="E118" s="14" t="s">
        <v>300</v>
      </c>
      <c r="F118" s="15">
        <v>560000.0</v>
      </c>
      <c r="G118" s="15"/>
      <c r="H118" s="15">
        <v>560000.0</v>
      </c>
      <c r="I118" s="15">
        <v>560000.0</v>
      </c>
      <c r="J118" s="16">
        <v>560000.0</v>
      </c>
      <c r="K118" s="16">
        <f t="shared" si="28"/>
        <v>560000</v>
      </c>
      <c r="L118" s="17" t="s">
        <v>315</v>
      </c>
      <c r="M118" s="19" t="s">
        <v>144</v>
      </c>
      <c r="N118" s="19" t="s">
        <v>128</v>
      </c>
      <c r="O118" s="20"/>
      <c r="P118" s="21" t="s">
        <v>240</v>
      </c>
      <c r="Q118" s="20"/>
    </row>
    <row r="119">
      <c r="A119" s="20"/>
      <c r="B119" s="27"/>
      <c r="C119" s="28" t="s">
        <v>316</v>
      </c>
      <c r="D119" s="13">
        <v>1.0</v>
      </c>
      <c r="E119" s="14" t="s">
        <v>300</v>
      </c>
      <c r="F119" s="15">
        <v>67391.0</v>
      </c>
      <c r="G119" s="15">
        <v>36907.0</v>
      </c>
      <c r="H119" s="15">
        <v>67391.0</v>
      </c>
      <c r="I119" s="15">
        <v>36907.0</v>
      </c>
      <c r="J119" s="16">
        <f t="shared" ref="J119:J120" si="29">AVERAGE(F119:G119)</f>
        <v>52149</v>
      </c>
      <c r="K119" s="16">
        <f t="shared" si="28"/>
        <v>52149</v>
      </c>
      <c r="L119" s="17" t="s">
        <v>317</v>
      </c>
      <c r="M119" s="18"/>
      <c r="N119" s="18"/>
      <c r="O119" s="20"/>
      <c r="P119" s="21" t="s">
        <v>240</v>
      </c>
      <c r="Q119" s="20"/>
    </row>
    <row r="120">
      <c r="A120" s="20"/>
      <c r="B120" s="27"/>
      <c r="C120" s="28" t="s">
        <v>318</v>
      </c>
      <c r="D120" s="13">
        <v>1.0</v>
      </c>
      <c r="E120" s="14" t="s">
        <v>300</v>
      </c>
      <c r="F120" s="15">
        <v>232000.0</v>
      </c>
      <c r="G120" s="15">
        <v>102457.0</v>
      </c>
      <c r="H120" s="15">
        <v>232000.0</v>
      </c>
      <c r="I120" s="15">
        <v>102457.0</v>
      </c>
      <c r="J120" s="16">
        <f t="shared" si="29"/>
        <v>167228.5</v>
      </c>
      <c r="K120" s="16">
        <f t="shared" si="28"/>
        <v>167228.5</v>
      </c>
      <c r="L120" s="17" t="s">
        <v>319</v>
      </c>
      <c r="M120" s="19" t="s">
        <v>144</v>
      </c>
      <c r="N120" s="19" t="s">
        <v>128</v>
      </c>
      <c r="O120" s="20"/>
      <c r="P120" s="21" t="s">
        <v>240</v>
      </c>
      <c r="Q120" s="20"/>
    </row>
    <row r="121">
      <c r="A121" s="10"/>
      <c r="B121" s="11" t="s">
        <v>320</v>
      </c>
      <c r="C121" s="12" t="s">
        <v>321</v>
      </c>
      <c r="D121" s="13">
        <v>1.0</v>
      </c>
      <c r="E121" s="33" t="s">
        <v>322</v>
      </c>
      <c r="F121" s="25">
        <v>161000.0</v>
      </c>
      <c r="G121" s="25"/>
      <c r="H121" s="25">
        <v>161000.0</v>
      </c>
      <c r="I121" s="25"/>
      <c r="J121" s="16">
        <v>161000.0</v>
      </c>
      <c r="K121" s="16">
        <v>0.0</v>
      </c>
      <c r="L121" s="17" t="s">
        <v>323</v>
      </c>
      <c r="M121" s="19" t="s">
        <v>324</v>
      </c>
      <c r="N121" s="19" t="s">
        <v>18</v>
      </c>
      <c r="O121" s="20"/>
      <c r="P121" s="21" t="s">
        <v>325</v>
      </c>
    </row>
    <row r="122">
      <c r="A122" s="10"/>
      <c r="B122" s="11" t="s">
        <v>326</v>
      </c>
      <c r="C122" s="12" t="s">
        <v>327</v>
      </c>
      <c r="D122" s="13">
        <v>1.0</v>
      </c>
      <c r="E122" s="33" t="s">
        <v>322</v>
      </c>
      <c r="F122" s="25">
        <v>1237718.0</v>
      </c>
      <c r="G122" s="25"/>
      <c r="H122" s="25">
        <v>1237718.0</v>
      </c>
      <c r="I122" s="25"/>
      <c r="J122" s="16">
        <v>1237718.0</v>
      </c>
      <c r="K122" s="16">
        <v>0.0</v>
      </c>
      <c r="L122" s="17" t="s">
        <v>35</v>
      </c>
      <c r="M122" s="19" t="s">
        <v>123</v>
      </c>
      <c r="N122" s="19" t="s">
        <v>18</v>
      </c>
      <c r="O122" s="20"/>
      <c r="P122" s="21" t="s">
        <v>19</v>
      </c>
      <c r="Q122" s="20"/>
    </row>
    <row r="123">
      <c r="A123" s="10"/>
      <c r="B123" s="22" t="s">
        <v>328</v>
      </c>
      <c r="C123" s="23" t="s">
        <v>329</v>
      </c>
      <c r="D123" s="13">
        <v>1.0</v>
      </c>
      <c r="E123" s="33" t="s">
        <v>322</v>
      </c>
      <c r="F123" s="25">
        <v>225100.0</v>
      </c>
      <c r="G123" s="25">
        <v>824500.0</v>
      </c>
      <c r="H123" s="25">
        <v>225100.0</v>
      </c>
      <c r="I123" s="25">
        <v>824500.0</v>
      </c>
      <c r="J123" s="16">
        <v>524800.0</v>
      </c>
      <c r="K123" s="16">
        <f t="shared" ref="K123:K124" si="30">(H123+I123)/2</f>
        <v>524800</v>
      </c>
      <c r="L123" s="17" t="s">
        <v>215</v>
      </c>
      <c r="M123" s="19" t="s">
        <v>324</v>
      </c>
      <c r="N123" s="19" t="s">
        <v>123</v>
      </c>
      <c r="O123" s="20"/>
      <c r="P123" s="21" t="s">
        <v>325</v>
      </c>
    </row>
    <row r="124">
      <c r="A124" s="88"/>
      <c r="B124" s="89"/>
      <c r="C124" s="38" t="s">
        <v>330</v>
      </c>
      <c r="D124" s="13">
        <v>1.0</v>
      </c>
      <c r="E124" s="33" t="s">
        <v>322</v>
      </c>
      <c r="F124" s="25"/>
      <c r="G124" s="25"/>
      <c r="H124" s="25"/>
      <c r="I124" s="25"/>
      <c r="J124" s="16"/>
      <c r="K124" s="16">
        <f t="shared" si="30"/>
        <v>0</v>
      </c>
      <c r="L124" s="17" t="s">
        <v>331</v>
      </c>
      <c r="M124" s="19" t="s">
        <v>123</v>
      </c>
      <c r="N124" s="19" t="s">
        <v>123</v>
      </c>
      <c r="O124" s="88"/>
      <c r="P124" s="21" t="s">
        <v>145</v>
      </c>
      <c r="Q124" s="20"/>
    </row>
    <row r="125">
      <c r="A125" s="88"/>
      <c r="B125" s="89"/>
      <c r="C125" s="14" t="s">
        <v>332</v>
      </c>
      <c r="D125" s="13">
        <v>1.0</v>
      </c>
      <c r="E125" s="33" t="s">
        <v>322</v>
      </c>
      <c r="F125" s="25">
        <v>1100000.0</v>
      </c>
      <c r="G125" s="25"/>
      <c r="H125" s="25">
        <v>1100000.0</v>
      </c>
      <c r="I125" s="25"/>
      <c r="J125" s="16">
        <v>1100000.0</v>
      </c>
      <c r="K125" s="16">
        <v>1100000.0</v>
      </c>
      <c r="L125" s="17" t="s">
        <v>62</v>
      </c>
      <c r="M125" s="19" t="s">
        <v>324</v>
      </c>
      <c r="N125" s="19" t="s">
        <v>123</v>
      </c>
      <c r="O125" s="88"/>
      <c r="P125" s="21" t="s">
        <v>333</v>
      </c>
      <c r="Q125" s="20"/>
    </row>
    <row r="126">
      <c r="A126" s="88"/>
      <c r="B126" s="89"/>
      <c r="C126" s="90" t="s">
        <v>334</v>
      </c>
      <c r="D126" s="13">
        <v>1.0</v>
      </c>
      <c r="E126" s="33" t="s">
        <v>322</v>
      </c>
      <c r="F126" s="25">
        <v>400000.0</v>
      </c>
      <c r="G126" s="25">
        <v>400000.0</v>
      </c>
      <c r="H126" s="25">
        <v>400000.0</v>
      </c>
      <c r="I126" s="25">
        <v>400000.0</v>
      </c>
      <c r="J126" s="16">
        <v>400000.0</v>
      </c>
      <c r="K126" s="16">
        <f t="shared" ref="K126:K132" si="31">(H126+I126)/2</f>
        <v>400000</v>
      </c>
      <c r="L126" s="17" t="s">
        <v>72</v>
      </c>
      <c r="M126" s="91" t="s">
        <v>123</v>
      </c>
      <c r="N126" s="19" t="s">
        <v>123</v>
      </c>
      <c r="O126" s="92" t="s">
        <v>335</v>
      </c>
      <c r="P126" s="21" t="s">
        <v>59</v>
      </c>
      <c r="Q126" s="20"/>
    </row>
    <row r="127">
      <c r="A127" s="88"/>
      <c r="B127" s="89"/>
      <c r="C127" s="43" t="s">
        <v>336</v>
      </c>
      <c r="D127" s="13">
        <v>2.0</v>
      </c>
      <c r="E127" s="33" t="s">
        <v>322</v>
      </c>
      <c r="F127" s="25">
        <v>500000.0</v>
      </c>
      <c r="G127" s="25"/>
      <c r="H127" s="25"/>
      <c r="I127" s="25"/>
      <c r="J127" s="16">
        <v>500000.0</v>
      </c>
      <c r="K127" s="16">
        <f t="shared" si="31"/>
        <v>0</v>
      </c>
      <c r="L127" s="17" t="s">
        <v>337</v>
      </c>
      <c r="M127" s="91" t="s">
        <v>123</v>
      </c>
      <c r="N127" s="19" t="s">
        <v>123</v>
      </c>
      <c r="O127" s="92" t="s">
        <v>335</v>
      </c>
      <c r="P127" s="21" t="s">
        <v>145</v>
      </c>
      <c r="Q127" s="20"/>
    </row>
    <row r="128">
      <c r="A128" s="88"/>
      <c r="B128" s="89"/>
      <c r="C128" s="43" t="s">
        <v>338</v>
      </c>
      <c r="D128" s="34"/>
      <c r="E128" s="33" t="s">
        <v>322</v>
      </c>
      <c r="F128" s="25"/>
      <c r="G128" s="25"/>
      <c r="H128" s="25"/>
      <c r="I128" s="25"/>
      <c r="J128" s="16"/>
      <c r="K128" s="16">
        <f t="shared" si="31"/>
        <v>0</v>
      </c>
      <c r="L128" s="35"/>
      <c r="M128" s="91" t="s">
        <v>123</v>
      </c>
      <c r="N128" s="19" t="s">
        <v>123</v>
      </c>
      <c r="O128" s="92" t="s">
        <v>335</v>
      </c>
      <c r="P128" s="21" t="s">
        <v>145</v>
      </c>
      <c r="Q128" s="20"/>
    </row>
    <row r="129">
      <c r="A129" s="88"/>
      <c r="B129" s="89"/>
      <c r="C129" s="19" t="s">
        <v>339</v>
      </c>
      <c r="D129" s="13">
        <v>1.0</v>
      </c>
      <c r="E129" s="33" t="s">
        <v>322</v>
      </c>
      <c r="F129" s="25">
        <v>350000.0</v>
      </c>
      <c r="G129" s="25"/>
      <c r="H129" s="25"/>
      <c r="I129" s="25"/>
      <c r="J129" s="16">
        <v>350000.0</v>
      </c>
      <c r="K129" s="16">
        <f t="shared" si="31"/>
        <v>0</v>
      </c>
      <c r="L129" s="17" t="s">
        <v>319</v>
      </c>
      <c r="M129" s="91" t="s">
        <v>123</v>
      </c>
      <c r="N129" s="19" t="s">
        <v>123</v>
      </c>
      <c r="O129" s="92" t="s">
        <v>335</v>
      </c>
      <c r="P129" s="21" t="s">
        <v>59</v>
      </c>
      <c r="Q129" s="20"/>
    </row>
    <row r="130">
      <c r="A130" s="88"/>
      <c r="B130" s="89"/>
      <c r="C130" s="43" t="s">
        <v>340</v>
      </c>
      <c r="D130" s="34"/>
      <c r="E130" s="14" t="s">
        <v>341</v>
      </c>
      <c r="F130" s="15"/>
      <c r="G130" s="15"/>
      <c r="H130" s="15"/>
      <c r="I130" s="15"/>
      <c r="J130" s="16"/>
      <c r="K130" s="16">
        <f t="shared" si="31"/>
        <v>0</v>
      </c>
      <c r="L130" s="35"/>
      <c r="M130" s="91" t="s">
        <v>123</v>
      </c>
      <c r="N130" s="19" t="s">
        <v>123</v>
      </c>
      <c r="O130" s="92" t="s">
        <v>335</v>
      </c>
      <c r="P130" s="21" t="s">
        <v>145</v>
      </c>
      <c r="Q130" s="20"/>
    </row>
    <row r="131">
      <c r="A131" s="88"/>
      <c r="B131" s="89"/>
      <c r="C131" s="14" t="s">
        <v>342</v>
      </c>
      <c r="D131" s="34"/>
      <c r="E131" s="14" t="s">
        <v>341</v>
      </c>
      <c r="F131" s="15">
        <v>450000.0</v>
      </c>
      <c r="G131" s="15"/>
      <c r="H131" s="15"/>
      <c r="I131" s="15"/>
      <c r="J131" s="16">
        <v>450000.0</v>
      </c>
      <c r="K131" s="16">
        <f t="shared" si="31"/>
        <v>0</v>
      </c>
      <c r="L131" s="35"/>
      <c r="M131" s="91" t="s">
        <v>123</v>
      </c>
      <c r="N131" s="19" t="s">
        <v>123</v>
      </c>
      <c r="O131" s="92" t="s">
        <v>335</v>
      </c>
      <c r="P131" s="21" t="s">
        <v>141</v>
      </c>
      <c r="Q131" s="20"/>
    </row>
    <row r="132">
      <c r="A132" s="88"/>
      <c r="B132" s="89"/>
      <c r="C132" s="38" t="s">
        <v>343</v>
      </c>
      <c r="D132" s="13">
        <v>1.0</v>
      </c>
      <c r="E132" s="14" t="s">
        <v>341</v>
      </c>
      <c r="F132" s="15"/>
      <c r="G132" s="15"/>
      <c r="H132" s="15"/>
      <c r="I132" s="15"/>
      <c r="J132" s="16"/>
      <c r="K132" s="16">
        <f t="shared" si="31"/>
        <v>0</v>
      </c>
      <c r="L132" s="17" t="s">
        <v>200</v>
      </c>
      <c r="M132" s="91" t="s">
        <v>123</v>
      </c>
      <c r="N132" s="19" t="s">
        <v>123</v>
      </c>
      <c r="O132" s="92" t="s">
        <v>335</v>
      </c>
      <c r="P132" s="21" t="s">
        <v>145</v>
      </c>
      <c r="Q132" s="20"/>
    </row>
    <row r="133">
      <c r="A133" s="88"/>
      <c r="B133" s="89"/>
      <c r="C133" s="14" t="s">
        <v>344</v>
      </c>
      <c r="D133" s="13">
        <v>1.0</v>
      </c>
      <c r="E133" s="14" t="s">
        <v>341</v>
      </c>
      <c r="F133" s="15">
        <v>4986000.0</v>
      </c>
      <c r="G133" s="15"/>
      <c r="H133" s="15">
        <v>4986000.0</v>
      </c>
      <c r="I133" s="15"/>
      <c r="J133" s="16">
        <v>4986000.0</v>
      </c>
      <c r="K133" s="16"/>
      <c r="L133" s="17"/>
      <c r="M133" s="91"/>
      <c r="N133" s="19"/>
      <c r="O133" s="92"/>
      <c r="P133" s="21"/>
      <c r="Q133" s="20"/>
    </row>
    <row r="134">
      <c r="A134" s="88"/>
      <c r="B134" s="89"/>
      <c r="C134" s="14" t="s">
        <v>345</v>
      </c>
      <c r="D134" s="13">
        <v>1.0</v>
      </c>
      <c r="E134" s="14" t="s">
        <v>341</v>
      </c>
      <c r="F134" s="15"/>
      <c r="G134" s="15"/>
      <c r="H134" s="15"/>
      <c r="I134" s="15"/>
      <c r="J134" s="16">
        <v>150000.0</v>
      </c>
      <c r="K134" s="16">
        <f>(H134+I134)/2</f>
        <v>0</v>
      </c>
      <c r="L134" s="17" t="s">
        <v>346</v>
      </c>
      <c r="M134" s="91" t="s">
        <v>123</v>
      </c>
      <c r="N134" s="19" t="s">
        <v>123</v>
      </c>
      <c r="O134" s="92" t="s">
        <v>335</v>
      </c>
      <c r="P134" s="21" t="s">
        <v>141</v>
      </c>
      <c r="Q134" s="20"/>
    </row>
    <row r="135">
      <c r="A135" s="10"/>
      <c r="B135" s="22" t="s">
        <v>347</v>
      </c>
      <c r="C135" s="23" t="s">
        <v>348</v>
      </c>
      <c r="D135" s="13">
        <v>2.0</v>
      </c>
      <c r="E135" s="93" t="s">
        <v>349</v>
      </c>
      <c r="F135" s="15">
        <v>448400.0</v>
      </c>
      <c r="G135" s="15"/>
      <c r="H135" s="15">
        <v>224200.0</v>
      </c>
      <c r="I135" s="15"/>
      <c r="J135" s="16">
        <v>448400.0</v>
      </c>
      <c r="K135" s="16">
        <v>0.0</v>
      </c>
      <c r="L135" s="17" t="s">
        <v>323</v>
      </c>
      <c r="M135" s="19" t="s">
        <v>166</v>
      </c>
      <c r="N135" s="19"/>
      <c r="O135" s="20"/>
      <c r="P135" s="21" t="s">
        <v>19</v>
      </c>
      <c r="Q135" s="20"/>
    </row>
    <row r="136">
      <c r="A136" s="10"/>
      <c r="B136" s="11" t="s">
        <v>350</v>
      </c>
      <c r="C136" s="12" t="s">
        <v>351</v>
      </c>
      <c r="D136" s="13">
        <v>1.0</v>
      </c>
      <c r="E136" s="93" t="s">
        <v>349</v>
      </c>
      <c r="F136" s="15"/>
      <c r="G136" s="15"/>
      <c r="H136" s="15"/>
      <c r="I136" s="15"/>
      <c r="J136" s="16">
        <v>0.0</v>
      </c>
      <c r="K136" s="16">
        <f>(H136+I136)/2</f>
        <v>0</v>
      </c>
      <c r="L136" s="17" t="s">
        <v>58</v>
      </c>
      <c r="M136" s="19" t="s">
        <v>123</v>
      </c>
      <c r="N136" s="18"/>
      <c r="O136" s="20"/>
      <c r="P136" s="21" t="s">
        <v>19</v>
      </c>
      <c r="Q136" s="20"/>
    </row>
    <row r="137">
      <c r="A137" s="20"/>
      <c r="B137" s="27"/>
      <c r="C137" s="14" t="s">
        <v>352</v>
      </c>
      <c r="D137" s="13">
        <v>1.0</v>
      </c>
      <c r="E137" s="14" t="s">
        <v>353</v>
      </c>
      <c r="F137" s="15">
        <v>101979.0</v>
      </c>
      <c r="G137" s="15"/>
      <c r="H137" s="15">
        <v>101979.0</v>
      </c>
      <c r="I137" s="15"/>
      <c r="J137" s="16">
        <v>101979.0</v>
      </c>
      <c r="K137" s="16">
        <v>101979.0</v>
      </c>
      <c r="L137" s="17" t="s">
        <v>354</v>
      </c>
      <c r="M137" s="19" t="s">
        <v>203</v>
      </c>
      <c r="N137" s="18"/>
      <c r="O137" s="20"/>
      <c r="P137" s="21" t="s">
        <v>59</v>
      </c>
      <c r="Q137" s="20"/>
    </row>
    <row r="138">
      <c r="A138" s="20"/>
      <c r="B138" s="27"/>
      <c r="C138" s="28" t="s">
        <v>355</v>
      </c>
      <c r="D138" s="13">
        <v>1.0</v>
      </c>
      <c r="E138" s="14" t="s">
        <v>353</v>
      </c>
      <c r="F138" s="15">
        <v>1396694.0</v>
      </c>
      <c r="G138" s="15">
        <v>1427272.0</v>
      </c>
      <c r="H138" s="15">
        <v>1396694.0</v>
      </c>
      <c r="I138" s="15">
        <v>1427272.0</v>
      </c>
      <c r="J138" s="16">
        <f>AVERAGE(F138:G138)</f>
        <v>1411983</v>
      </c>
      <c r="K138" s="16">
        <f t="shared" ref="K138:K163" si="32">(H138+I138)/2</f>
        <v>1411983</v>
      </c>
      <c r="L138" s="17" t="s">
        <v>356</v>
      </c>
      <c r="M138" s="19" t="s">
        <v>123</v>
      </c>
      <c r="N138" s="19" t="s">
        <v>123</v>
      </c>
      <c r="O138" s="20"/>
      <c r="P138" s="21" t="s">
        <v>116</v>
      </c>
    </row>
    <row r="139">
      <c r="A139" s="20"/>
      <c r="B139" s="27"/>
      <c r="C139" s="94" t="s">
        <v>357</v>
      </c>
      <c r="D139" s="13">
        <v>8.0</v>
      </c>
      <c r="E139" s="14" t="s">
        <v>353</v>
      </c>
      <c r="F139" s="15"/>
      <c r="G139" s="15"/>
      <c r="H139" s="15"/>
      <c r="I139" s="15"/>
      <c r="J139" s="16"/>
      <c r="K139" s="16">
        <f t="shared" si="32"/>
        <v>0</v>
      </c>
      <c r="L139" s="17" t="s">
        <v>259</v>
      </c>
      <c r="M139" s="19" t="s">
        <v>203</v>
      </c>
      <c r="N139" s="18"/>
      <c r="O139" s="20"/>
      <c r="P139" s="20"/>
      <c r="Q139" s="20"/>
    </row>
    <row r="140">
      <c r="A140" s="20"/>
      <c r="B140" s="27"/>
      <c r="C140" s="14" t="s">
        <v>358</v>
      </c>
      <c r="D140" s="13">
        <v>5.0</v>
      </c>
      <c r="E140" s="14" t="s">
        <v>353</v>
      </c>
      <c r="F140" s="15">
        <f t="shared" ref="F140:G140" si="33">5* 150000</f>
        <v>750000</v>
      </c>
      <c r="G140" s="15">
        <f t="shared" si="33"/>
        <v>750000</v>
      </c>
      <c r="H140" s="15">
        <v>150000.0</v>
      </c>
      <c r="I140" s="15">
        <v>150000.0</v>
      </c>
      <c r="J140" s="16">
        <f>AVERAGE(F140:G140)</f>
        <v>750000</v>
      </c>
      <c r="K140" s="16">
        <f t="shared" si="32"/>
        <v>150000</v>
      </c>
      <c r="L140" s="17" t="s">
        <v>49</v>
      </c>
      <c r="M140" s="19" t="s">
        <v>203</v>
      </c>
      <c r="N140" s="18"/>
      <c r="O140" s="20"/>
      <c r="P140" s="21" t="s">
        <v>359</v>
      </c>
    </row>
    <row r="141">
      <c r="A141" s="20"/>
      <c r="B141" s="27"/>
      <c r="C141" s="95" t="s">
        <v>360</v>
      </c>
      <c r="D141" s="34"/>
      <c r="E141" s="14" t="s">
        <v>353</v>
      </c>
      <c r="F141" s="15"/>
      <c r="G141" s="15"/>
      <c r="H141" s="15"/>
      <c r="I141" s="15"/>
      <c r="J141" s="16"/>
      <c r="K141" s="16">
        <f t="shared" si="32"/>
        <v>0</v>
      </c>
      <c r="L141" s="35"/>
      <c r="M141" s="19" t="s">
        <v>123</v>
      </c>
      <c r="N141" s="19" t="s">
        <v>123</v>
      </c>
      <c r="O141" s="21" t="s">
        <v>361</v>
      </c>
      <c r="P141" s="21" t="s">
        <v>44</v>
      </c>
      <c r="Q141" s="20"/>
    </row>
    <row r="142">
      <c r="A142" s="20"/>
      <c r="B142" s="27"/>
      <c r="C142" s="96" t="s">
        <v>362</v>
      </c>
      <c r="D142" s="13">
        <v>1.0</v>
      </c>
      <c r="E142" s="14" t="s">
        <v>353</v>
      </c>
      <c r="F142" s="15">
        <v>3200000.0</v>
      </c>
      <c r="G142" s="15">
        <v>3200000.0</v>
      </c>
      <c r="H142" s="15">
        <v>3200000.0</v>
      </c>
      <c r="I142" s="15">
        <v>3200000.0</v>
      </c>
      <c r="J142" s="15">
        <v>3200000.0</v>
      </c>
      <c r="K142" s="16">
        <f t="shared" si="32"/>
        <v>3200000</v>
      </c>
      <c r="L142" s="35"/>
      <c r="M142" s="19" t="s">
        <v>123</v>
      </c>
      <c r="N142" s="19" t="s">
        <v>363</v>
      </c>
      <c r="O142" s="20"/>
      <c r="P142" s="21" t="s">
        <v>116</v>
      </c>
    </row>
    <row r="143">
      <c r="A143" s="97"/>
      <c r="B143" s="98"/>
      <c r="C143" s="99" t="s">
        <v>364</v>
      </c>
      <c r="D143" s="53">
        <v>2.0</v>
      </c>
      <c r="E143" s="100" t="s">
        <v>365</v>
      </c>
      <c r="F143" s="101"/>
      <c r="G143" s="101"/>
      <c r="H143" s="101"/>
      <c r="I143" s="101"/>
      <c r="J143" s="16">
        <v>0.0</v>
      </c>
      <c r="K143" s="16">
        <f t="shared" si="32"/>
        <v>0</v>
      </c>
      <c r="L143" s="73" t="s">
        <v>72</v>
      </c>
      <c r="M143" s="19" t="s">
        <v>123</v>
      </c>
      <c r="N143" s="18"/>
      <c r="O143" s="21" t="s">
        <v>366</v>
      </c>
      <c r="P143" s="21" t="s">
        <v>367</v>
      </c>
      <c r="Q143" s="20"/>
    </row>
    <row r="144">
      <c r="A144" s="97"/>
      <c r="B144" s="98"/>
      <c r="C144" s="99" t="s">
        <v>368</v>
      </c>
      <c r="D144" s="53">
        <v>1.0</v>
      </c>
      <c r="E144" s="100" t="s">
        <v>365</v>
      </c>
      <c r="F144" s="101"/>
      <c r="G144" s="101"/>
      <c r="H144" s="101"/>
      <c r="I144" s="101"/>
      <c r="J144" s="16">
        <v>0.0</v>
      </c>
      <c r="K144" s="16">
        <f t="shared" si="32"/>
        <v>0</v>
      </c>
      <c r="L144" s="73" t="s">
        <v>289</v>
      </c>
      <c r="M144" s="19" t="s">
        <v>123</v>
      </c>
      <c r="N144" s="18"/>
      <c r="O144" s="21" t="s">
        <v>366</v>
      </c>
      <c r="P144" s="21" t="s">
        <v>367</v>
      </c>
      <c r="Q144" s="20"/>
    </row>
    <row r="145">
      <c r="A145" s="51"/>
      <c r="B145" s="52"/>
      <c r="C145" s="76" t="s">
        <v>369</v>
      </c>
      <c r="D145" s="53">
        <v>1.0</v>
      </c>
      <c r="E145" s="100" t="s">
        <v>365</v>
      </c>
      <c r="F145" s="101"/>
      <c r="G145" s="101"/>
      <c r="H145" s="101"/>
      <c r="I145" s="101"/>
      <c r="J145" s="16"/>
      <c r="K145" s="16">
        <f t="shared" si="32"/>
        <v>0</v>
      </c>
      <c r="L145" s="73" t="s">
        <v>319</v>
      </c>
      <c r="M145" s="19" t="s">
        <v>123</v>
      </c>
      <c r="N145" s="18"/>
      <c r="O145" s="21" t="s">
        <v>366</v>
      </c>
      <c r="P145" s="21" t="s">
        <v>145</v>
      </c>
      <c r="Q145" s="20"/>
    </row>
    <row r="146">
      <c r="A146" s="102"/>
      <c r="B146" s="103"/>
      <c r="C146" s="33" t="s">
        <v>370</v>
      </c>
      <c r="D146" s="13">
        <v>2.0</v>
      </c>
      <c r="E146" s="14" t="s">
        <v>371</v>
      </c>
      <c r="F146" s="15"/>
      <c r="G146" s="15"/>
      <c r="H146" s="15"/>
      <c r="I146" s="15"/>
      <c r="J146" s="16"/>
      <c r="K146" s="16">
        <f t="shared" si="32"/>
        <v>0</v>
      </c>
      <c r="L146" s="17" t="s">
        <v>372</v>
      </c>
      <c r="M146" s="19" t="s">
        <v>79</v>
      </c>
      <c r="N146" s="19" t="s">
        <v>373</v>
      </c>
      <c r="O146" s="20"/>
      <c r="P146" s="21" t="s">
        <v>374</v>
      </c>
    </row>
    <row r="147">
      <c r="A147" s="102"/>
      <c r="B147" s="103"/>
      <c r="C147" s="33" t="s">
        <v>375</v>
      </c>
      <c r="D147" s="13">
        <v>1.0</v>
      </c>
      <c r="E147" s="14" t="s">
        <v>371</v>
      </c>
      <c r="F147" s="15">
        <v>518400.0</v>
      </c>
      <c r="G147" s="15">
        <v>749558.0</v>
      </c>
      <c r="H147" s="15">
        <v>518400.0</v>
      </c>
      <c r="I147" s="15">
        <v>749558.0</v>
      </c>
      <c r="J147" s="16">
        <v>633979.0</v>
      </c>
      <c r="K147" s="16">
        <f t="shared" si="32"/>
        <v>633979</v>
      </c>
      <c r="L147" s="17" t="s">
        <v>72</v>
      </c>
      <c r="M147" s="19" t="s">
        <v>79</v>
      </c>
      <c r="N147" s="19" t="s">
        <v>376</v>
      </c>
      <c r="O147" s="20"/>
      <c r="P147" s="21" t="s">
        <v>141</v>
      </c>
      <c r="Q147" s="20"/>
    </row>
    <row r="148">
      <c r="A148" s="102"/>
      <c r="B148" s="103"/>
      <c r="C148" s="104" t="s">
        <v>377</v>
      </c>
      <c r="D148" s="13">
        <v>5.0</v>
      </c>
      <c r="E148" s="93" t="s">
        <v>378</v>
      </c>
      <c r="F148" s="15"/>
      <c r="G148" s="15"/>
      <c r="H148" s="15"/>
      <c r="I148" s="15"/>
      <c r="J148" s="16"/>
      <c r="K148" s="16">
        <f t="shared" si="32"/>
        <v>0</v>
      </c>
      <c r="L148" s="17" t="s">
        <v>25</v>
      </c>
      <c r="M148" s="19" t="s">
        <v>79</v>
      </c>
      <c r="N148" s="19" t="s">
        <v>379</v>
      </c>
      <c r="O148" s="20"/>
      <c r="P148" s="21" t="s">
        <v>59</v>
      </c>
      <c r="Q148" s="20"/>
    </row>
    <row r="149">
      <c r="A149" s="102"/>
      <c r="B149" s="103"/>
      <c r="C149" s="90" t="s">
        <v>380</v>
      </c>
      <c r="D149" s="13">
        <v>1.0</v>
      </c>
      <c r="E149" s="93" t="s">
        <v>371</v>
      </c>
      <c r="F149" s="15"/>
      <c r="G149" s="15"/>
      <c r="H149" s="15"/>
      <c r="I149" s="15"/>
      <c r="J149" s="16"/>
      <c r="K149" s="16">
        <f t="shared" si="32"/>
        <v>0</v>
      </c>
      <c r="L149" s="17" t="s">
        <v>323</v>
      </c>
      <c r="M149" s="19" t="s">
        <v>79</v>
      </c>
      <c r="N149" s="19" t="s">
        <v>379</v>
      </c>
      <c r="O149" s="20"/>
      <c r="P149" s="21" t="s">
        <v>59</v>
      </c>
      <c r="Q149" s="20"/>
    </row>
    <row r="150">
      <c r="A150" s="20"/>
      <c r="B150" s="27"/>
      <c r="C150" s="33" t="s">
        <v>381</v>
      </c>
      <c r="D150" s="13">
        <v>2.0</v>
      </c>
      <c r="E150" s="14" t="s">
        <v>378</v>
      </c>
      <c r="F150" s="15">
        <v>160000.0</v>
      </c>
      <c r="G150" s="15"/>
      <c r="H150" s="15"/>
      <c r="I150" s="15"/>
      <c r="J150" s="16" t="s">
        <v>382</v>
      </c>
      <c r="K150" s="16">
        <f t="shared" si="32"/>
        <v>0</v>
      </c>
      <c r="L150" s="17">
        <v>160000.0</v>
      </c>
      <c r="M150" s="19" t="s">
        <v>79</v>
      </c>
      <c r="N150" s="19" t="s">
        <v>383</v>
      </c>
      <c r="O150" s="20"/>
      <c r="P150" s="21" t="s">
        <v>240</v>
      </c>
      <c r="Q150" s="20"/>
    </row>
    <row r="151">
      <c r="A151" s="20"/>
      <c r="B151" s="27"/>
      <c r="C151" s="105" t="s">
        <v>384</v>
      </c>
      <c r="D151" s="13">
        <v>1.0</v>
      </c>
      <c r="E151" s="14" t="s">
        <v>378</v>
      </c>
      <c r="F151" s="15"/>
      <c r="G151" s="15"/>
      <c r="H151" s="15"/>
      <c r="I151" s="15"/>
      <c r="J151" s="16"/>
      <c r="K151" s="16">
        <f t="shared" si="32"/>
        <v>0</v>
      </c>
      <c r="L151" s="17" t="s">
        <v>385</v>
      </c>
      <c r="M151" s="19" t="s">
        <v>79</v>
      </c>
      <c r="N151" s="19" t="s">
        <v>386</v>
      </c>
      <c r="O151" s="20"/>
      <c r="P151" s="21" t="s">
        <v>145</v>
      </c>
      <c r="Q151" s="20"/>
    </row>
    <row r="152">
      <c r="A152" s="20"/>
      <c r="B152" s="27"/>
      <c r="C152" s="105" t="s">
        <v>387</v>
      </c>
      <c r="D152" s="13">
        <v>1.0</v>
      </c>
      <c r="E152" s="14" t="s">
        <v>378</v>
      </c>
      <c r="F152" s="15"/>
      <c r="G152" s="15"/>
      <c r="H152" s="15"/>
      <c r="I152" s="15"/>
      <c r="J152" s="16"/>
      <c r="K152" s="16">
        <f t="shared" si="32"/>
        <v>0</v>
      </c>
      <c r="L152" s="35"/>
      <c r="M152" s="19" t="s">
        <v>79</v>
      </c>
      <c r="N152" s="19" t="s">
        <v>386</v>
      </c>
      <c r="O152" s="20"/>
      <c r="P152" s="21" t="s">
        <v>145</v>
      </c>
      <c r="Q152" s="20"/>
    </row>
    <row r="153">
      <c r="A153" s="20"/>
      <c r="B153" s="27"/>
      <c r="C153" s="105" t="s">
        <v>388</v>
      </c>
      <c r="D153" s="13">
        <v>3.0</v>
      </c>
      <c r="E153" s="14" t="s">
        <v>378</v>
      </c>
      <c r="F153" s="15"/>
      <c r="G153" s="15"/>
      <c r="H153" s="15"/>
      <c r="I153" s="15"/>
      <c r="J153" s="16"/>
      <c r="K153" s="16">
        <f t="shared" si="32"/>
        <v>0</v>
      </c>
      <c r="L153" s="35"/>
      <c r="M153" s="19" t="s">
        <v>79</v>
      </c>
      <c r="N153" s="18"/>
      <c r="O153" s="20"/>
      <c r="P153" s="21" t="s">
        <v>145</v>
      </c>
      <c r="Q153" s="20"/>
    </row>
    <row r="154">
      <c r="A154" s="20"/>
      <c r="B154" s="27"/>
      <c r="C154" s="105" t="s">
        <v>389</v>
      </c>
      <c r="D154" s="13">
        <v>1.0</v>
      </c>
      <c r="E154" s="14" t="s">
        <v>378</v>
      </c>
      <c r="F154" s="15"/>
      <c r="G154" s="15"/>
      <c r="H154" s="15"/>
      <c r="I154" s="15"/>
      <c r="J154" s="16"/>
      <c r="K154" s="16">
        <f t="shared" si="32"/>
        <v>0</v>
      </c>
      <c r="L154" s="35"/>
      <c r="M154" s="19" t="s">
        <v>79</v>
      </c>
      <c r="N154" s="18"/>
      <c r="O154" s="20"/>
      <c r="P154" s="21" t="s">
        <v>145</v>
      </c>
      <c r="Q154" s="20"/>
    </row>
    <row r="155">
      <c r="A155" s="20"/>
      <c r="B155" s="27"/>
      <c r="C155" s="105" t="s">
        <v>390</v>
      </c>
      <c r="D155" s="13">
        <v>1.0</v>
      </c>
      <c r="E155" s="14" t="s">
        <v>378</v>
      </c>
      <c r="F155" s="15"/>
      <c r="G155" s="15"/>
      <c r="H155" s="15"/>
      <c r="I155" s="15"/>
      <c r="J155" s="16"/>
      <c r="K155" s="16">
        <f t="shared" si="32"/>
        <v>0</v>
      </c>
      <c r="L155" s="35"/>
      <c r="M155" s="18"/>
      <c r="N155" s="18"/>
      <c r="O155" s="20"/>
      <c r="P155" s="21" t="s">
        <v>145</v>
      </c>
      <c r="Q155" s="20"/>
    </row>
    <row r="156">
      <c r="A156" s="20"/>
      <c r="B156" s="27"/>
      <c r="C156" s="105" t="s">
        <v>391</v>
      </c>
      <c r="D156" s="13">
        <v>1.0</v>
      </c>
      <c r="E156" s="14" t="s">
        <v>378</v>
      </c>
      <c r="F156" s="15"/>
      <c r="G156" s="15"/>
      <c r="H156" s="15"/>
      <c r="I156" s="15"/>
      <c r="J156" s="16"/>
      <c r="K156" s="16">
        <f t="shared" si="32"/>
        <v>0</v>
      </c>
      <c r="L156" s="35"/>
      <c r="M156" s="18"/>
      <c r="N156" s="18"/>
      <c r="O156" s="20"/>
      <c r="P156" s="21" t="s">
        <v>145</v>
      </c>
      <c r="Q156" s="20"/>
    </row>
    <row r="157">
      <c r="A157" s="20"/>
      <c r="B157" s="27"/>
      <c r="C157" s="105" t="s">
        <v>392</v>
      </c>
      <c r="D157" s="13">
        <v>1.0</v>
      </c>
      <c r="E157" s="14" t="s">
        <v>378</v>
      </c>
      <c r="F157" s="15"/>
      <c r="G157" s="15"/>
      <c r="H157" s="15"/>
      <c r="I157" s="15"/>
      <c r="J157" s="16"/>
      <c r="K157" s="16">
        <f t="shared" si="32"/>
        <v>0</v>
      </c>
      <c r="L157" s="35"/>
      <c r="M157" s="19" t="s">
        <v>79</v>
      </c>
      <c r="N157" s="18"/>
      <c r="O157" s="20"/>
      <c r="P157" s="21" t="s">
        <v>145</v>
      </c>
      <c r="Q157" s="20"/>
    </row>
    <row r="158">
      <c r="A158" s="20"/>
      <c r="B158" s="27"/>
      <c r="C158" s="105" t="s">
        <v>393</v>
      </c>
      <c r="D158" s="13">
        <v>2.0</v>
      </c>
      <c r="E158" s="14" t="s">
        <v>378</v>
      </c>
      <c r="F158" s="15"/>
      <c r="G158" s="15"/>
      <c r="H158" s="15"/>
      <c r="I158" s="15"/>
      <c r="J158" s="16"/>
      <c r="K158" s="16">
        <f t="shared" si="32"/>
        <v>0</v>
      </c>
      <c r="L158" s="35"/>
      <c r="M158" s="19" t="s">
        <v>79</v>
      </c>
      <c r="N158" s="18"/>
      <c r="O158" s="20"/>
      <c r="P158" s="21" t="s">
        <v>145</v>
      </c>
      <c r="Q158" s="20"/>
    </row>
    <row r="159">
      <c r="A159" s="20"/>
      <c r="B159" s="27"/>
      <c r="C159" s="105" t="s">
        <v>394</v>
      </c>
      <c r="D159" s="13">
        <v>2.0</v>
      </c>
      <c r="E159" s="14" t="s">
        <v>378</v>
      </c>
      <c r="F159" s="15"/>
      <c r="G159" s="15"/>
      <c r="H159" s="15"/>
      <c r="I159" s="15"/>
      <c r="J159" s="16"/>
      <c r="K159" s="16">
        <f t="shared" si="32"/>
        <v>0</v>
      </c>
      <c r="L159" s="35"/>
      <c r="M159" s="19" t="s">
        <v>79</v>
      </c>
      <c r="N159" s="18"/>
      <c r="O159" s="20"/>
      <c r="P159" s="21" t="s">
        <v>145</v>
      </c>
      <c r="Q159" s="20"/>
    </row>
    <row r="160">
      <c r="A160" s="20"/>
      <c r="B160" s="27"/>
      <c r="C160" s="105" t="s">
        <v>395</v>
      </c>
      <c r="D160" s="13">
        <v>1.0</v>
      </c>
      <c r="E160" s="14" t="s">
        <v>378</v>
      </c>
      <c r="F160" s="15"/>
      <c r="G160" s="15"/>
      <c r="H160" s="15"/>
      <c r="I160" s="15"/>
      <c r="J160" s="16"/>
      <c r="K160" s="16">
        <f t="shared" si="32"/>
        <v>0</v>
      </c>
      <c r="L160" s="35"/>
      <c r="M160" s="19" t="s">
        <v>79</v>
      </c>
      <c r="N160" s="18"/>
      <c r="O160" s="20"/>
      <c r="P160" s="21" t="s">
        <v>145</v>
      </c>
      <c r="Q160" s="20"/>
    </row>
    <row r="161">
      <c r="A161" s="20"/>
      <c r="B161" s="106"/>
      <c r="C161" s="107" t="s">
        <v>396</v>
      </c>
      <c r="D161" s="108">
        <v>1.0</v>
      </c>
      <c r="E161" s="109" t="s">
        <v>378</v>
      </c>
      <c r="F161" s="110"/>
      <c r="G161" s="110"/>
      <c r="H161" s="110"/>
      <c r="I161" s="110"/>
      <c r="J161" s="111">
        <v>2000000.0</v>
      </c>
      <c r="K161" s="16">
        <f t="shared" si="32"/>
        <v>0</v>
      </c>
      <c r="L161" s="17" t="s">
        <v>397</v>
      </c>
      <c r="M161" s="112" t="s">
        <v>79</v>
      </c>
      <c r="N161" s="113" t="s">
        <v>398</v>
      </c>
      <c r="O161" s="20"/>
      <c r="P161" s="21" t="s">
        <v>141</v>
      </c>
      <c r="Q161" s="20"/>
    </row>
    <row r="162">
      <c r="A162" s="20"/>
      <c r="B162" s="27"/>
      <c r="C162" s="105" t="s">
        <v>399</v>
      </c>
      <c r="D162" s="13">
        <v>1.0</v>
      </c>
      <c r="E162" s="14" t="s">
        <v>378</v>
      </c>
      <c r="F162" s="15"/>
      <c r="G162" s="15"/>
      <c r="H162" s="15"/>
      <c r="I162" s="15"/>
      <c r="J162" s="16"/>
      <c r="K162" s="16">
        <f t="shared" si="32"/>
        <v>0</v>
      </c>
      <c r="L162" s="114"/>
      <c r="M162" s="19" t="s">
        <v>79</v>
      </c>
      <c r="N162" s="18"/>
      <c r="O162" s="20"/>
      <c r="P162" s="21" t="s">
        <v>145</v>
      </c>
      <c r="Q162" s="20"/>
    </row>
    <row r="163">
      <c r="A163" s="20"/>
      <c r="B163" s="27"/>
      <c r="C163" s="105" t="s">
        <v>400</v>
      </c>
      <c r="D163" s="13">
        <v>1.0</v>
      </c>
      <c r="E163" s="14" t="s">
        <v>378</v>
      </c>
      <c r="F163" s="15"/>
      <c r="G163" s="15"/>
      <c r="H163" s="15"/>
      <c r="I163" s="15"/>
      <c r="J163" s="16"/>
      <c r="K163" s="16">
        <f t="shared" si="32"/>
        <v>0</v>
      </c>
      <c r="L163" s="35"/>
      <c r="M163" s="19" t="s">
        <v>79</v>
      </c>
      <c r="N163" s="18"/>
      <c r="O163" s="20"/>
      <c r="P163" s="21" t="s">
        <v>145</v>
      </c>
      <c r="Q163" s="20"/>
    </row>
    <row r="164">
      <c r="A164" s="115"/>
      <c r="B164" s="116">
        <v>25236.0</v>
      </c>
      <c r="C164" s="117" t="s">
        <v>401</v>
      </c>
      <c r="D164" s="13">
        <v>1.0</v>
      </c>
      <c r="E164" s="24" t="s">
        <v>402</v>
      </c>
      <c r="F164" s="25">
        <v>3509310.0</v>
      </c>
      <c r="G164" s="25"/>
      <c r="H164" s="25">
        <v>3509310.0</v>
      </c>
      <c r="I164" s="25"/>
      <c r="J164" s="16">
        <v>3509310.0</v>
      </c>
      <c r="K164" s="16">
        <v>3509310.0</v>
      </c>
      <c r="L164" s="17" t="s">
        <v>403</v>
      </c>
      <c r="M164" s="19" t="s">
        <v>123</v>
      </c>
      <c r="N164" s="19" t="s">
        <v>18</v>
      </c>
      <c r="O164" s="20"/>
      <c r="P164" s="21" t="s">
        <v>19</v>
      </c>
      <c r="Q164" s="20"/>
    </row>
    <row r="165">
      <c r="A165" s="10"/>
      <c r="B165" s="11" t="s">
        <v>404</v>
      </c>
      <c r="C165" s="117" t="s">
        <v>405</v>
      </c>
      <c r="D165" s="13">
        <v>1.0</v>
      </c>
      <c r="E165" s="24" t="s">
        <v>402</v>
      </c>
      <c r="F165" s="25">
        <v>201472.44</v>
      </c>
      <c r="G165" s="25"/>
      <c r="H165" s="25">
        <v>201472.44</v>
      </c>
      <c r="I165" s="25"/>
      <c r="J165" s="16">
        <v>201471.0</v>
      </c>
      <c r="K165" s="16">
        <v>201472.44</v>
      </c>
      <c r="L165" s="17" t="s">
        <v>155</v>
      </c>
      <c r="M165" s="19" t="s">
        <v>123</v>
      </c>
      <c r="N165" s="19" t="s">
        <v>18</v>
      </c>
      <c r="O165" s="20"/>
      <c r="P165" s="21" t="s">
        <v>19</v>
      </c>
      <c r="Q165" s="20"/>
    </row>
    <row r="166">
      <c r="A166" s="10"/>
      <c r="B166" s="11" t="s">
        <v>406</v>
      </c>
      <c r="C166" s="117" t="s">
        <v>407</v>
      </c>
      <c r="D166" s="13">
        <v>1.0</v>
      </c>
      <c r="E166" s="24" t="s">
        <v>402</v>
      </c>
      <c r="F166" s="25">
        <v>885622.0</v>
      </c>
      <c r="G166" s="25"/>
      <c r="H166" s="25">
        <v>885622.0</v>
      </c>
      <c r="I166" s="25"/>
      <c r="J166" s="16">
        <v>885622.0</v>
      </c>
      <c r="K166" s="16">
        <v>885622.0</v>
      </c>
      <c r="L166" s="17" t="s">
        <v>408</v>
      </c>
      <c r="M166" s="19" t="s">
        <v>123</v>
      </c>
      <c r="N166" s="19" t="s">
        <v>18</v>
      </c>
      <c r="O166" s="20"/>
      <c r="P166" s="21" t="s">
        <v>19</v>
      </c>
      <c r="Q166" s="20"/>
    </row>
    <row r="167">
      <c r="A167" s="10"/>
      <c r="B167" s="54" t="s">
        <v>409</v>
      </c>
      <c r="C167" s="23" t="s">
        <v>410</v>
      </c>
      <c r="D167" s="118">
        <v>1.0</v>
      </c>
      <c r="E167" s="119" t="s">
        <v>402</v>
      </c>
      <c r="F167" s="120">
        <v>5017000.0</v>
      </c>
      <c r="G167" s="120">
        <v>4389000.0</v>
      </c>
      <c r="H167" s="120">
        <v>5017000.0</v>
      </c>
      <c r="I167" s="120">
        <v>4389000.0</v>
      </c>
      <c r="J167" s="16">
        <v>4703000.0</v>
      </c>
      <c r="K167" s="16">
        <f>(H167+I167)/2</f>
        <v>4703000</v>
      </c>
      <c r="L167" s="17">
        <v>5000000.0</v>
      </c>
      <c r="M167" s="19" t="s">
        <v>123</v>
      </c>
      <c r="N167" s="19" t="s">
        <v>411</v>
      </c>
      <c r="O167" s="20"/>
      <c r="P167" s="21" t="s">
        <v>113</v>
      </c>
    </row>
    <row r="168">
      <c r="A168" s="121"/>
      <c r="B168" s="122" t="s">
        <v>412</v>
      </c>
      <c r="C168" s="123" t="s">
        <v>99</v>
      </c>
      <c r="D168" s="118">
        <v>1.0</v>
      </c>
      <c r="E168" s="119" t="s">
        <v>402</v>
      </c>
      <c r="F168" s="120">
        <v>1601500.0</v>
      </c>
      <c r="G168" s="120"/>
      <c r="H168" s="120">
        <v>1601500.0</v>
      </c>
      <c r="I168" s="120"/>
      <c r="J168" s="16">
        <v>1601500.0</v>
      </c>
      <c r="K168" s="16">
        <v>1601500.0</v>
      </c>
      <c r="L168" s="17">
        <v>1601500.0</v>
      </c>
      <c r="M168" s="19" t="s">
        <v>413</v>
      </c>
      <c r="N168" s="18"/>
      <c r="O168" s="20"/>
      <c r="P168" s="21" t="s">
        <v>113</v>
      </c>
    </row>
    <row r="169">
      <c r="A169" s="51"/>
      <c r="B169" s="52"/>
      <c r="C169" s="43" t="s">
        <v>414</v>
      </c>
      <c r="D169" s="13">
        <v>1.0</v>
      </c>
      <c r="E169" s="33" t="s">
        <v>415</v>
      </c>
      <c r="F169" s="25">
        <v>3045046.0</v>
      </c>
      <c r="G169" s="25">
        <v>2479000.0</v>
      </c>
      <c r="H169" s="25">
        <v>3045046.0</v>
      </c>
      <c r="I169" s="25">
        <v>2479000.0</v>
      </c>
      <c r="J169" s="16">
        <f>AVERAGE(F169:G169)</f>
        <v>2762023</v>
      </c>
      <c r="K169" s="16">
        <f t="shared" ref="K169:K171" si="34">(H169+I169)/2</f>
        <v>2762023</v>
      </c>
      <c r="L169" s="17" t="s">
        <v>416</v>
      </c>
      <c r="M169" s="19" t="s">
        <v>123</v>
      </c>
      <c r="N169" s="19" t="s">
        <v>417</v>
      </c>
      <c r="O169" s="20"/>
      <c r="P169" s="21" t="s">
        <v>145</v>
      </c>
      <c r="Q169" s="20"/>
    </row>
    <row r="170">
      <c r="A170" s="51"/>
      <c r="B170" s="52"/>
      <c r="C170" s="14" t="s">
        <v>418</v>
      </c>
      <c r="D170" s="13">
        <v>1.0</v>
      </c>
      <c r="E170" s="33" t="s">
        <v>415</v>
      </c>
      <c r="F170" s="120">
        <v>756680.0</v>
      </c>
      <c r="G170" s="120">
        <v>564256.0</v>
      </c>
      <c r="H170" s="120">
        <v>756680.0</v>
      </c>
      <c r="I170" s="25">
        <v>564256.0</v>
      </c>
      <c r="J170" s="16">
        <v>660468.0</v>
      </c>
      <c r="K170" s="16">
        <f t="shared" si="34"/>
        <v>660468</v>
      </c>
      <c r="L170" s="17">
        <f>AVERAGE(H170:I170)</f>
        <v>660468</v>
      </c>
      <c r="M170" s="19" t="s">
        <v>123</v>
      </c>
      <c r="N170" s="19" t="s">
        <v>419</v>
      </c>
      <c r="O170" s="20"/>
      <c r="P170" s="21" t="s">
        <v>96</v>
      </c>
      <c r="Q170" s="20"/>
    </row>
    <row r="171">
      <c r="A171" s="124"/>
      <c r="B171" s="125"/>
      <c r="C171" s="94" t="s">
        <v>420</v>
      </c>
      <c r="D171" s="13">
        <v>1.0</v>
      </c>
      <c r="E171" s="33" t="s">
        <v>415</v>
      </c>
      <c r="F171" s="25"/>
      <c r="G171" s="25"/>
      <c r="H171" s="25"/>
      <c r="I171" s="25"/>
      <c r="J171" s="16"/>
      <c r="K171" s="16">
        <f t="shared" si="34"/>
        <v>0</v>
      </c>
      <c r="L171" s="17" t="s">
        <v>136</v>
      </c>
      <c r="M171" s="19" t="s">
        <v>123</v>
      </c>
      <c r="N171" s="19" t="s">
        <v>203</v>
      </c>
      <c r="O171" s="20"/>
      <c r="P171" s="20"/>
      <c r="Q171" s="20"/>
    </row>
    <row r="172">
      <c r="A172" s="97"/>
      <c r="B172" s="98"/>
      <c r="C172" s="66" t="s">
        <v>421</v>
      </c>
      <c r="D172" s="13">
        <v>1.0</v>
      </c>
      <c r="E172" s="33" t="s">
        <v>415</v>
      </c>
      <c r="F172" s="126">
        <v>550000.0</v>
      </c>
      <c r="G172" s="126">
        <v>1252474.8</v>
      </c>
      <c r="H172" s="126">
        <v>550000.0</v>
      </c>
      <c r="I172" s="126">
        <v>1252474.8</v>
      </c>
      <c r="J172" s="16">
        <f t="shared" ref="J172:K172" si="35">(G172+H172)/2</f>
        <v>901237.4</v>
      </c>
      <c r="K172" s="16">
        <f t="shared" si="35"/>
        <v>901237.4</v>
      </c>
      <c r="L172" s="17" t="s">
        <v>422</v>
      </c>
      <c r="M172" s="19" t="s">
        <v>423</v>
      </c>
      <c r="N172" s="18"/>
      <c r="O172" s="20"/>
      <c r="P172" s="20"/>
      <c r="Q172" s="20"/>
    </row>
    <row r="173">
      <c r="A173" s="20"/>
      <c r="B173" s="27"/>
      <c r="C173" s="43" t="s">
        <v>424</v>
      </c>
      <c r="D173" s="13">
        <v>5.0</v>
      </c>
      <c r="E173" s="33" t="s">
        <v>415</v>
      </c>
      <c r="F173" s="25"/>
      <c r="G173" s="25"/>
      <c r="H173" s="25"/>
      <c r="I173" s="25"/>
      <c r="J173" s="16"/>
      <c r="K173" s="16">
        <f t="shared" ref="K173:K177" si="36">(H173+I173)/2</f>
        <v>0</v>
      </c>
      <c r="L173" s="73" t="s">
        <v>346</v>
      </c>
      <c r="M173" s="18"/>
      <c r="N173" s="90" t="s">
        <v>425</v>
      </c>
      <c r="O173" s="20"/>
      <c r="P173" s="21" t="s">
        <v>145</v>
      </c>
      <c r="Q173" s="20"/>
    </row>
    <row r="174">
      <c r="A174" s="20"/>
      <c r="B174" s="27"/>
      <c r="C174" s="43" t="s">
        <v>426</v>
      </c>
      <c r="D174" s="13">
        <v>1.0</v>
      </c>
      <c r="E174" s="33" t="s">
        <v>415</v>
      </c>
      <c r="F174" s="25"/>
      <c r="G174" s="25"/>
      <c r="H174" s="25"/>
      <c r="I174" s="25"/>
      <c r="J174" s="16"/>
      <c r="K174" s="16">
        <f t="shared" si="36"/>
        <v>0</v>
      </c>
      <c r="L174" s="17" t="s">
        <v>427</v>
      </c>
      <c r="M174" s="18"/>
      <c r="N174" s="90" t="s">
        <v>428</v>
      </c>
      <c r="O174" s="20"/>
      <c r="P174" s="21" t="s">
        <v>145</v>
      </c>
      <c r="Q174" s="20"/>
    </row>
    <row r="175">
      <c r="A175" s="20"/>
      <c r="B175" s="27"/>
      <c r="C175" s="43" t="s">
        <v>429</v>
      </c>
      <c r="D175" s="13">
        <v>1.0</v>
      </c>
      <c r="E175" s="33" t="s">
        <v>415</v>
      </c>
      <c r="F175" s="25"/>
      <c r="G175" s="25"/>
      <c r="H175" s="25"/>
      <c r="I175" s="25"/>
      <c r="J175" s="16"/>
      <c r="K175" s="16">
        <f t="shared" si="36"/>
        <v>0</v>
      </c>
      <c r="L175" s="73" t="s">
        <v>430</v>
      </c>
      <c r="M175" s="18"/>
      <c r="N175" s="18"/>
      <c r="O175" s="20"/>
      <c r="P175" s="21" t="s">
        <v>145</v>
      </c>
      <c r="Q175" s="20"/>
    </row>
    <row r="176">
      <c r="A176" s="20"/>
      <c r="B176" s="27"/>
      <c r="C176" s="43" t="s">
        <v>431</v>
      </c>
      <c r="D176" s="13">
        <v>1.0</v>
      </c>
      <c r="E176" s="33" t="s">
        <v>415</v>
      </c>
      <c r="F176" s="25"/>
      <c r="G176" s="25"/>
      <c r="H176" s="25"/>
      <c r="I176" s="25"/>
      <c r="J176" s="16"/>
      <c r="K176" s="16">
        <f t="shared" si="36"/>
        <v>0</v>
      </c>
      <c r="L176" s="73" t="s">
        <v>346</v>
      </c>
      <c r="M176" s="18"/>
      <c r="N176" s="18"/>
      <c r="O176" s="20"/>
      <c r="P176" s="21" t="s">
        <v>145</v>
      </c>
      <c r="Q176" s="20"/>
    </row>
    <row r="177">
      <c r="A177" s="20"/>
      <c r="B177" s="27"/>
      <c r="C177" s="43" t="s">
        <v>432</v>
      </c>
      <c r="D177" s="13">
        <v>2.0</v>
      </c>
      <c r="E177" s="33" t="s">
        <v>415</v>
      </c>
      <c r="F177" s="25"/>
      <c r="G177" s="25"/>
      <c r="H177" s="25"/>
      <c r="I177" s="25"/>
      <c r="J177" s="16"/>
      <c r="K177" s="16">
        <f t="shared" si="36"/>
        <v>0</v>
      </c>
      <c r="L177" s="73" t="s">
        <v>55</v>
      </c>
      <c r="M177" s="18"/>
      <c r="N177" s="18"/>
      <c r="O177" s="20"/>
      <c r="P177" s="21" t="s">
        <v>145</v>
      </c>
      <c r="Q177" s="20"/>
    </row>
    <row r="178">
      <c r="A178" s="20"/>
      <c r="B178" s="27"/>
      <c r="C178" s="43" t="s">
        <v>433</v>
      </c>
      <c r="D178" s="13">
        <v>1.0</v>
      </c>
      <c r="E178" s="33" t="s">
        <v>402</v>
      </c>
      <c r="F178" s="25">
        <v>862000.0</v>
      </c>
      <c r="G178" s="25">
        <v>749000.0</v>
      </c>
      <c r="H178" s="25">
        <v>862000.0</v>
      </c>
      <c r="I178" s="25">
        <v>749000.0</v>
      </c>
      <c r="J178" s="16">
        <f t="shared" ref="J178:K178" si="37">(G178+H178)/2</f>
        <v>805500</v>
      </c>
      <c r="K178" s="16">
        <f t="shared" si="37"/>
        <v>805500</v>
      </c>
      <c r="L178" s="73" t="s">
        <v>62</v>
      </c>
      <c r="M178" s="19" t="s">
        <v>123</v>
      </c>
      <c r="N178" s="19" t="s">
        <v>123</v>
      </c>
      <c r="O178" s="20"/>
      <c r="P178" s="21" t="s">
        <v>434</v>
      </c>
      <c r="Q178" s="20"/>
    </row>
    <row r="179">
      <c r="A179" s="10"/>
      <c r="B179" s="127" t="s">
        <v>29</v>
      </c>
      <c r="C179" s="128" t="s">
        <v>435</v>
      </c>
      <c r="D179" s="13">
        <v>1.0</v>
      </c>
      <c r="E179" s="129" t="s">
        <v>436</v>
      </c>
      <c r="F179" s="25"/>
      <c r="G179" s="25"/>
      <c r="H179" s="25"/>
      <c r="I179" s="25"/>
      <c r="J179" s="16">
        <v>0.0</v>
      </c>
      <c r="K179" s="16">
        <f t="shared" ref="K179:K180" si="38">(H179+I179)/2</f>
        <v>0</v>
      </c>
      <c r="L179" s="17" t="s">
        <v>323</v>
      </c>
      <c r="M179" s="18"/>
      <c r="N179" s="19" t="s">
        <v>437</v>
      </c>
      <c r="O179" s="20"/>
      <c r="P179" s="21" t="s">
        <v>19</v>
      </c>
      <c r="Q179" s="20"/>
    </row>
    <row r="180">
      <c r="A180" s="51"/>
      <c r="B180" s="52"/>
      <c r="C180" s="23" t="s">
        <v>438</v>
      </c>
      <c r="D180" s="53">
        <v>2.0</v>
      </c>
      <c r="E180" s="100" t="s">
        <v>436</v>
      </c>
      <c r="F180" s="101">
        <f>744000*2</f>
        <v>1488000</v>
      </c>
      <c r="G180" s="101">
        <f>2*410000</f>
        <v>820000</v>
      </c>
      <c r="H180" s="101">
        <v>744000.0</v>
      </c>
      <c r="I180" s="101">
        <v>410000.0</v>
      </c>
      <c r="J180" s="16">
        <f>(F180+G180)/2</f>
        <v>1154000</v>
      </c>
      <c r="K180" s="16">
        <f t="shared" si="38"/>
        <v>577000</v>
      </c>
      <c r="L180" s="73" t="s">
        <v>439</v>
      </c>
      <c r="M180" s="18"/>
      <c r="N180" s="18"/>
      <c r="O180" s="21" t="s">
        <v>440</v>
      </c>
      <c r="P180" s="21" t="s">
        <v>441</v>
      </c>
    </row>
    <row r="181">
      <c r="A181" s="10"/>
      <c r="B181" s="11" t="s">
        <v>442</v>
      </c>
      <c r="C181" s="12" t="s">
        <v>443</v>
      </c>
      <c r="D181" s="13">
        <v>3.0</v>
      </c>
      <c r="E181" s="33" t="s">
        <v>444</v>
      </c>
      <c r="F181" s="25">
        <v>538500.0</v>
      </c>
      <c r="G181" s="25"/>
      <c r="H181" s="25">
        <v>538500.0</v>
      </c>
      <c r="I181" s="25"/>
      <c r="J181" s="16">
        <v>0.0</v>
      </c>
      <c r="K181" s="16">
        <v>0.0</v>
      </c>
      <c r="L181" s="17" t="s">
        <v>445</v>
      </c>
      <c r="M181" s="19"/>
      <c r="N181" s="19" t="s">
        <v>18</v>
      </c>
      <c r="O181" s="20"/>
      <c r="P181" s="21" t="s">
        <v>19</v>
      </c>
      <c r="Q181" s="20"/>
    </row>
    <row r="182">
      <c r="A182" s="10"/>
      <c r="B182" s="11" t="s">
        <v>446</v>
      </c>
      <c r="C182" s="12" t="s">
        <v>443</v>
      </c>
      <c r="D182" s="13">
        <v>1.0</v>
      </c>
      <c r="E182" s="33" t="s">
        <v>444</v>
      </c>
      <c r="F182" s="25">
        <v>0.0</v>
      </c>
      <c r="G182" s="25"/>
      <c r="H182" s="25">
        <v>0.0</v>
      </c>
      <c r="I182" s="25"/>
      <c r="J182" s="16">
        <v>0.0</v>
      </c>
      <c r="K182" s="16">
        <v>0.0</v>
      </c>
      <c r="L182" s="17"/>
      <c r="M182" s="19"/>
      <c r="N182" s="19" t="s">
        <v>447</v>
      </c>
      <c r="O182" s="20"/>
      <c r="P182" s="21" t="s">
        <v>19</v>
      </c>
      <c r="Q182" s="20"/>
    </row>
    <row r="183">
      <c r="A183" s="10"/>
      <c r="B183" s="11" t="s">
        <v>448</v>
      </c>
      <c r="C183" s="12" t="s">
        <v>443</v>
      </c>
      <c r="D183" s="13">
        <v>1.0</v>
      </c>
      <c r="E183" s="33" t="s">
        <v>444</v>
      </c>
      <c r="F183" s="25">
        <v>0.0</v>
      </c>
      <c r="G183" s="25"/>
      <c r="H183" s="25">
        <v>0.0</v>
      </c>
      <c r="I183" s="25"/>
      <c r="J183" s="16">
        <v>0.0</v>
      </c>
      <c r="K183" s="16">
        <v>0.0</v>
      </c>
      <c r="L183" s="17"/>
      <c r="M183" s="19"/>
      <c r="N183" s="19" t="s">
        <v>447</v>
      </c>
      <c r="O183" s="20"/>
      <c r="P183" s="21" t="s">
        <v>19</v>
      </c>
      <c r="Q183" s="20"/>
    </row>
    <row r="184">
      <c r="A184" s="10"/>
      <c r="B184" s="22" t="s">
        <v>449</v>
      </c>
      <c r="C184" s="23" t="s">
        <v>160</v>
      </c>
      <c r="D184" s="13">
        <v>2.0</v>
      </c>
      <c r="E184" s="33" t="s">
        <v>444</v>
      </c>
      <c r="F184" s="25">
        <v>0.0</v>
      </c>
      <c r="G184" s="25"/>
      <c r="H184" s="25">
        <v>0.0</v>
      </c>
      <c r="I184" s="25"/>
      <c r="J184" s="16">
        <v>0.0</v>
      </c>
      <c r="K184" s="16">
        <f>(H184+I184)/2</f>
        <v>0</v>
      </c>
      <c r="L184" s="17">
        <v>0.0</v>
      </c>
      <c r="M184" s="19"/>
      <c r="N184" s="19" t="s">
        <v>450</v>
      </c>
      <c r="O184" s="20"/>
      <c r="P184" s="21" t="s">
        <v>19</v>
      </c>
      <c r="Q184" s="20"/>
    </row>
    <row r="185">
      <c r="A185" s="10"/>
      <c r="B185" s="11" t="s">
        <v>451</v>
      </c>
      <c r="C185" s="12" t="s">
        <v>452</v>
      </c>
      <c r="D185" s="13">
        <v>2.0</v>
      </c>
      <c r="E185" s="33" t="s">
        <v>444</v>
      </c>
      <c r="F185" s="25">
        <v>1390000.0</v>
      </c>
      <c r="G185" s="25"/>
      <c r="H185" s="25">
        <v>1390000.0</v>
      </c>
      <c r="I185" s="25"/>
      <c r="J185" s="16">
        <v>0.0</v>
      </c>
      <c r="K185" s="16">
        <v>0.0</v>
      </c>
      <c r="L185" s="17">
        <v>1400000.0</v>
      </c>
      <c r="M185" s="19"/>
      <c r="N185" s="19" t="s">
        <v>18</v>
      </c>
      <c r="O185" s="20"/>
      <c r="P185" s="21" t="s">
        <v>19</v>
      </c>
      <c r="Q185" s="20"/>
    </row>
    <row r="186">
      <c r="A186" s="10"/>
      <c r="B186" s="11" t="s">
        <v>453</v>
      </c>
      <c r="C186" s="12" t="s">
        <v>454</v>
      </c>
      <c r="D186" s="13">
        <v>2.0</v>
      </c>
      <c r="E186" s="33" t="s">
        <v>444</v>
      </c>
      <c r="F186" s="25">
        <v>0.0</v>
      </c>
      <c r="G186" s="25"/>
      <c r="H186" s="25">
        <v>0.0</v>
      </c>
      <c r="I186" s="25"/>
      <c r="J186" s="16">
        <v>0.0</v>
      </c>
      <c r="K186" s="16">
        <f t="shared" ref="K186:K187" si="39">(H186+I186)/2</f>
        <v>0</v>
      </c>
      <c r="L186" s="17" t="s">
        <v>122</v>
      </c>
      <c r="M186" s="19"/>
      <c r="N186" s="19" t="s">
        <v>455</v>
      </c>
      <c r="O186" s="20"/>
      <c r="P186" s="21" t="s">
        <v>19</v>
      </c>
      <c r="Q186" s="20"/>
    </row>
    <row r="187">
      <c r="A187" s="10"/>
      <c r="B187" s="127" t="s">
        <v>456</v>
      </c>
      <c r="C187" s="128" t="s">
        <v>241</v>
      </c>
      <c r="D187" s="13">
        <v>1.0</v>
      </c>
      <c r="E187" s="33" t="s">
        <v>457</v>
      </c>
      <c r="F187" s="25">
        <v>0.0</v>
      </c>
      <c r="G187" s="25"/>
      <c r="H187" s="25">
        <v>0.0</v>
      </c>
      <c r="I187" s="25"/>
      <c r="J187" s="16">
        <v>0.0</v>
      </c>
      <c r="K187" s="16">
        <f t="shared" si="39"/>
        <v>0</v>
      </c>
      <c r="L187" s="17" t="s">
        <v>458</v>
      </c>
      <c r="M187" s="19"/>
      <c r="N187" s="19" t="s">
        <v>459</v>
      </c>
      <c r="O187" s="20"/>
      <c r="P187" s="21" t="s">
        <v>19</v>
      </c>
      <c r="Q187" s="20"/>
    </row>
    <row r="188">
      <c r="A188" s="10"/>
      <c r="B188" s="22" t="s">
        <v>460</v>
      </c>
      <c r="C188" s="28" t="s">
        <v>461</v>
      </c>
      <c r="D188" s="13">
        <v>1.0</v>
      </c>
      <c r="E188" s="33" t="s">
        <v>462</v>
      </c>
      <c r="F188" s="25">
        <v>411300.0</v>
      </c>
      <c r="G188" s="25"/>
      <c r="H188" s="25">
        <v>411300.0</v>
      </c>
      <c r="I188" s="25"/>
      <c r="J188" s="16">
        <v>411300.0</v>
      </c>
      <c r="K188" s="16">
        <v>411300.0</v>
      </c>
      <c r="L188" s="17" t="s">
        <v>289</v>
      </c>
      <c r="M188" s="19" t="s">
        <v>123</v>
      </c>
      <c r="N188" s="18"/>
      <c r="O188" s="20"/>
      <c r="P188" s="21" t="s">
        <v>19</v>
      </c>
      <c r="Q188" s="20"/>
    </row>
    <row r="189">
      <c r="A189" s="130"/>
      <c r="B189" s="22" t="s">
        <v>463</v>
      </c>
      <c r="C189" s="23" t="s">
        <v>464</v>
      </c>
      <c r="D189" s="13">
        <v>1.0</v>
      </c>
      <c r="E189" s="33" t="s">
        <v>465</v>
      </c>
      <c r="F189" s="25">
        <v>3500000.0</v>
      </c>
      <c r="G189" s="25">
        <v>7426000.0</v>
      </c>
      <c r="H189" s="25">
        <v>3500000.0</v>
      </c>
      <c r="I189" s="25">
        <v>7426000.0</v>
      </c>
      <c r="J189" s="131">
        <f t="shared" ref="J189:K189" si="40">(G189+H189)/2</f>
        <v>5463000</v>
      </c>
      <c r="K189" s="131">
        <f t="shared" si="40"/>
        <v>5463000</v>
      </c>
      <c r="L189" s="17" t="s">
        <v>136</v>
      </c>
      <c r="M189" s="19" t="s">
        <v>123</v>
      </c>
      <c r="N189" s="19" t="s">
        <v>123</v>
      </c>
      <c r="O189" s="20"/>
      <c r="P189" s="21"/>
      <c r="Q189" s="20"/>
    </row>
    <row r="190">
      <c r="A190" s="63"/>
      <c r="B190" s="64"/>
      <c r="C190" s="28" t="s">
        <v>466</v>
      </c>
      <c r="D190" s="13">
        <v>1.0</v>
      </c>
      <c r="E190" s="14" t="s">
        <v>467</v>
      </c>
      <c r="F190" s="15">
        <v>1.115E7</v>
      </c>
      <c r="G190" s="15"/>
      <c r="H190" s="15">
        <v>1.115E7</v>
      </c>
      <c r="I190" s="15"/>
      <c r="J190" s="132">
        <v>1.115E7</v>
      </c>
      <c r="K190" s="133">
        <v>1.115E7</v>
      </c>
      <c r="L190" s="17" t="s">
        <v>468</v>
      </c>
      <c r="M190" s="19" t="s">
        <v>123</v>
      </c>
      <c r="N190" s="19"/>
      <c r="O190" s="20"/>
      <c r="P190" s="21" t="s">
        <v>469</v>
      </c>
    </row>
    <row r="191">
      <c r="A191" s="20"/>
      <c r="B191" s="64"/>
      <c r="C191" s="28" t="s">
        <v>470</v>
      </c>
      <c r="D191" s="13">
        <v>1.0</v>
      </c>
      <c r="E191" s="14" t="s">
        <v>467</v>
      </c>
      <c r="F191" s="15">
        <v>4500000.0</v>
      </c>
      <c r="G191" s="15">
        <v>2591927.0</v>
      </c>
      <c r="H191" s="15">
        <v>4500000.0</v>
      </c>
      <c r="I191" s="15">
        <v>2591927.0</v>
      </c>
      <c r="J191" s="16">
        <f t="shared" ref="J191:K191" si="41">(G191+H191)/2</f>
        <v>3545963.5</v>
      </c>
      <c r="K191" s="16">
        <f t="shared" si="41"/>
        <v>3545963.5</v>
      </c>
      <c r="L191" s="17" t="s">
        <v>471</v>
      </c>
      <c r="M191" s="19" t="s">
        <v>123</v>
      </c>
      <c r="N191" s="18"/>
      <c r="O191" s="20"/>
      <c r="P191" s="21" t="s">
        <v>469</v>
      </c>
    </row>
    <row r="192">
      <c r="A192" s="63"/>
      <c r="B192" s="64"/>
      <c r="C192" s="28" t="s">
        <v>472</v>
      </c>
      <c r="D192" s="13">
        <v>2.0</v>
      </c>
      <c r="E192" s="14" t="s">
        <v>467</v>
      </c>
      <c r="F192" s="15">
        <v>1613252.0</v>
      </c>
      <c r="G192" s="15">
        <v>2028347.0</v>
      </c>
      <c r="H192" s="15">
        <f t="shared" ref="H192:I192" si="42">F192/2</f>
        <v>806626</v>
      </c>
      <c r="I192" s="15">
        <f t="shared" si="42"/>
        <v>1014173.5</v>
      </c>
      <c r="J192" s="16">
        <f>(F192+G192)/2</f>
        <v>1820799.5</v>
      </c>
      <c r="K192" s="16">
        <f>(H192+I192)/2</f>
        <v>910399.75</v>
      </c>
      <c r="L192" s="17">
        <v>740053.0</v>
      </c>
      <c r="M192" s="19" t="s">
        <v>123</v>
      </c>
      <c r="N192" s="19" t="s">
        <v>123</v>
      </c>
      <c r="O192" s="20"/>
      <c r="P192" s="20"/>
      <c r="Q192" s="20"/>
    </row>
    <row r="193">
      <c r="A193" s="134"/>
      <c r="B193" s="135"/>
      <c r="C193" s="94" t="s">
        <v>473</v>
      </c>
      <c r="D193" s="13">
        <v>1.0</v>
      </c>
      <c r="E193" s="14" t="s">
        <v>467</v>
      </c>
      <c r="F193" s="15">
        <v>288000.0</v>
      </c>
      <c r="G193" s="15">
        <v>133400.0</v>
      </c>
      <c r="H193" s="15">
        <v>288000.0</v>
      </c>
      <c r="I193" s="15">
        <v>133400.0</v>
      </c>
      <c r="J193" s="16">
        <f t="shared" ref="J193:K193" si="43">(G193+H193)/2</f>
        <v>210700</v>
      </c>
      <c r="K193" s="16">
        <f t="shared" si="43"/>
        <v>210700</v>
      </c>
      <c r="L193" s="17" t="s">
        <v>474</v>
      </c>
      <c r="M193" s="19" t="s">
        <v>123</v>
      </c>
      <c r="N193" s="19" t="s">
        <v>123</v>
      </c>
      <c r="O193" s="20"/>
      <c r="P193" s="20"/>
      <c r="Q193" s="20"/>
    </row>
    <row r="194">
      <c r="A194" s="20"/>
      <c r="B194" s="29"/>
      <c r="C194" s="30" t="s">
        <v>475</v>
      </c>
      <c r="D194" s="13">
        <v>1.0</v>
      </c>
      <c r="E194" s="14" t="s">
        <v>467</v>
      </c>
      <c r="F194" s="15">
        <v>3791400.0</v>
      </c>
      <c r="G194" s="15"/>
      <c r="H194" s="15">
        <v>3791400.0</v>
      </c>
      <c r="I194" s="15"/>
      <c r="J194" s="16">
        <v>3791400.0</v>
      </c>
      <c r="K194" s="16">
        <v>3791400.0</v>
      </c>
      <c r="L194" s="17" t="s">
        <v>476</v>
      </c>
      <c r="M194" s="19" t="s">
        <v>123</v>
      </c>
      <c r="N194" s="19" t="s">
        <v>123</v>
      </c>
      <c r="O194" s="20"/>
      <c r="P194" s="21" t="s">
        <v>469</v>
      </c>
    </row>
    <row r="195">
      <c r="A195" s="20"/>
      <c r="B195" s="27"/>
      <c r="C195" s="14" t="s">
        <v>477</v>
      </c>
      <c r="D195" s="13">
        <v>1.0</v>
      </c>
      <c r="E195" s="14" t="s">
        <v>467</v>
      </c>
      <c r="F195" s="15">
        <v>821667.0</v>
      </c>
      <c r="G195" s="15">
        <v>749558.0</v>
      </c>
      <c r="H195" s="15">
        <v>821667.0</v>
      </c>
      <c r="I195" s="15">
        <v>749558.0</v>
      </c>
      <c r="J195" s="16">
        <f t="shared" ref="J195:K195" si="44">(G195+H195)/2</f>
        <v>785612.5</v>
      </c>
      <c r="K195" s="16">
        <f t="shared" si="44"/>
        <v>785612.5</v>
      </c>
      <c r="L195" s="17" t="s">
        <v>478</v>
      </c>
      <c r="M195" s="19" t="s">
        <v>123</v>
      </c>
      <c r="N195" s="18"/>
      <c r="O195" s="20"/>
      <c r="P195" s="21" t="s">
        <v>479</v>
      </c>
    </row>
    <row r="196">
      <c r="A196" s="63"/>
      <c r="B196" s="64"/>
      <c r="C196" s="28" t="s">
        <v>480</v>
      </c>
      <c r="D196" s="13">
        <v>1.0</v>
      </c>
      <c r="E196" s="14" t="s">
        <v>467</v>
      </c>
      <c r="F196" s="15">
        <v>2491885.0</v>
      </c>
      <c r="G196" s="15">
        <v>2987554.0</v>
      </c>
      <c r="H196" s="15">
        <v>2491885.0</v>
      </c>
      <c r="I196" s="15">
        <v>2987554.0</v>
      </c>
      <c r="J196" s="16">
        <f t="shared" ref="J196:K196" si="45">(G196+H196)/2</f>
        <v>2739719.5</v>
      </c>
      <c r="K196" s="16">
        <f t="shared" si="45"/>
        <v>2739719.5</v>
      </c>
      <c r="L196" s="17">
        <v>2739720.0</v>
      </c>
      <c r="M196" s="19" t="s">
        <v>123</v>
      </c>
      <c r="N196" s="19" t="s">
        <v>123</v>
      </c>
      <c r="O196" s="20"/>
      <c r="P196" s="21" t="s">
        <v>469</v>
      </c>
    </row>
    <row r="197">
      <c r="A197" s="20"/>
      <c r="B197" s="27"/>
      <c r="C197" s="38" t="s">
        <v>481</v>
      </c>
      <c r="D197" s="13">
        <v>1.0</v>
      </c>
      <c r="E197" s="14" t="s">
        <v>467</v>
      </c>
      <c r="F197" s="15">
        <v>741048.0</v>
      </c>
      <c r="G197" s="15"/>
      <c r="H197" s="15">
        <v>741048.0</v>
      </c>
      <c r="I197" s="15"/>
      <c r="J197" s="16">
        <f t="shared" ref="J197:K197" si="46">740048</f>
        <v>740048</v>
      </c>
      <c r="K197" s="16">
        <f t="shared" si="46"/>
        <v>740048</v>
      </c>
      <c r="L197" s="17" t="s">
        <v>337</v>
      </c>
      <c r="M197" s="19" t="s">
        <v>123</v>
      </c>
      <c r="N197" s="18"/>
      <c r="O197" s="20"/>
      <c r="P197" s="21" t="s">
        <v>469</v>
      </c>
    </row>
    <row r="198">
      <c r="A198" s="20"/>
      <c r="B198" s="27"/>
      <c r="C198" s="38" t="s">
        <v>482</v>
      </c>
      <c r="D198" s="13">
        <v>1.0</v>
      </c>
      <c r="E198" s="14" t="s">
        <v>467</v>
      </c>
      <c r="F198" s="15">
        <v>340645.0</v>
      </c>
      <c r="G198" s="15"/>
      <c r="H198" s="15">
        <v>340645.0</v>
      </c>
      <c r="I198" s="15"/>
      <c r="J198" s="16">
        <v>340645.0</v>
      </c>
      <c r="K198" s="16">
        <v>340645.0</v>
      </c>
      <c r="L198" s="17" t="s">
        <v>483</v>
      </c>
      <c r="M198" s="19" t="s">
        <v>123</v>
      </c>
      <c r="N198" s="18"/>
      <c r="O198" s="20"/>
      <c r="P198" s="21" t="s">
        <v>469</v>
      </c>
    </row>
    <row r="199">
      <c r="A199" s="20"/>
      <c r="B199" s="27"/>
      <c r="C199" s="38" t="s">
        <v>484</v>
      </c>
      <c r="D199" s="13">
        <v>8.0</v>
      </c>
      <c r="E199" s="14" t="s">
        <v>467</v>
      </c>
      <c r="F199" s="15">
        <v>300276.0</v>
      </c>
      <c r="G199" s="15"/>
      <c r="H199" s="15">
        <f>300276/8</f>
        <v>37534.5</v>
      </c>
      <c r="I199" s="15"/>
      <c r="J199" s="136">
        <v>300276.0</v>
      </c>
      <c r="K199" s="15">
        <f>300276/8</f>
        <v>37534.5</v>
      </c>
      <c r="L199" s="17" t="s">
        <v>91</v>
      </c>
      <c r="M199" s="19" t="s">
        <v>123</v>
      </c>
      <c r="N199" s="18"/>
      <c r="O199" s="20"/>
      <c r="P199" s="21" t="s">
        <v>469</v>
      </c>
    </row>
    <row r="200">
      <c r="A200" s="63"/>
      <c r="B200" s="64"/>
      <c r="C200" s="28" t="s">
        <v>485</v>
      </c>
      <c r="D200" s="13">
        <v>2.0</v>
      </c>
      <c r="E200" s="14" t="s">
        <v>467</v>
      </c>
      <c r="F200" s="15">
        <v>1479064.0</v>
      </c>
      <c r="G200" s="15">
        <v>1050000.0</v>
      </c>
      <c r="H200" s="15">
        <f t="shared" ref="H200:I200" si="47">F200/2</f>
        <v>739532</v>
      </c>
      <c r="I200" s="15">
        <f t="shared" si="47"/>
        <v>525000</v>
      </c>
      <c r="J200" s="137">
        <f t="shared" ref="J200:J201" si="48">(F200+G200)/2</f>
        <v>1264532</v>
      </c>
      <c r="K200" s="16">
        <f>(H200+I200)/2</f>
        <v>632266</v>
      </c>
      <c r="L200" s="17" t="s">
        <v>486</v>
      </c>
      <c r="M200" s="19" t="s">
        <v>123</v>
      </c>
      <c r="N200" s="19" t="s">
        <v>123</v>
      </c>
      <c r="O200" s="20"/>
      <c r="P200" s="21" t="s">
        <v>469</v>
      </c>
    </row>
    <row r="201">
      <c r="A201" s="20"/>
      <c r="B201" s="27"/>
      <c r="C201" s="14" t="s">
        <v>487</v>
      </c>
      <c r="D201" s="13">
        <v>2.0</v>
      </c>
      <c r="E201" s="14" t="s">
        <v>467</v>
      </c>
      <c r="F201" s="138">
        <v>2200000.0</v>
      </c>
      <c r="G201" s="138">
        <v>2286250.0</v>
      </c>
      <c r="H201" s="138">
        <v>1100000.0</v>
      </c>
      <c r="I201" s="139">
        <f>G201/2</f>
        <v>1143125</v>
      </c>
      <c r="J201" s="140">
        <f t="shared" si="48"/>
        <v>2243125</v>
      </c>
      <c r="K201" s="16">
        <v>1100000.0</v>
      </c>
      <c r="L201" s="17" t="s">
        <v>488</v>
      </c>
      <c r="M201" s="19" t="s">
        <v>123</v>
      </c>
      <c r="N201" s="19" t="s">
        <v>123</v>
      </c>
      <c r="O201" s="20"/>
      <c r="P201" s="21" t="s">
        <v>469</v>
      </c>
    </row>
    <row r="202">
      <c r="A202" s="20"/>
      <c r="B202" s="27"/>
      <c r="C202" s="30" t="s">
        <v>489</v>
      </c>
      <c r="D202" s="13">
        <v>1.0</v>
      </c>
      <c r="E202" s="14" t="s">
        <v>467</v>
      </c>
      <c r="F202" s="138">
        <v>134333.8</v>
      </c>
      <c r="G202" s="138"/>
      <c r="H202" s="138">
        <v>134333.8</v>
      </c>
      <c r="I202" s="138"/>
      <c r="J202" s="140">
        <v>134333.8</v>
      </c>
      <c r="K202" s="16">
        <v>134333.8</v>
      </c>
      <c r="L202" s="17" t="s">
        <v>490</v>
      </c>
      <c r="M202" s="19" t="s">
        <v>123</v>
      </c>
      <c r="N202" s="19" t="s">
        <v>123</v>
      </c>
      <c r="O202" s="20"/>
      <c r="P202" s="21" t="s">
        <v>469</v>
      </c>
    </row>
    <row r="203">
      <c r="A203" s="20"/>
      <c r="B203" s="27"/>
      <c r="C203" s="30" t="s">
        <v>491</v>
      </c>
      <c r="D203" s="13">
        <v>7.0</v>
      </c>
      <c r="E203" s="14" t="s">
        <v>467</v>
      </c>
      <c r="F203" s="138">
        <v>3429259.0</v>
      </c>
      <c r="G203" s="138">
        <v>3289236.0</v>
      </c>
      <c r="H203" s="138">
        <f>3429259/7</f>
        <v>489894.1429</v>
      </c>
      <c r="I203" s="138">
        <f>G203/7</f>
        <v>469890.8571</v>
      </c>
      <c r="J203" s="140">
        <f t="shared" ref="J203:J205" si="49">(F203+G203)/2</f>
        <v>3359247.5</v>
      </c>
      <c r="K203" s="16">
        <f t="shared" ref="K203:K206" si="50">(H203+I203)/2</f>
        <v>479892.5</v>
      </c>
      <c r="L203" s="17" t="s">
        <v>492</v>
      </c>
      <c r="M203" s="19" t="s">
        <v>123</v>
      </c>
      <c r="N203" s="19" t="s">
        <v>123</v>
      </c>
      <c r="O203" s="20"/>
      <c r="P203" s="21" t="s">
        <v>469</v>
      </c>
    </row>
    <row r="204">
      <c r="A204" s="141"/>
      <c r="B204" s="142"/>
      <c r="C204" s="28" t="s">
        <v>493</v>
      </c>
      <c r="D204" s="13">
        <v>2.0</v>
      </c>
      <c r="E204" s="14" t="s">
        <v>467</v>
      </c>
      <c r="F204" s="138">
        <f>2*67391</f>
        <v>134782</v>
      </c>
      <c r="G204" s="138">
        <f>2*36907</f>
        <v>73814</v>
      </c>
      <c r="H204" s="138">
        <v>67391.0</v>
      </c>
      <c r="I204" s="138">
        <v>36907.0</v>
      </c>
      <c r="J204" s="140">
        <f t="shared" si="49"/>
        <v>104298</v>
      </c>
      <c r="K204" s="16">
        <f t="shared" si="50"/>
        <v>52149</v>
      </c>
      <c r="L204" s="17" t="s">
        <v>200</v>
      </c>
      <c r="M204" s="19" t="s">
        <v>123</v>
      </c>
      <c r="N204" s="18"/>
      <c r="O204" s="20"/>
      <c r="P204" s="21" t="s">
        <v>469</v>
      </c>
    </row>
    <row r="205">
      <c r="A205" s="20"/>
      <c r="B205" s="27"/>
      <c r="C205" s="30" t="s">
        <v>494</v>
      </c>
      <c r="D205" s="13">
        <v>2.0</v>
      </c>
      <c r="E205" s="14" t="s">
        <v>467</v>
      </c>
      <c r="F205" s="138">
        <v>2100000.0</v>
      </c>
      <c r="G205" s="138">
        <v>5400000.0</v>
      </c>
      <c r="H205" s="138">
        <v>1050000.0</v>
      </c>
      <c r="I205" s="138">
        <v>2700000.0</v>
      </c>
      <c r="J205" s="143">
        <f t="shared" si="49"/>
        <v>3750000</v>
      </c>
      <c r="K205" s="16">
        <f t="shared" si="50"/>
        <v>1875000</v>
      </c>
      <c r="L205" s="17" t="s">
        <v>495</v>
      </c>
      <c r="M205" s="19" t="s">
        <v>123</v>
      </c>
      <c r="N205" s="19" t="s">
        <v>123</v>
      </c>
      <c r="O205" s="20"/>
      <c r="P205" s="21" t="s">
        <v>469</v>
      </c>
    </row>
    <row r="206">
      <c r="A206" s="20"/>
      <c r="B206" s="27"/>
      <c r="C206" s="14" t="s">
        <v>496</v>
      </c>
      <c r="D206" s="13">
        <v>10.0</v>
      </c>
      <c r="E206" s="14" t="s">
        <v>467</v>
      </c>
      <c r="F206" s="138"/>
      <c r="G206" s="138"/>
      <c r="H206" s="138"/>
      <c r="I206" s="138"/>
      <c r="J206" s="131"/>
      <c r="K206" s="16">
        <f t="shared" si="50"/>
        <v>0</v>
      </c>
      <c r="L206" s="35"/>
      <c r="M206" s="19" t="s">
        <v>123</v>
      </c>
      <c r="N206" s="144"/>
      <c r="O206" s="20"/>
      <c r="P206" s="21" t="s">
        <v>469</v>
      </c>
    </row>
    <row r="207">
      <c r="A207" s="145"/>
      <c r="B207" s="146" t="s">
        <v>497</v>
      </c>
      <c r="C207" s="147" t="s">
        <v>498</v>
      </c>
      <c r="D207" s="148">
        <v>1.0</v>
      </c>
      <c r="E207" s="149" t="s">
        <v>499</v>
      </c>
      <c r="F207" s="126">
        <v>550000.0</v>
      </c>
      <c r="G207" s="126">
        <v>1252474.8</v>
      </c>
      <c r="H207" s="126">
        <v>550000.0</v>
      </c>
      <c r="I207" s="126">
        <v>1252474.8</v>
      </c>
      <c r="J207" s="16">
        <f t="shared" ref="J207:K207" si="51">(G207+H207)/2</f>
        <v>901237.4</v>
      </c>
      <c r="K207" s="16">
        <f t="shared" si="51"/>
        <v>901237.4</v>
      </c>
      <c r="L207" s="17" t="s">
        <v>289</v>
      </c>
      <c r="M207" s="150"/>
      <c r="N207" s="150"/>
      <c r="O207" s="20"/>
      <c r="P207" s="20"/>
      <c r="Q207" s="20"/>
    </row>
    <row r="208">
      <c r="A208" s="151"/>
      <c r="B208" s="146" t="s">
        <v>500</v>
      </c>
      <c r="C208" s="147" t="s">
        <v>501</v>
      </c>
      <c r="D208" s="148">
        <v>1.0</v>
      </c>
      <c r="E208" s="149" t="s">
        <v>502</v>
      </c>
      <c r="F208" s="126" t="s">
        <v>503</v>
      </c>
      <c r="G208" s="126"/>
      <c r="H208" s="126">
        <v>1094795.0</v>
      </c>
      <c r="I208" s="126"/>
      <c r="J208" s="16">
        <v>1094795.0</v>
      </c>
      <c r="K208" s="16">
        <v>1094795.0</v>
      </c>
      <c r="L208" s="17" t="s">
        <v>504</v>
      </c>
      <c r="M208" s="150"/>
      <c r="N208" s="150"/>
      <c r="O208" s="20"/>
      <c r="P208" s="21" t="s">
        <v>19</v>
      </c>
      <c r="Q208" s="20"/>
    </row>
    <row r="209">
      <c r="A209" s="151"/>
      <c r="B209" s="152" t="s">
        <v>505</v>
      </c>
      <c r="C209" s="153" t="s">
        <v>506</v>
      </c>
      <c r="D209" s="148">
        <v>13.0</v>
      </c>
      <c r="E209" s="149" t="s">
        <v>507</v>
      </c>
      <c r="F209" s="154"/>
      <c r="G209" s="154"/>
      <c r="H209" s="154"/>
      <c r="I209" s="154"/>
      <c r="J209" s="16">
        <v>0.0</v>
      </c>
      <c r="K209" s="16">
        <f t="shared" ref="K209:K210" si="52">(H209+I209)/2</f>
        <v>0</v>
      </c>
      <c r="L209" s="17" t="s">
        <v>508</v>
      </c>
      <c r="M209" s="150"/>
      <c r="N209" s="72" t="s">
        <v>509</v>
      </c>
      <c r="O209" s="20"/>
      <c r="P209" s="21" t="s">
        <v>19</v>
      </c>
      <c r="Q209" s="20"/>
    </row>
    <row r="210">
      <c r="A210" s="151"/>
      <c r="B210" s="152" t="s">
        <v>510</v>
      </c>
      <c r="C210" s="153" t="s">
        <v>511</v>
      </c>
      <c r="D210" s="148">
        <v>1.0</v>
      </c>
      <c r="E210" s="149" t="s">
        <v>507</v>
      </c>
      <c r="F210" s="154"/>
      <c r="G210" s="154"/>
      <c r="H210" s="154"/>
      <c r="I210" s="154"/>
      <c r="J210" s="16">
        <v>0.0</v>
      </c>
      <c r="K210" s="16">
        <f t="shared" si="52"/>
        <v>0</v>
      </c>
      <c r="L210" s="17" t="s">
        <v>430</v>
      </c>
      <c r="M210" s="150"/>
      <c r="N210" s="72" t="s">
        <v>509</v>
      </c>
      <c r="O210" s="20"/>
      <c r="P210" s="21" t="s">
        <v>19</v>
      </c>
      <c r="Q210" s="20"/>
    </row>
    <row r="211">
      <c r="A211" s="51"/>
      <c r="B211" s="52"/>
      <c r="C211" s="155" t="s">
        <v>512</v>
      </c>
      <c r="D211" s="148">
        <v>1.0</v>
      </c>
      <c r="E211" s="156" t="s">
        <v>513</v>
      </c>
      <c r="F211" s="157"/>
      <c r="G211" s="157"/>
      <c r="H211" s="157" t="s">
        <v>514</v>
      </c>
      <c r="I211" s="157"/>
      <c r="J211" s="16">
        <v>950000.0</v>
      </c>
      <c r="K211" s="16">
        <v>950000.0</v>
      </c>
      <c r="L211" s="17" t="s">
        <v>515</v>
      </c>
      <c r="M211" s="158"/>
      <c r="N211" s="150"/>
      <c r="O211" s="20"/>
      <c r="P211" s="21" t="s">
        <v>516</v>
      </c>
    </row>
    <row r="212">
      <c r="A212" s="51"/>
      <c r="B212" s="52"/>
      <c r="C212" s="155" t="s">
        <v>316</v>
      </c>
      <c r="D212" s="148">
        <v>1.0</v>
      </c>
      <c r="E212" s="156" t="s">
        <v>513</v>
      </c>
      <c r="F212" s="15">
        <v>67391.0</v>
      </c>
      <c r="G212" s="15">
        <v>36907.0</v>
      </c>
      <c r="H212" s="15">
        <v>67391.0</v>
      </c>
      <c r="I212" s="15">
        <v>36907.0</v>
      </c>
      <c r="J212" s="16">
        <f t="shared" ref="J212:J214" si="53">AVERAGE(F212:G212)</f>
        <v>52149</v>
      </c>
      <c r="K212" s="16">
        <f t="shared" ref="K212:K214" si="54">(H212+I212)/2</f>
        <v>52149</v>
      </c>
      <c r="L212" s="17" t="s">
        <v>517</v>
      </c>
      <c r="M212" s="158"/>
      <c r="N212" s="150"/>
      <c r="O212" s="20"/>
      <c r="P212" s="21" t="s">
        <v>59</v>
      </c>
      <c r="Q212" s="20"/>
    </row>
    <row r="213">
      <c r="A213" s="51"/>
      <c r="B213" s="52"/>
      <c r="C213" s="155" t="s">
        <v>316</v>
      </c>
      <c r="D213" s="148">
        <v>1.0</v>
      </c>
      <c r="E213" s="156" t="s">
        <v>513</v>
      </c>
      <c r="F213" s="15">
        <v>67391.0</v>
      </c>
      <c r="G213" s="15">
        <v>36907.0</v>
      </c>
      <c r="H213" s="15">
        <v>67391.0</v>
      </c>
      <c r="I213" s="15">
        <v>36907.0</v>
      </c>
      <c r="J213" s="16">
        <f t="shared" si="53"/>
        <v>52149</v>
      </c>
      <c r="K213" s="16">
        <f t="shared" si="54"/>
        <v>52149</v>
      </c>
      <c r="L213" s="17" t="s">
        <v>517</v>
      </c>
      <c r="M213" s="158"/>
      <c r="N213" s="150"/>
      <c r="O213" s="20"/>
      <c r="P213" s="21" t="s">
        <v>59</v>
      </c>
      <c r="Q213" s="20"/>
    </row>
    <row r="214">
      <c r="A214" s="51"/>
      <c r="B214" s="52"/>
      <c r="C214" s="155" t="s">
        <v>318</v>
      </c>
      <c r="D214" s="148">
        <v>1.0</v>
      </c>
      <c r="E214" s="156" t="s">
        <v>513</v>
      </c>
      <c r="F214" s="15">
        <v>232000.0</v>
      </c>
      <c r="G214" s="15">
        <v>102457.0</v>
      </c>
      <c r="H214" s="15">
        <v>232000.0</v>
      </c>
      <c r="I214" s="15">
        <v>102457.0</v>
      </c>
      <c r="J214" s="16">
        <f t="shared" si="53"/>
        <v>167228.5</v>
      </c>
      <c r="K214" s="16">
        <f t="shared" si="54"/>
        <v>167228.5</v>
      </c>
      <c r="L214" s="17" t="s">
        <v>319</v>
      </c>
      <c r="M214" s="158"/>
      <c r="N214" s="150"/>
      <c r="O214" s="20"/>
      <c r="P214" s="21" t="s">
        <v>59</v>
      </c>
      <c r="Q214" s="20"/>
    </row>
    <row r="215">
      <c r="A215" s="124"/>
      <c r="B215" s="125"/>
      <c r="C215" s="159" t="s">
        <v>518</v>
      </c>
      <c r="D215" s="148">
        <v>1.0</v>
      </c>
      <c r="E215" s="156" t="s">
        <v>513</v>
      </c>
      <c r="F215" s="157">
        <v>850000.0</v>
      </c>
      <c r="G215" s="157"/>
      <c r="H215" s="157">
        <v>850000.0</v>
      </c>
      <c r="I215" s="157"/>
      <c r="J215" s="16">
        <v>850000.0</v>
      </c>
      <c r="K215" s="16">
        <v>850000.0</v>
      </c>
      <c r="L215" s="17" t="s">
        <v>230</v>
      </c>
      <c r="M215" s="158"/>
      <c r="N215" s="72" t="s">
        <v>519</v>
      </c>
      <c r="O215" s="20"/>
      <c r="P215" s="21" t="s">
        <v>96</v>
      </c>
      <c r="Q215" s="20"/>
    </row>
    <row r="216">
      <c r="A216" s="51"/>
      <c r="B216" s="52"/>
      <c r="C216" s="156" t="s">
        <v>520</v>
      </c>
      <c r="D216" s="148">
        <v>4.0</v>
      </c>
      <c r="E216" s="156" t="s">
        <v>513</v>
      </c>
      <c r="F216" s="157"/>
      <c r="G216" s="157"/>
      <c r="H216" s="157"/>
      <c r="I216" s="157"/>
      <c r="J216" s="16"/>
      <c r="K216" s="16">
        <f t="shared" ref="K216:K229" si="55">(H216+I216)/2</f>
        <v>0</v>
      </c>
      <c r="L216" s="17" t="s">
        <v>521</v>
      </c>
      <c r="M216" s="150"/>
      <c r="N216" s="150"/>
      <c r="O216" s="20"/>
      <c r="P216" s="21" t="s">
        <v>132</v>
      </c>
      <c r="Q216" s="20"/>
    </row>
    <row r="217">
      <c r="A217" s="151"/>
      <c r="B217" s="160" t="s">
        <v>522</v>
      </c>
      <c r="C217" s="161" t="s">
        <v>523</v>
      </c>
      <c r="D217" s="148">
        <v>8.0</v>
      </c>
      <c r="E217" s="149" t="s">
        <v>524</v>
      </c>
      <c r="F217" s="154"/>
      <c r="G217" s="154"/>
      <c r="H217" s="154"/>
      <c r="I217" s="154"/>
      <c r="J217" s="16">
        <v>0.0</v>
      </c>
      <c r="K217" s="16">
        <f t="shared" si="55"/>
        <v>0</v>
      </c>
      <c r="L217" s="17" t="s">
        <v>525</v>
      </c>
      <c r="M217" s="150"/>
      <c r="N217" s="72" t="s">
        <v>526</v>
      </c>
      <c r="O217" s="20"/>
      <c r="P217" s="21" t="s">
        <v>19</v>
      </c>
      <c r="Q217" s="20"/>
    </row>
    <row r="218">
      <c r="A218" s="162"/>
      <c r="B218" s="163" t="s">
        <v>527</v>
      </c>
      <c r="C218" s="153" t="s">
        <v>528</v>
      </c>
      <c r="D218" s="148">
        <v>1.0</v>
      </c>
      <c r="E218" s="149" t="s">
        <v>529</v>
      </c>
      <c r="F218" s="154"/>
      <c r="G218" s="154"/>
      <c r="H218" s="154"/>
      <c r="I218" s="154"/>
      <c r="J218" s="16"/>
      <c r="K218" s="16">
        <f t="shared" si="55"/>
        <v>0</v>
      </c>
      <c r="L218" s="17" t="s">
        <v>62</v>
      </c>
      <c r="M218" s="150"/>
      <c r="N218" s="72" t="s">
        <v>530</v>
      </c>
      <c r="O218" s="20"/>
      <c r="P218" s="20"/>
      <c r="Q218" s="20"/>
    </row>
    <row r="219">
      <c r="A219" s="51"/>
      <c r="B219" s="52"/>
      <c r="C219" s="156" t="s">
        <v>531</v>
      </c>
      <c r="D219" s="148">
        <v>1.0</v>
      </c>
      <c r="E219" s="156" t="s">
        <v>532</v>
      </c>
      <c r="F219" s="157">
        <v>123000.0</v>
      </c>
      <c r="G219" s="157">
        <v>162000.0</v>
      </c>
      <c r="H219" s="157">
        <v>123000.0</v>
      </c>
      <c r="I219" s="157">
        <v>162000.0</v>
      </c>
      <c r="J219" s="16">
        <f>AVERAGE(F219:G219)</f>
        <v>142500</v>
      </c>
      <c r="K219" s="16">
        <f t="shared" si="55"/>
        <v>142500</v>
      </c>
      <c r="L219" s="17" t="s">
        <v>533</v>
      </c>
      <c r="M219" s="150"/>
      <c r="N219" s="150"/>
      <c r="O219" s="20"/>
      <c r="P219" s="21" t="s">
        <v>132</v>
      </c>
      <c r="Q219" s="20"/>
    </row>
    <row r="220">
      <c r="A220" s="51"/>
      <c r="B220" s="164"/>
      <c r="C220" s="165" t="s">
        <v>523</v>
      </c>
      <c r="D220" s="148">
        <v>2.0</v>
      </c>
      <c r="E220" s="156" t="s">
        <v>532</v>
      </c>
      <c r="F220" s="157"/>
      <c r="G220" s="157"/>
      <c r="H220" s="157"/>
      <c r="I220" s="157"/>
      <c r="J220" s="16">
        <v>0.0</v>
      </c>
      <c r="K220" s="16">
        <f t="shared" si="55"/>
        <v>0</v>
      </c>
      <c r="L220" s="17" t="s">
        <v>534</v>
      </c>
      <c r="M220" s="150"/>
      <c r="N220" s="72" t="s">
        <v>526</v>
      </c>
      <c r="O220" s="20"/>
      <c r="P220" s="21" t="s">
        <v>19</v>
      </c>
      <c r="Q220" s="20"/>
    </row>
    <row r="221">
      <c r="A221" s="145"/>
      <c r="B221" s="166" t="s">
        <v>535</v>
      </c>
      <c r="C221" s="167" t="s">
        <v>536</v>
      </c>
      <c r="D221" s="148">
        <v>1.0</v>
      </c>
      <c r="E221" s="149" t="s">
        <v>537</v>
      </c>
      <c r="F221" s="154"/>
      <c r="G221" s="154"/>
      <c r="H221" s="154"/>
      <c r="I221" s="154"/>
      <c r="J221" s="16">
        <v>0.0</v>
      </c>
      <c r="K221" s="16">
        <f t="shared" si="55"/>
        <v>0</v>
      </c>
      <c r="L221" s="17" t="s">
        <v>538</v>
      </c>
      <c r="M221" s="150"/>
      <c r="N221" s="72" t="s">
        <v>539</v>
      </c>
      <c r="O221" s="20"/>
      <c r="P221" s="20"/>
      <c r="Q221" s="20"/>
    </row>
    <row r="222">
      <c r="A222" s="151"/>
      <c r="B222" s="152" t="s">
        <v>540</v>
      </c>
      <c r="C222" s="153" t="s">
        <v>541</v>
      </c>
      <c r="D222" s="148">
        <v>1.0</v>
      </c>
      <c r="E222" s="149" t="s">
        <v>542</v>
      </c>
      <c r="F222" s="154"/>
      <c r="G222" s="154"/>
      <c r="H222" s="154"/>
      <c r="I222" s="154"/>
      <c r="J222" s="16">
        <v>0.0</v>
      </c>
      <c r="K222" s="16">
        <f t="shared" si="55"/>
        <v>0</v>
      </c>
      <c r="L222" s="17" t="s">
        <v>543</v>
      </c>
      <c r="M222" s="168">
        <v>300000.0</v>
      </c>
      <c r="N222" s="72" t="s">
        <v>544</v>
      </c>
      <c r="O222" s="20"/>
      <c r="P222" s="21" t="s">
        <v>19</v>
      </c>
      <c r="Q222" s="20"/>
    </row>
    <row r="223">
      <c r="A223" s="151"/>
      <c r="B223" s="160" t="s">
        <v>545</v>
      </c>
      <c r="C223" s="161" t="s">
        <v>546</v>
      </c>
      <c r="D223" s="148">
        <v>1.0</v>
      </c>
      <c r="E223" s="149" t="s">
        <v>542</v>
      </c>
      <c r="F223" s="154"/>
      <c r="G223" s="154"/>
      <c r="H223" s="154"/>
      <c r="I223" s="154"/>
      <c r="J223" s="16">
        <v>0.0</v>
      </c>
      <c r="K223" s="16">
        <f t="shared" si="55"/>
        <v>0</v>
      </c>
      <c r="L223" s="17" t="s">
        <v>331</v>
      </c>
      <c r="M223" s="150"/>
      <c r="N223" s="72" t="s">
        <v>526</v>
      </c>
      <c r="O223" s="20"/>
      <c r="P223" s="21" t="s">
        <v>19</v>
      </c>
      <c r="Q223" s="20"/>
    </row>
    <row r="224">
      <c r="A224" s="51"/>
      <c r="B224" s="52"/>
      <c r="C224" s="156" t="s">
        <v>381</v>
      </c>
      <c r="D224" s="148">
        <v>2.0</v>
      </c>
      <c r="E224" s="156" t="s">
        <v>547</v>
      </c>
      <c r="F224" s="157">
        <v>80000.0</v>
      </c>
      <c r="G224" s="157"/>
      <c r="H224" s="157"/>
      <c r="I224" s="157"/>
      <c r="J224" s="16"/>
      <c r="K224" s="16">
        <f t="shared" si="55"/>
        <v>0</v>
      </c>
      <c r="L224" s="82">
        <v>80000.0</v>
      </c>
      <c r="M224" s="158"/>
      <c r="N224" s="150"/>
      <c r="O224" s="20"/>
      <c r="P224" s="21" t="s">
        <v>240</v>
      </c>
      <c r="Q224" s="20"/>
    </row>
    <row r="225">
      <c r="A225" s="51"/>
      <c r="B225" s="52"/>
      <c r="C225" s="105" t="s">
        <v>548</v>
      </c>
      <c r="D225" s="148">
        <v>1.0</v>
      </c>
      <c r="E225" s="156" t="s">
        <v>547</v>
      </c>
      <c r="F225" s="157"/>
      <c r="G225" s="157"/>
      <c r="H225" s="157"/>
      <c r="I225" s="157"/>
      <c r="J225" s="16"/>
      <c r="K225" s="16">
        <f t="shared" si="55"/>
        <v>0</v>
      </c>
      <c r="L225" s="17" t="s">
        <v>277</v>
      </c>
      <c r="M225" s="158"/>
      <c r="N225" s="150"/>
      <c r="O225" s="20"/>
      <c r="P225" s="21" t="s">
        <v>145</v>
      </c>
      <c r="Q225" s="20"/>
    </row>
    <row r="226">
      <c r="A226" s="51"/>
      <c r="B226" s="52"/>
      <c r="C226" s="156" t="s">
        <v>549</v>
      </c>
      <c r="D226" s="148">
        <v>1.0</v>
      </c>
      <c r="E226" s="156" t="s">
        <v>547</v>
      </c>
      <c r="F226" s="157">
        <v>70000.0</v>
      </c>
      <c r="G226" s="157">
        <v>80000.0</v>
      </c>
      <c r="H226" s="157">
        <v>70000.0</v>
      </c>
      <c r="I226" s="157">
        <v>80000.0</v>
      </c>
      <c r="J226" s="16">
        <f>AVERAGE(F226:G226)</f>
        <v>75000</v>
      </c>
      <c r="K226" s="16">
        <f t="shared" si="55"/>
        <v>75000</v>
      </c>
      <c r="L226" s="17" t="s">
        <v>550</v>
      </c>
      <c r="M226" s="158"/>
      <c r="N226" s="150"/>
      <c r="O226" s="20"/>
      <c r="P226" s="20"/>
      <c r="Q226" s="20"/>
    </row>
    <row r="227">
      <c r="A227" s="51"/>
      <c r="B227" s="52"/>
      <c r="C227" s="156" t="s">
        <v>551</v>
      </c>
      <c r="D227" s="148">
        <v>1.0</v>
      </c>
      <c r="E227" s="156" t="s">
        <v>547</v>
      </c>
      <c r="F227" s="157"/>
      <c r="G227" s="157"/>
      <c r="H227" s="157"/>
      <c r="I227" s="157"/>
      <c r="J227" s="16"/>
      <c r="K227" s="16">
        <f t="shared" si="55"/>
        <v>0</v>
      </c>
      <c r="L227" s="17" t="s">
        <v>550</v>
      </c>
      <c r="M227" s="158"/>
      <c r="N227" s="150"/>
      <c r="O227" s="20"/>
      <c r="P227" s="21" t="s">
        <v>59</v>
      </c>
      <c r="Q227" s="21"/>
    </row>
    <row r="228">
      <c r="A228" s="97"/>
      <c r="B228" s="98"/>
      <c r="C228" s="169" t="s">
        <v>552</v>
      </c>
      <c r="D228" s="148">
        <v>1.0</v>
      </c>
      <c r="E228" s="156" t="s">
        <v>547</v>
      </c>
      <c r="F228" s="157"/>
      <c r="G228" s="157"/>
      <c r="H228" s="157"/>
      <c r="I228" s="157"/>
      <c r="J228" s="16"/>
      <c r="K228" s="16">
        <f t="shared" si="55"/>
        <v>0</v>
      </c>
      <c r="L228" s="17" t="s">
        <v>553</v>
      </c>
      <c r="M228" s="150"/>
      <c r="N228" s="150"/>
      <c r="O228" s="20"/>
      <c r="P228" s="21"/>
      <c r="Q228" s="21"/>
    </row>
    <row r="229">
      <c r="A229" s="97"/>
      <c r="B229" s="98"/>
      <c r="C229" s="169" t="s">
        <v>554</v>
      </c>
      <c r="D229" s="148">
        <v>2.0</v>
      </c>
      <c r="E229" s="156" t="s">
        <v>547</v>
      </c>
      <c r="F229" s="157"/>
      <c r="G229" s="157"/>
      <c r="H229" s="157"/>
      <c r="I229" s="157"/>
      <c r="J229" s="16"/>
      <c r="K229" s="16">
        <f t="shared" si="55"/>
        <v>0</v>
      </c>
      <c r="L229" s="17" t="s">
        <v>521</v>
      </c>
      <c r="M229" s="158"/>
      <c r="N229" s="150"/>
      <c r="O229" s="20"/>
      <c r="P229" s="20"/>
      <c r="Q229" s="20"/>
    </row>
    <row r="230">
      <c r="A230" s="51"/>
      <c r="B230" s="52"/>
      <c r="C230" s="156" t="s">
        <v>555</v>
      </c>
      <c r="D230" s="148">
        <v>1.0</v>
      </c>
      <c r="E230" s="156" t="s">
        <v>547</v>
      </c>
      <c r="F230" s="157">
        <v>425000.0</v>
      </c>
      <c r="G230" s="157">
        <v>449000.0</v>
      </c>
      <c r="H230" s="157">
        <v>425000.0</v>
      </c>
      <c r="I230" s="157">
        <v>449000.0</v>
      </c>
      <c r="J230" s="16">
        <f t="shared" ref="J230:K230" si="56">(G230+H230)/2</f>
        <v>437000</v>
      </c>
      <c r="K230" s="16">
        <f t="shared" si="56"/>
        <v>437000</v>
      </c>
      <c r="L230" s="17" t="s">
        <v>58</v>
      </c>
      <c r="M230" s="150"/>
      <c r="N230" s="150"/>
      <c r="O230" s="20"/>
      <c r="P230" s="21" t="s">
        <v>132</v>
      </c>
      <c r="Q230" s="20"/>
    </row>
    <row r="231">
      <c r="A231" s="51"/>
      <c r="B231" s="52"/>
      <c r="C231" s="156" t="s">
        <v>303</v>
      </c>
      <c r="D231" s="148">
        <v>1.0</v>
      </c>
      <c r="E231" s="156" t="s">
        <v>547</v>
      </c>
      <c r="F231" s="157">
        <v>1100000.0</v>
      </c>
      <c r="G231" s="157"/>
      <c r="H231" s="157">
        <v>1100000.0</v>
      </c>
      <c r="I231" s="157"/>
      <c r="J231" s="16">
        <v>1100000.0</v>
      </c>
      <c r="K231" s="16">
        <f>1100000</f>
        <v>1100000</v>
      </c>
      <c r="L231" s="17" t="s">
        <v>230</v>
      </c>
      <c r="M231" s="150"/>
      <c r="N231" s="150"/>
      <c r="O231" s="20"/>
      <c r="P231" s="21" t="s">
        <v>333</v>
      </c>
      <c r="Q231" s="20"/>
    </row>
    <row r="232">
      <c r="A232" s="51"/>
      <c r="B232" s="52"/>
      <c r="C232" s="155" t="s">
        <v>318</v>
      </c>
      <c r="D232" s="148">
        <v>1.0</v>
      </c>
      <c r="E232" s="156" t="s">
        <v>556</v>
      </c>
      <c r="F232" s="15">
        <v>232000.0</v>
      </c>
      <c r="G232" s="15">
        <v>102457.0</v>
      </c>
      <c r="H232" s="15">
        <v>232000.0</v>
      </c>
      <c r="I232" s="15">
        <v>102457.0</v>
      </c>
      <c r="J232" s="16">
        <f>AVERAGE(F232:G232)</f>
        <v>167228.5</v>
      </c>
      <c r="K232" s="16">
        <f>(H232+I232)/2</f>
        <v>167228.5</v>
      </c>
      <c r="L232" s="17" t="s">
        <v>354</v>
      </c>
      <c r="M232" s="158"/>
      <c r="N232" s="150"/>
      <c r="O232" s="20"/>
      <c r="P232" s="21" t="s">
        <v>59</v>
      </c>
      <c r="Q232" s="20"/>
    </row>
    <row r="233">
      <c r="A233" s="51"/>
      <c r="B233" s="52"/>
      <c r="C233" s="156" t="s">
        <v>557</v>
      </c>
      <c r="D233" s="148">
        <v>2.0</v>
      </c>
      <c r="E233" s="156" t="s">
        <v>558</v>
      </c>
      <c r="F233" s="157">
        <v>2200000.0</v>
      </c>
      <c r="G233" s="157"/>
      <c r="H233" s="157">
        <v>1100000.0</v>
      </c>
      <c r="I233" s="157"/>
      <c r="J233" s="16">
        <v>2200000.0</v>
      </c>
      <c r="K233" s="16">
        <f>1100000</f>
        <v>1100000</v>
      </c>
      <c r="L233" s="17" t="s">
        <v>559</v>
      </c>
      <c r="M233" s="150"/>
      <c r="N233" s="150"/>
      <c r="O233" s="20"/>
      <c r="P233" s="21" t="s">
        <v>560</v>
      </c>
      <c r="Q233" s="20"/>
    </row>
    <row r="234">
      <c r="D234" s="170"/>
      <c r="F234" s="171"/>
      <c r="G234" s="171"/>
      <c r="H234" s="171"/>
      <c r="I234" s="171"/>
      <c r="J234" s="111">
        <f t="shared" ref="J234:K234" si="57">SUM(J2:J233)</f>
        <v>234334495.6</v>
      </c>
      <c r="K234" s="111">
        <f t="shared" si="57"/>
        <v>151230856.7</v>
      </c>
      <c r="L234" s="172" t="s">
        <v>561</v>
      </c>
    </row>
    <row r="235">
      <c r="D235" s="170"/>
      <c r="F235" s="171"/>
      <c r="G235" s="171"/>
      <c r="H235" s="171"/>
      <c r="I235" s="173"/>
      <c r="J235" s="174"/>
      <c r="K235" s="174"/>
      <c r="L235" s="175"/>
    </row>
    <row r="236">
      <c r="D236" s="170"/>
      <c r="F236" s="171"/>
      <c r="G236" s="171"/>
      <c r="H236" s="171"/>
      <c r="I236" s="173"/>
      <c r="J236" s="174"/>
      <c r="K236" s="174"/>
      <c r="L236" s="175"/>
    </row>
    <row r="237">
      <c r="D237" s="170"/>
      <c r="F237" s="171"/>
      <c r="G237" s="171"/>
      <c r="H237" s="171"/>
      <c r="I237" s="173"/>
      <c r="J237" s="174"/>
      <c r="K237" s="174"/>
      <c r="L237" s="175"/>
    </row>
    <row r="238">
      <c r="D238" s="170"/>
      <c r="F238" s="171"/>
      <c r="G238" s="171"/>
      <c r="H238" s="171"/>
      <c r="I238" s="173"/>
      <c r="J238" s="174"/>
      <c r="K238" s="174"/>
      <c r="L238" s="175"/>
    </row>
    <row r="239">
      <c r="D239" s="170"/>
      <c r="F239" s="171"/>
      <c r="G239" s="171"/>
      <c r="H239" s="171"/>
      <c r="I239" s="173"/>
      <c r="J239" s="174"/>
      <c r="K239" s="174"/>
      <c r="L239" s="175"/>
    </row>
    <row r="240">
      <c r="D240" s="170"/>
      <c r="F240" s="171"/>
      <c r="G240" s="171"/>
      <c r="H240" s="171"/>
      <c r="I240" s="173"/>
      <c r="J240" s="176"/>
      <c r="K240" s="176"/>
      <c r="L240" s="175"/>
    </row>
    <row r="241">
      <c r="D241" s="170"/>
      <c r="F241" s="171"/>
      <c r="G241" s="171"/>
      <c r="H241" s="171"/>
      <c r="I241" s="171"/>
      <c r="J241" s="176"/>
      <c r="K241" s="176"/>
      <c r="L241" s="177"/>
    </row>
    <row r="242">
      <c r="D242" s="170"/>
      <c r="F242" s="171"/>
      <c r="G242" s="171"/>
      <c r="H242" s="171"/>
      <c r="I242" s="171"/>
      <c r="J242" s="176"/>
      <c r="K242" s="176"/>
      <c r="L242" s="177"/>
    </row>
    <row r="243">
      <c r="D243" s="170"/>
      <c r="F243" s="171"/>
      <c r="G243" s="171"/>
      <c r="H243" s="171"/>
      <c r="I243" s="171"/>
      <c r="J243" s="176"/>
      <c r="K243" s="176"/>
      <c r="L243" s="177"/>
    </row>
    <row r="244">
      <c r="D244" s="170"/>
      <c r="F244" s="171"/>
      <c r="G244" s="171"/>
      <c r="H244" s="171"/>
      <c r="I244" s="171"/>
      <c r="J244" s="176"/>
      <c r="K244" s="176"/>
      <c r="L244" s="177"/>
    </row>
    <row r="245">
      <c r="D245" s="170"/>
      <c r="F245" s="171"/>
      <c r="G245" s="171"/>
      <c r="H245" s="171"/>
      <c r="I245" s="171"/>
      <c r="J245" s="176"/>
      <c r="K245" s="176"/>
      <c r="L245" s="177"/>
    </row>
    <row r="246">
      <c r="D246" s="170"/>
      <c r="F246" s="171"/>
      <c r="G246" s="171"/>
      <c r="H246" s="171"/>
      <c r="I246" s="171"/>
      <c r="J246" s="176"/>
      <c r="K246" s="176"/>
      <c r="L246" s="177"/>
    </row>
    <row r="247">
      <c r="D247" s="170"/>
      <c r="F247" s="171"/>
      <c r="G247" s="171"/>
      <c r="H247" s="171"/>
      <c r="I247" s="171"/>
      <c r="J247" s="176"/>
      <c r="K247" s="176"/>
      <c r="L247" s="177"/>
    </row>
    <row r="248">
      <c r="D248" s="170"/>
      <c r="F248" s="171"/>
      <c r="G248" s="171"/>
      <c r="H248" s="171"/>
      <c r="I248" s="171"/>
      <c r="J248" s="176"/>
      <c r="K248" s="176"/>
      <c r="L248" s="177"/>
    </row>
    <row r="249">
      <c r="D249" s="170"/>
      <c r="F249" s="171"/>
      <c r="G249" s="171"/>
      <c r="H249" s="171"/>
      <c r="I249" s="171"/>
      <c r="J249" s="176"/>
      <c r="K249" s="176"/>
      <c r="L249" s="177"/>
    </row>
    <row r="250">
      <c r="D250" s="170"/>
      <c r="F250" s="171"/>
      <c r="G250" s="171"/>
      <c r="H250" s="171"/>
      <c r="I250" s="171"/>
      <c r="J250" s="176"/>
      <c r="K250" s="176"/>
      <c r="L250" s="177"/>
    </row>
    <row r="251">
      <c r="D251" s="170"/>
      <c r="F251" s="171"/>
      <c r="G251" s="171"/>
      <c r="H251" s="171"/>
      <c r="I251" s="171"/>
      <c r="J251" s="176"/>
      <c r="K251" s="176"/>
      <c r="L251" s="177"/>
    </row>
    <row r="252">
      <c r="D252" s="170"/>
      <c r="F252" s="171"/>
      <c r="G252" s="171"/>
      <c r="H252" s="171"/>
      <c r="I252" s="171"/>
      <c r="J252" s="176"/>
      <c r="K252" s="176"/>
      <c r="L252" s="177"/>
    </row>
    <row r="253">
      <c r="D253" s="170"/>
      <c r="F253" s="171"/>
      <c r="G253" s="171"/>
      <c r="H253" s="171"/>
      <c r="I253" s="171"/>
      <c r="J253" s="176"/>
      <c r="K253" s="176"/>
      <c r="L253" s="177"/>
    </row>
    <row r="254">
      <c r="D254" s="170"/>
      <c r="F254" s="171"/>
      <c r="G254" s="171"/>
      <c r="H254" s="171"/>
      <c r="I254" s="171"/>
      <c r="J254" s="176"/>
      <c r="K254" s="176"/>
      <c r="L254" s="177"/>
    </row>
    <row r="255">
      <c r="D255" s="170"/>
      <c r="F255" s="171"/>
      <c r="G255" s="171"/>
      <c r="H255" s="171"/>
      <c r="I255" s="171"/>
      <c r="J255" s="176"/>
      <c r="K255" s="176"/>
      <c r="L255" s="177"/>
    </row>
    <row r="256">
      <c r="D256" s="170"/>
      <c r="F256" s="171"/>
      <c r="G256" s="171"/>
      <c r="H256" s="171"/>
      <c r="I256" s="171"/>
      <c r="J256" s="176"/>
      <c r="K256" s="176"/>
      <c r="L256" s="177"/>
    </row>
    <row r="257">
      <c r="D257" s="170"/>
      <c r="F257" s="171"/>
      <c r="G257" s="171"/>
      <c r="H257" s="171"/>
      <c r="I257" s="171"/>
      <c r="J257" s="176"/>
      <c r="K257" s="176"/>
      <c r="L257" s="177"/>
    </row>
    <row r="258">
      <c r="D258" s="170"/>
      <c r="F258" s="171"/>
      <c r="G258" s="171"/>
      <c r="H258" s="171"/>
      <c r="I258" s="171"/>
      <c r="J258" s="176"/>
      <c r="K258" s="176"/>
      <c r="L258" s="177"/>
    </row>
    <row r="259">
      <c r="D259" s="170"/>
      <c r="F259" s="171"/>
      <c r="G259" s="171"/>
      <c r="H259" s="171"/>
      <c r="I259" s="171"/>
      <c r="J259" s="176"/>
      <c r="K259" s="176"/>
      <c r="L259" s="177"/>
    </row>
    <row r="260">
      <c r="D260" s="170"/>
      <c r="F260" s="171"/>
      <c r="G260" s="171"/>
      <c r="H260" s="171"/>
      <c r="I260" s="171"/>
      <c r="J260" s="176"/>
      <c r="K260" s="176"/>
      <c r="L260" s="177"/>
    </row>
    <row r="261">
      <c r="D261" s="170"/>
      <c r="F261" s="171"/>
      <c r="G261" s="171"/>
      <c r="H261" s="171"/>
      <c r="I261" s="171"/>
      <c r="J261" s="176"/>
      <c r="K261" s="176"/>
      <c r="L261" s="177"/>
    </row>
    <row r="262">
      <c r="D262" s="170"/>
      <c r="F262" s="171"/>
      <c r="G262" s="171"/>
      <c r="H262" s="171"/>
      <c r="I262" s="171"/>
      <c r="J262" s="176"/>
      <c r="K262" s="176"/>
      <c r="L262" s="177"/>
    </row>
    <row r="263">
      <c r="D263" s="170"/>
      <c r="F263" s="171"/>
      <c r="G263" s="171"/>
      <c r="H263" s="171"/>
      <c r="I263" s="171"/>
      <c r="J263" s="176"/>
      <c r="K263" s="176"/>
      <c r="L263" s="177"/>
    </row>
    <row r="264">
      <c r="D264" s="170"/>
      <c r="F264" s="171"/>
      <c r="G264" s="171"/>
      <c r="H264" s="171"/>
      <c r="I264" s="171"/>
      <c r="J264" s="176"/>
      <c r="K264" s="176"/>
      <c r="L264" s="177"/>
    </row>
    <row r="265">
      <c r="D265" s="170"/>
      <c r="F265" s="171"/>
      <c r="G265" s="171"/>
      <c r="H265" s="171"/>
      <c r="I265" s="171"/>
      <c r="J265" s="176"/>
      <c r="K265" s="176"/>
      <c r="L265" s="177"/>
    </row>
    <row r="266">
      <c r="D266" s="170"/>
      <c r="F266" s="171"/>
      <c r="G266" s="171"/>
      <c r="H266" s="171"/>
      <c r="I266" s="171"/>
      <c r="J266" s="176"/>
      <c r="K266" s="176"/>
      <c r="L266" s="177"/>
    </row>
    <row r="267">
      <c r="D267" s="170"/>
      <c r="F267" s="171"/>
      <c r="G267" s="171"/>
      <c r="H267" s="171"/>
      <c r="I267" s="171"/>
      <c r="J267" s="176"/>
      <c r="K267" s="176"/>
      <c r="L267" s="177"/>
    </row>
    <row r="268">
      <c r="D268" s="170"/>
      <c r="F268" s="171"/>
      <c r="G268" s="171"/>
      <c r="H268" s="171"/>
      <c r="I268" s="171"/>
      <c r="J268" s="176"/>
      <c r="K268" s="176"/>
      <c r="L268" s="177"/>
    </row>
    <row r="269">
      <c r="D269" s="170"/>
      <c r="F269" s="171"/>
      <c r="G269" s="171"/>
      <c r="H269" s="171"/>
      <c r="I269" s="171"/>
      <c r="J269" s="176"/>
      <c r="K269" s="176"/>
      <c r="L269" s="177"/>
    </row>
    <row r="270">
      <c r="D270" s="170"/>
      <c r="F270" s="171"/>
      <c r="G270" s="171"/>
      <c r="H270" s="171"/>
      <c r="I270" s="171"/>
      <c r="J270" s="176"/>
      <c r="K270" s="176"/>
      <c r="L270" s="177"/>
    </row>
    <row r="271">
      <c r="D271" s="170"/>
      <c r="F271" s="171"/>
      <c r="G271" s="171"/>
      <c r="H271" s="171"/>
      <c r="I271" s="171"/>
      <c r="J271" s="176"/>
      <c r="K271" s="176"/>
      <c r="L271" s="177"/>
    </row>
    <row r="272">
      <c r="D272" s="170"/>
      <c r="F272" s="171"/>
      <c r="G272" s="171"/>
      <c r="H272" s="171"/>
      <c r="I272" s="171"/>
      <c r="J272" s="176"/>
      <c r="K272" s="176"/>
      <c r="L272" s="177"/>
    </row>
    <row r="273">
      <c r="D273" s="170"/>
      <c r="F273" s="171"/>
      <c r="G273" s="171"/>
      <c r="H273" s="171"/>
      <c r="I273" s="171"/>
      <c r="J273" s="176"/>
      <c r="K273" s="176"/>
      <c r="L273" s="177"/>
    </row>
    <row r="274">
      <c r="D274" s="170"/>
      <c r="F274" s="171"/>
      <c r="G274" s="171"/>
      <c r="H274" s="171"/>
      <c r="I274" s="171"/>
      <c r="J274" s="176"/>
      <c r="K274" s="176"/>
      <c r="L274" s="177"/>
    </row>
    <row r="275">
      <c r="D275" s="170"/>
      <c r="F275" s="171"/>
      <c r="G275" s="171"/>
      <c r="H275" s="171"/>
      <c r="I275" s="171"/>
      <c r="J275" s="176"/>
      <c r="K275" s="176"/>
      <c r="L275" s="177"/>
    </row>
    <row r="276">
      <c r="D276" s="170"/>
      <c r="F276" s="171"/>
      <c r="G276" s="171"/>
      <c r="H276" s="171"/>
      <c r="I276" s="171"/>
      <c r="J276" s="176"/>
      <c r="K276" s="176"/>
      <c r="L276" s="177"/>
    </row>
    <row r="277">
      <c r="D277" s="170"/>
      <c r="F277" s="171"/>
      <c r="G277" s="171"/>
      <c r="H277" s="171"/>
      <c r="I277" s="171"/>
      <c r="J277" s="176"/>
      <c r="K277" s="176"/>
      <c r="L277" s="177"/>
    </row>
    <row r="278">
      <c r="D278" s="170"/>
      <c r="F278" s="171"/>
      <c r="G278" s="171"/>
      <c r="H278" s="171"/>
      <c r="I278" s="171"/>
      <c r="J278" s="176"/>
      <c r="K278" s="176"/>
      <c r="L278" s="177"/>
    </row>
    <row r="279">
      <c r="D279" s="170"/>
      <c r="F279" s="171"/>
      <c r="G279" s="171"/>
      <c r="H279" s="171"/>
      <c r="I279" s="171"/>
      <c r="J279" s="176"/>
      <c r="K279" s="176"/>
      <c r="L279" s="177"/>
    </row>
    <row r="280">
      <c r="D280" s="170"/>
      <c r="F280" s="171"/>
      <c r="G280" s="171"/>
      <c r="H280" s="171"/>
      <c r="I280" s="171"/>
      <c r="J280" s="176"/>
      <c r="K280" s="176"/>
      <c r="L280" s="177"/>
    </row>
    <row r="281">
      <c r="D281" s="170"/>
      <c r="F281" s="171"/>
      <c r="G281" s="171"/>
      <c r="H281" s="171"/>
      <c r="I281" s="171"/>
      <c r="J281" s="176"/>
      <c r="K281" s="176"/>
      <c r="L281" s="177"/>
    </row>
    <row r="282">
      <c r="D282" s="170"/>
      <c r="F282" s="171"/>
      <c r="G282" s="171"/>
      <c r="H282" s="171"/>
      <c r="I282" s="171"/>
      <c r="J282" s="176"/>
      <c r="K282" s="176"/>
      <c r="L282" s="177"/>
    </row>
    <row r="283">
      <c r="D283" s="170"/>
      <c r="F283" s="171"/>
      <c r="G283" s="171"/>
      <c r="H283" s="171"/>
      <c r="I283" s="171"/>
      <c r="J283" s="176"/>
      <c r="K283" s="176"/>
      <c r="L283" s="177"/>
    </row>
    <row r="284">
      <c r="D284" s="170"/>
      <c r="F284" s="171"/>
      <c r="G284" s="171"/>
      <c r="H284" s="171"/>
      <c r="I284" s="171"/>
      <c r="J284" s="176"/>
      <c r="K284" s="176"/>
      <c r="L284" s="177"/>
    </row>
    <row r="285">
      <c r="D285" s="170"/>
      <c r="F285" s="171"/>
      <c r="G285" s="171"/>
      <c r="H285" s="171"/>
      <c r="I285" s="171"/>
      <c r="J285" s="176"/>
      <c r="K285" s="176"/>
      <c r="L285" s="177"/>
    </row>
    <row r="286">
      <c r="D286" s="170"/>
      <c r="F286" s="171"/>
      <c r="G286" s="171"/>
      <c r="H286" s="171"/>
      <c r="I286" s="171"/>
      <c r="J286" s="176"/>
      <c r="K286" s="176"/>
      <c r="L286" s="177"/>
    </row>
    <row r="287">
      <c r="D287" s="170"/>
      <c r="F287" s="171"/>
      <c r="G287" s="171"/>
      <c r="H287" s="171"/>
      <c r="I287" s="171"/>
      <c r="J287" s="176"/>
      <c r="K287" s="176"/>
      <c r="L287" s="177"/>
    </row>
    <row r="288">
      <c r="D288" s="170"/>
      <c r="F288" s="171"/>
      <c r="G288" s="171"/>
      <c r="H288" s="171"/>
      <c r="I288" s="171"/>
      <c r="J288" s="176"/>
      <c r="K288" s="176"/>
      <c r="L288" s="177"/>
    </row>
    <row r="289">
      <c r="D289" s="170"/>
      <c r="F289" s="171"/>
      <c r="G289" s="171"/>
      <c r="H289" s="171"/>
      <c r="I289" s="171"/>
      <c r="J289" s="176"/>
      <c r="K289" s="176"/>
      <c r="L289" s="177"/>
    </row>
    <row r="290">
      <c r="D290" s="170"/>
      <c r="F290" s="171"/>
      <c r="G290" s="171"/>
      <c r="H290" s="171"/>
      <c r="I290" s="171"/>
      <c r="J290" s="176"/>
      <c r="K290" s="176"/>
      <c r="L290" s="177"/>
    </row>
    <row r="291">
      <c r="D291" s="170"/>
      <c r="F291" s="171"/>
      <c r="G291" s="171"/>
      <c r="H291" s="171"/>
      <c r="I291" s="171"/>
      <c r="J291" s="176"/>
      <c r="K291" s="176"/>
      <c r="L291" s="177"/>
    </row>
    <row r="292">
      <c r="D292" s="170"/>
      <c r="F292" s="171"/>
      <c r="G292" s="171"/>
      <c r="H292" s="171"/>
      <c r="I292" s="171"/>
      <c r="J292" s="176"/>
      <c r="K292" s="176"/>
      <c r="L292" s="177"/>
    </row>
    <row r="293">
      <c r="D293" s="170"/>
      <c r="F293" s="171"/>
      <c r="G293" s="171"/>
      <c r="H293" s="171"/>
      <c r="I293" s="171"/>
      <c r="J293" s="176"/>
      <c r="K293" s="176"/>
      <c r="L293" s="177"/>
    </row>
    <row r="294">
      <c r="D294" s="170"/>
      <c r="F294" s="171"/>
      <c r="G294" s="171"/>
      <c r="H294" s="171"/>
      <c r="I294" s="171"/>
      <c r="J294" s="176"/>
      <c r="K294" s="176"/>
      <c r="L294" s="177"/>
    </row>
    <row r="295">
      <c r="D295" s="170"/>
      <c r="F295" s="171"/>
      <c r="G295" s="171"/>
      <c r="H295" s="171"/>
      <c r="I295" s="171"/>
      <c r="J295" s="176"/>
      <c r="K295" s="176"/>
      <c r="L295" s="177"/>
    </row>
    <row r="296">
      <c r="D296" s="170"/>
      <c r="F296" s="171"/>
      <c r="G296" s="171"/>
      <c r="H296" s="171"/>
      <c r="I296" s="171"/>
      <c r="J296" s="176"/>
      <c r="K296" s="176"/>
      <c r="L296" s="177"/>
    </row>
    <row r="297">
      <c r="D297" s="170"/>
      <c r="F297" s="171"/>
      <c r="G297" s="171"/>
      <c r="H297" s="171"/>
      <c r="I297" s="171"/>
      <c r="J297" s="176"/>
      <c r="K297" s="176"/>
      <c r="L297" s="177"/>
    </row>
    <row r="298">
      <c r="D298" s="170"/>
      <c r="F298" s="171"/>
      <c r="G298" s="171"/>
      <c r="H298" s="171"/>
      <c r="I298" s="171"/>
      <c r="J298" s="176"/>
      <c r="K298" s="176"/>
      <c r="L298" s="177"/>
    </row>
    <row r="299">
      <c r="D299" s="170"/>
      <c r="F299" s="171"/>
      <c r="G299" s="171"/>
      <c r="H299" s="171"/>
      <c r="I299" s="171"/>
      <c r="J299" s="176"/>
      <c r="K299" s="176"/>
      <c r="L299" s="177"/>
    </row>
    <row r="300">
      <c r="D300" s="170"/>
      <c r="F300" s="171"/>
      <c r="G300" s="171"/>
      <c r="H300" s="171"/>
      <c r="I300" s="171"/>
      <c r="J300" s="176"/>
      <c r="K300" s="176"/>
      <c r="L300" s="177"/>
    </row>
    <row r="301">
      <c r="D301" s="170"/>
      <c r="F301" s="171"/>
      <c r="G301" s="171"/>
      <c r="H301" s="171"/>
      <c r="I301" s="171"/>
      <c r="J301" s="176"/>
      <c r="K301" s="176"/>
      <c r="L301" s="177"/>
    </row>
    <row r="302">
      <c r="D302" s="170"/>
      <c r="F302" s="171"/>
      <c r="G302" s="171"/>
      <c r="H302" s="171"/>
      <c r="I302" s="171"/>
      <c r="J302" s="176"/>
      <c r="K302" s="176"/>
      <c r="L302" s="177"/>
    </row>
    <row r="303">
      <c r="D303" s="170"/>
      <c r="F303" s="171"/>
      <c r="G303" s="171"/>
      <c r="H303" s="171"/>
      <c r="I303" s="171"/>
      <c r="J303" s="176"/>
      <c r="K303" s="176"/>
      <c r="L303" s="177"/>
    </row>
    <row r="304">
      <c r="D304" s="170"/>
      <c r="F304" s="171"/>
      <c r="G304" s="171"/>
      <c r="H304" s="171"/>
      <c r="I304" s="171"/>
      <c r="J304" s="176"/>
      <c r="K304" s="176"/>
      <c r="L304" s="177"/>
    </row>
    <row r="305">
      <c r="D305" s="170"/>
      <c r="F305" s="171"/>
      <c r="G305" s="171"/>
      <c r="H305" s="171"/>
      <c r="I305" s="171"/>
      <c r="J305" s="176"/>
      <c r="K305" s="176"/>
      <c r="L305" s="177"/>
    </row>
    <row r="306">
      <c r="D306" s="170"/>
      <c r="F306" s="171"/>
      <c r="G306" s="171"/>
      <c r="H306" s="171"/>
      <c r="I306" s="171"/>
      <c r="J306" s="176"/>
      <c r="K306" s="176"/>
      <c r="L306" s="177"/>
    </row>
    <row r="307">
      <c r="D307" s="170"/>
      <c r="F307" s="171"/>
      <c r="G307" s="171"/>
      <c r="H307" s="171"/>
      <c r="I307" s="171"/>
      <c r="J307" s="176"/>
      <c r="K307" s="176"/>
      <c r="L307" s="177"/>
    </row>
    <row r="308">
      <c r="D308" s="170"/>
      <c r="F308" s="171"/>
      <c r="G308" s="171"/>
      <c r="H308" s="171"/>
      <c r="I308" s="171"/>
      <c r="J308" s="176"/>
      <c r="K308" s="176"/>
      <c r="L308" s="177"/>
    </row>
    <row r="309">
      <c r="D309" s="170"/>
      <c r="F309" s="171"/>
      <c r="G309" s="171"/>
      <c r="H309" s="171"/>
      <c r="I309" s="171"/>
      <c r="J309" s="176"/>
      <c r="K309" s="176"/>
      <c r="L309" s="177"/>
    </row>
    <row r="310">
      <c r="D310" s="170"/>
      <c r="F310" s="171"/>
      <c r="G310" s="171"/>
      <c r="H310" s="171"/>
      <c r="I310" s="171"/>
      <c r="J310" s="176"/>
      <c r="K310" s="176"/>
      <c r="L310" s="177"/>
    </row>
    <row r="311">
      <c r="D311" s="170"/>
      <c r="F311" s="171"/>
      <c r="G311" s="171"/>
      <c r="H311" s="171"/>
      <c r="I311" s="171"/>
      <c r="J311" s="176"/>
      <c r="K311" s="176"/>
      <c r="L311" s="177"/>
    </row>
    <row r="312">
      <c r="D312" s="170"/>
      <c r="F312" s="171"/>
      <c r="G312" s="171"/>
      <c r="H312" s="171"/>
      <c r="I312" s="171"/>
      <c r="J312" s="176"/>
      <c r="K312" s="176"/>
      <c r="L312" s="177"/>
    </row>
    <row r="313">
      <c r="D313" s="170"/>
      <c r="F313" s="171"/>
      <c r="G313" s="171"/>
      <c r="H313" s="171"/>
      <c r="I313" s="171"/>
      <c r="J313" s="176"/>
      <c r="K313" s="176"/>
      <c r="L313" s="177"/>
    </row>
    <row r="314">
      <c r="D314" s="170"/>
      <c r="F314" s="171"/>
      <c r="G314" s="171"/>
      <c r="H314" s="171"/>
      <c r="I314" s="171"/>
      <c r="J314" s="176"/>
      <c r="K314" s="176"/>
      <c r="L314" s="177"/>
    </row>
    <row r="315">
      <c r="D315" s="170"/>
      <c r="F315" s="171"/>
      <c r="G315" s="171"/>
      <c r="H315" s="171"/>
      <c r="I315" s="171"/>
      <c r="J315" s="176"/>
      <c r="K315" s="176"/>
      <c r="L315" s="177"/>
    </row>
    <row r="316">
      <c r="D316" s="170"/>
      <c r="F316" s="171"/>
      <c r="G316" s="171"/>
      <c r="H316" s="171"/>
      <c r="I316" s="171"/>
      <c r="J316" s="176"/>
      <c r="K316" s="176"/>
      <c r="L316" s="177"/>
    </row>
    <row r="317">
      <c r="D317" s="170"/>
      <c r="F317" s="171"/>
      <c r="G317" s="171"/>
      <c r="H317" s="171"/>
      <c r="I317" s="171"/>
      <c r="J317" s="176"/>
      <c r="K317" s="176"/>
      <c r="L317" s="177"/>
    </row>
    <row r="318">
      <c r="D318" s="170"/>
      <c r="F318" s="171"/>
      <c r="G318" s="171"/>
      <c r="H318" s="171"/>
      <c r="I318" s="171"/>
      <c r="J318" s="176"/>
      <c r="K318" s="176"/>
      <c r="L318" s="177"/>
    </row>
    <row r="319">
      <c r="D319" s="170"/>
      <c r="F319" s="171"/>
      <c r="G319" s="171"/>
      <c r="H319" s="171"/>
      <c r="I319" s="171"/>
      <c r="J319" s="176"/>
      <c r="K319" s="176"/>
      <c r="L319" s="177"/>
    </row>
    <row r="320">
      <c r="D320" s="170"/>
      <c r="F320" s="171"/>
      <c r="G320" s="171"/>
      <c r="H320" s="171"/>
      <c r="I320" s="171"/>
      <c r="J320" s="176"/>
      <c r="K320" s="176"/>
      <c r="L320" s="177"/>
    </row>
    <row r="321">
      <c r="D321" s="170"/>
      <c r="F321" s="171"/>
      <c r="G321" s="171"/>
      <c r="H321" s="171"/>
      <c r="I321" s="171"/>
      <c r="J321" s="176"/>
      <c r="K321" s="176"/>
      <c r="L321" s="177"/>
    </row>
    <row r="322">
      <c r="D322" s="170"/>
      <c r="F322" s="171"/>
      <c r="G322" s="171"/>
      <c r="H322" s="171"/>
      <c r="I322" s="171"/>
      <c r="J322" s="176"/>
      <c r="K322" s="176"/>
      <c r="L322" s="177"/>
    </row>
    <row r="323">
      <c r="D323" s="170"/>
      <c r="F323" s="171"/>
      <c r="G323" s="171"/>
      <c r="H323" s="171"/>
      <c r="I323" s="171"/>
      <c r="J323" s="176"/>
      <c r="K323" s="176"/>
      <c r="L323" s="177"/>
    </row>
    <row r="324">
      <c r="D324" s="170"/>
      <c r="F324" s="171"/>
      <c r="G324" s="171"/>
      <c r="H324" s="171"/>
      <c r="I324" s="171"/>
      <c r="J324" s="176"/>
      <c r="K324" s="176"/>
      <c r="L324" s="177"/>
    </row>
    <row r="325">
      <c r="D325" s="170"/>
      <c r="F325" s="171"/>
      <c r="G325" s="171"/>
      <c r="H325" s="171"/>
      <c r="I325" s="171"/>
      <c r="J325" s="176"/>
      <c r="K325" s="176"/>
      <c r="L325" s="177"/>
    </row>
    <row r="326">
      <c r="D326" s="170"/>
      <c r="F326" s="171"/>
      <c r="G326" s="171"/>
      <c r="H326" s="171"/>
      <c r="I326" s="171"/>
      <c r="J326" s="176"/>
      <c r="K326" s="176"/>
      <c r="L326" s="177"/>
    </row>
    <row r="327">
      <c r="D327" s="170"/>
      <c r="F327" s="171"/>
      <c r="G327" s="171"/>
      <c r="H327" s="171"/>
      <c r="I327" s="171"/>
      <c r="J327" s="176"/>
      <c r="K327" s="176"/>
      <c r="L327" s="177"/>
    </row>
    <row r="328">
      <c r="D328" s="170"/>
      <c r="F328" s="171"/>
      <c r="G328" s="171"/>
      <c r="H328" s="171"/>
      <c r="I328" s="171"/>
      <c r="J328" s="176"/>
      <c r="K328" s="176"/>
      <c r="L328" s="177"/>
    </row>
    <row r="329">
      <c r="D329" s="170"/>
      <c r="F329" s="171"/>
      <c r="G329" s="171"/>
      <c r="H329" s="171"/>
      <c r="I329" s="171"/>
      <c r="J329" s="176"/>
      <c r="K329" s="176"/>
      <c r="L329" s="177"/>
    </row>
    <row r="330">
      <c r="D330" s="170"/>
      <c r="F330" s="171"/>
      <c r="G330" s="171"/>
      <c r="H330" s="171"/>
      <c r="I330" s="171"/>
      <c r="J330" s="176"/>
      <c r="K330" s="176"/>
      <c r="L330" s="177"/>
    </row>
    <row r="331">
      <c r="D331" s="170"/>
      <c r="F331" s="171"/>
      <c r="G331" s="171"/>
      <c r="H331" s="171"/>
      <c r="I331" s="171"/>
      <c r="J331" s="176"/>
      <c r="K331" s="176"/>
      <c r="L331" s="177"/>
    </row>
    <row r="332">
      <c r="D332" s="170"/>
      <c r="F332" s="171"/>
      <c r="G332" s="171"/>
      <c r="H332" s="171"/>
      <c r="I332" s="171"/>
      <c r="J332" s="176"/>
      <c r="K332" s="176"/>
      <c r="L332" s="177"/>
    </row>
    <row r="333">
      <c r="D333" s="170"/>
      <c r="F333" s="171"/>
      <c r="G333" s="171"/>
      <c r="H333" s="171"/>
      <c r="I333" s="171"/>
      <c r="J333" s="176"/>
      <c r="K333" s="176"/>
      <c r="L333" s="177"/>
    </row>
    <row r="334">
      <c r="D334" s="170"/>
      <c r="F334" s="171"/>
      <c r="G334" s="171"/>
      <c r="H334" s="171"/>
      <c r="I334" s="171"/>
      <c r="J334" s="176"/>
      <c r="K334" s="176"/>
      <c r="L334" s="177"/>
    </row>
    <row r="335">
      <c r="D335" s="170"/>
      <c r="F335" s="171"/>
      <c r="G335" s="171"/>
      <c r="H335" s="171"/>
      <c r="I335" s="171"/>
      <c r="J335" s="176"/>
      <c r="K335" s="176"/>
      <c r="L335" s="177"/>
    </row>
    <row r="336">
      <c r="D336" s="170"/>
      <c r="F336" s="171"/>
      <c r="G336" s="171"/>
      <c r="H336" s="171"/>
      <c r="I336" s="171"/>
      <c r="J336" s="176"/>
      <c r="K336" s="176"/>
      <c r="L336" s="177"/>
    </row>
    <row r="337">
      <c r="D337" s="170"/>
      <c r="F337" s="171"/>
      <c r="G337" s="171"/>
      <c r="H337" s="171"/>
      <c r="I337" s="171"/>
      <c r="J337" s="176"/>
      <c r="K337" s="176"/>
      <c r="L337" s="177"/>
    </row>
    <row r="338">
      <c r="D338" s="170"/>
      <c r="F338" s="171"/>
      <c r="G338" s="171"/>
      <c r="H338" s="171"/>
      <c r="I338" s="171"/>
      <c r="J338" s="176"/>
      <c r="K338" s="176"/>
      <c r="L338" s="177"/>
    </row>
    <row r="339">
      <c r="D339" s="170"/>
      <c r="F339" s="171"/>
      <c r="G339" s="171"/>
      <c r="H339" s="171"/>
      <c r="I339" s="171"/>
      <c r="J339" s="176"/>
      <c r="K339" s="176"/>
      <c r="L339" s="177"/>
    </row>
    <row r="340">
      <c r="D340" s="170"/>
      <c r="F340" s="171"/>
      <c r="G340" s="171"/>
      <c r="H340" s="171"/>
      <c r="I340" s="171"/>
      <c r="J340" s="176"/>
      <c r="K340" s="176"/>
      <c r="L340" s="177"/>
    </row>
    <row r="341">
      <c r="D341" s="170"/>
      <c r="F341" s="171"/>
      <c r="G341" s="171"/>
      <c r="H341" s="171"/>
      <c r="I341" s="171"/>
      <c r="J341" s="176"/>
      <c r="K341" s="176"/>
      <c r="L341" s="177"/>
    </row>
    <row r="342">
      <c r="D342" s="170"/>
      <c r="F342" s="171"/>
      <c r="G342" s="171"/>
      <c r="H342" s="171"/>
      <c r="I342" s="171"/>
      <c r="J342" s="176"/>
      <c r="K342" s="176"/>
      <c r="L342" s="177"/>
    </row>
    <row r="343">
      <c r="D343" s="170"/>
      <c r="F343" s="171"/>
      <c r="G343" s="171"/>
      <c r="H343" s="171"/>
      <c r="I343" s="171"/>
      <c r="J343" s="176"/>
      <c r="K343" s="176"/>
      <c r="L343" s="177"/>
    </row>
    <row r="344">
      <c r="D344" s="170"/>
      <c r="F344" s="171"/>
      <c r="G344" s="171"/>
      <c r="H344" s="171"/>
      <c r="I344" s="171"/>
      <c r="J344" s="176"/>
      <c r="K344" s="176"/>
      <c r="L344" s="177"/>
    </row>
    <row r="345">
      <c r="D345" s="170"/>
      <c r="F345" s="171"/>
      <c r="G345" s="171"/>
      <c r="H345" s="171"/>
      <c r="I345" s="171"/>
      <c r="J345" s="176"/>
      <c r="K345" s="176"/>
      <c r="L345" s="177"/>
    </row>
    <row r="346">
      <c r="D346" s="170"/>
      <c r="F346" s="171"/>
      <c r="G346" s="171"/>
      <c r="H346" s="171"/>
      <c r="I346" s="171"/>
      <c r="J346" s="176"/>
      <c r="K346" s="176"/>
      <c r="L346" s="177"/>
    </row>
    <row r="347">
      <c r="D347" s="170"/>
      <c r="F347" s="171"/>
      <c r="G347" s="171"/>
      <c r="H347" s="171"/>
      <c r="I347" s="171"/>
      <c r="J347" s="176"/>
      <c r="K347" s="176"/>
      <c r="L347" s="177"/>
    </row>
    <row r="348">
      <c r="D348" s="170"/>
      <c r="F348" s="171"/>
      <c r="G348" s="171"/>
      <c r="H348" s="171"/>
      <c r="I348" s="171"/>
      <c r="J348" s="176"/>
      <c r="K348" s="176"/>
      <c r="L348" s="177"/>
    </row>
    <row r="349">
      <c r="D349" s="170"/>
      <c r="F349" s="171"/>
      <c r="G349" s="171"/>
      <c r="H349" s="171"/>
      <c r="I349" s="171"/>
      <c r="J349" s="176"/>
      <c r="K349" s="176"/>
      <c r="L349" s="177"/>
    </row>
    <row r="350">
      <c r="D350" s="170"/>
      <c r="F350" s="171"/>
      <c r="G350" s="171"/>
      <c r="H350" s="171"/>
      <c r="I350" s="171"/>
      <c r="J350" s="176"/>
      <c r="K350" s="176"/>
      <c r="L350" s="177"/>
    </row>
    <row r="351">
      <c r="D351" s="170"/>
      <c r="F351" s="171"/>
      <c r="G351" s="171"/>
      <c r="H351" s="171"/>
      <c r="I351" s="171"/>
      <c r="J351" s="176"/>
      <c r="K351" s="176"/>
      <c r="L351" s="177"/>
    </row>
    <row r="352">
      <c r="D352" s="170"/>
      <c r="F352" s="171"/>
      <c r="G352" s="171"/>
      <c r="H352" s="171"/>
      <c r="I352" s="171"/>
      <c r="J352" s="176"/>
      <c r="K352" s="176"/>
      <c r="L352" s="177"/>
    </row>
    <row r="353">
      <c r="D353" s="170"/>
      <c r="F353" s="171"/>
      <c r="G353" s="171"/>
      <c r="H353" s="171"/>
      <c r="I353" s="171"/>
      <c r="J353" s="176"/>
      <c r="K353" s="176"/>
      <c r="L353" s="177"/>
    </row>
    <row r="354">
      <c r="D354" s="170"/>
      <c r="F354" s="171"/>
      <c r="G354" s="171"/>
      <c r="H354" s="171"/>
      <c r="I354" s="171"/>
      <c r="J354" s="176"/>
      <c r="K354" s="176"/>
      <c r="L354" s="177"/>
    </row>
    <row r="355">
      <c r="D355" s="170"/>
      <c r="F355" s="171"/>
      <c r="G355" s="171"/>
      <c r="H355" s="171"/>
      <c r="I355" s="171"/>
      <c r="J355" s="176"/>
      <c r="K355" s="176"/>
      <c r="L355" s="177"/>
    </row>
    <row r="356">
      <c r="D356" s="170"/>
      <c r="F356" s="171"/>
      <c r="G356" s="171"/>
      <c r="H356" s="171"/>
      <c r="I356" s="171"/>
      <c r="J356" s="176"/>
      <c r="K356" s="176"/>
      <c r="L356" s="177"/>
    </row>
    <row r="357">
      <c r="D357" s="170"/>
      <c r="F357" s="171"/>
      <c r="G357" s="171"/>
      <c r="H357" s="171"/>
      <c r="I357" s="171"/>
      <c r="J357" s="176"/>
      <c r="K357" s="176"/>
      <c r="L357" s="177"/>
    </row>
    <row r="358">
      <c r="D358" s="170"/>
      <c r="F358" s="171"/>
      <c r="G358" s="171"/>
      <c r="H358" s="171"/>
      <c r="I358" s="171"/>
      <c r="J358" s="176"/>
      <c r="K358" s="176"/>
      <c r="L358" s="177"/>
    </row>
    <row r="359">
      <c r="D359" s="170"/>
      <c r="F359" s="171"/>
      <c r="G359" s="171"/>
      <c r="H359" s="171"/>
      <c r="I359" s="171"/>
      <c r="J359" s="176"/>
      <c r="K359" s="176"/>
      <c r="L359" s="177"/>
    </row>
    <row r="360">
      <c r="D360" s="170"/>
      <c r="F360" s="171"/>
      <c r="G360" s="171"/>
      <c r="H360" s="171"/>
      <c r="I360" s="171"/>
      <c r="J360" s="176"/>
      <c r="K360" s="176"/>
      <c r="L360" s="177"/>
    </row>
    <row r="361">
      <c r="D361" s="170"/>
      <c r="F361" s="171"/>
      <c r="G361" s="171"/>
      <c r="H361" s="171"/>
      <c r="I361" s="171"/>
      <c r="J361" s="176"/>
      <c r="K361" s="176"/>
      <c r="L361" s="177"/>
    </row>
    <row r="362">
      <c r="D362" s="170"/>
      <c r="F362" s="171"/>
      <c r="G362" s="171"/>
      <c r="H362" s="171"/>
      <c r="I362" s="171"/>
      <c r="J362" s="176"/>
      <c r="K362" s="176"/>
      <c r="L362" s="177"/>
    </row>
    <row r="363">
      <c r="D363" s="170"/>
      <c r="F363" s="171"/>
      <c r="G363" s="171"/>
      <c r="H363" s="171"/>
      <c r="I363" s="171"/>
      <c r="J363" s="176"/>
      <c r="K363" s="176"/>
      <c r="L363" s="177"/>
    </row>
    <row r="364">
      <c r="D364" s="170"/>
      <c r="F364" s="171"/>
      <c r="G364" s="171"/>
      <c r="H364" s="171"/>
      <c r="I364" s="171"/>
      <c r="J364" s="176"/>
      <c r="K364" s="176"/>
      <c r="L364" s="177"/>
    </row>
    <row r="365">
      <c r="D365" s="170"/>
      <c r="F365" s="171"/>
      <c r="G365" s="171"/>
      <c r="H365" s="171"/>
      <c r="I365" s="171"/>
      <c r="J365" s="176"/>
      <c r="K365" s="176"/>
      <c r="L365" s="177"/>
    </row>
    <row r="366">
      <c r="D366" s="170"/>
      <c r="F366" s="171"/>
      <c r="G366" s="171"/>
      <c r="H366" s="171"/>
      <c r="I366" s="171"/>
      <c r="J366" s="176"/>
      <c r="K366" s="176"/>
      <c r="L366" s="177"/>
    </row>
    <row r="367">
      <c r="D367" s="170"/>
      <c r="F367" s="171"/>
      <c r="G367" s="171"/>
      <c r="H367" s="171"/>
      <c r="I367" s="171"/>
      <c r="J367" s="176"/>
      <c r="K367" s="176"/>
      <c r="L367" s="177"/>
    </row>
    <row r="368">
      <c r="D368" s="170"/>
      <c r="F368" s="171"/>
      <c r="G368" s="171"/>
      <c r="H368" s="171"/>
      <c r="I368" s="171"/>
      <c r="J368" s="176"/>
      <c r="K368" s="176"/>
      <c r="L368" s="177"/>
    </row>
    <row r="369">
      <c r="D369" s="170"/>
      <c r="F369" s="171"/>
      <c r="G369" s="171"/>
      <c r="H369" s="171"/>
      <c r="I369" s="171"/>
      <c r="J369" s="176"/>
      <c r="K369" s="176"/>
      <c r="L369" s="177"/>
    </row>
    <row r="370">
      <c r="D370" s="170"/>
      <c r="F370" s="171"/>
      <c r="G370" s="171"/>
      <c r="H370" s="171"/>
      <c r="I370" s="171"/>
      <c r="J370" s="176"/>
      <c r="K370" s="176"/>
      <c r="L370" s="177"/>
    </row>
    <row r="371">
      <c r="D371" s="170"/>
      <c r="F371" s="171"/>
      <c r="G371" s="171"/>
      <c r="H371" s="171"/>
      <c r="I371" s="171"/>
      <c r="J371" s="176"/>
      <c r="K371" s="176"/>
      <c r="L371" s="177"/>
    </row>
    <row r="372">
      <c r="D372" s="170"/>
      <c r="F372" s="171"/>
      <c r="G372" s="171"/>
      <c r="H372" s="171"/>
      <c r="I372" s="171"/>
      <c r="J372" s="176"/>
      <c r="K372" s="176"/>
      <c r="L372" s="177"/>
    </row>
    <row r="373">
      <c r="D373" s="170"/>
      <c r="F373" s="171"/>
      <c r="G373" s="171"/>
      <c r="H373" s="171"/>
      <c r="I373" s="171"/>
      <c r="J373" s="176"/>
      <c r="K373" s="176"/>
      <c r="L373" s="177"/>
    </row>
    <row r="374">
      <c r="D374" s="170"/>
      <c r="F374" s="171"/>
      <c r="G374" s="171"/>
      <c r="H374" s="171"/>
      <c r="I374" s="171"/>
      <c r="J374" s="176"/>
      <c r="K374" s="176"/>
      <c r="L374" s="177"/>
    </row>
    <row r="375">
      <c r="D375" s="170"/>
      <c r="F375" s="171"/>
      <c r="G375" s="171"/>
      <c r="H375" s="171"/>
      <c r="I375" s="171"/>
      <c r="J375" s="176"/>
      <c r="K375" s="176"/>
      <c r="L375" s="177"/>
    </row>
    <row r="376">
      <c r="D376" s="170"/>
      <c r="F376" s="171"/>
      <c r="G376" s="171"/>
      <c r="H376" s="171"/>
      <c r="I376" s="171"/>
      <c r="J376" s="176"/>
      <c r="K376" s="176"/>
      <c r="L376" s="177"/>
    </row>
    <row r="377">
      <c r="D377" s="170"/>
      <c r="F377" s="171"/>
      <c r="G377" s="171"/>
      <c r="H377" s="171"/>
      <c r="I377" s="171"/>
      <c r="J377" s="176"/>
      <c r="K377" s="176"/>
      <c r="L377" s="177"/>
    </row>
    <row r="378">
      <c r="D378" s="170"/>
      <c r="F378" s="171"/>
      <c r="G378" s="171"/>
      <c r="H378" s="171"/>
      <c r="I378" s="171"/>
      <c r="J378" s="176"/>
      <c r="K378" s="176"/>
      <c r="L378" s="177"/>
    </row>
    <row r="379">
      <c r="D379" s="170"/>
      <c r="F379" s="171"/>
      <c r="G379" s="171"/>
      <c r="H379" s="171"/>
      <c r="I379" s="171"/>
      <c r="J379" s="176"/>
      <c r="K379" s="176"/>
      <c r="L379" s="177"/>
    </row>
    <row r="380">
      <c r="D380" s="170"/>
      <c r="F380" s="171"/>
      <c r="G380" s="171"/>
      <c r="H380" s="171"/>
      <c r="I380" s="171"/>
      <c r="J380" s="176"/>
      <c r="K380" s="176"/>
      <c r="L380" s="177"/>
    </row>
    <row r="381">
      <c r="D381" s="170"/>
      <c r="F381" s="171"/>
      <c r="G381" s="171"/>
      <c r="H381" s="171"/>
      <c r="I381" s="171"/>
      <c r="J381" s="176"/>
      <c r="K381" s="176"/>
      <c r="L381" s="177"/>
    </row>
    <row r="382">
      <c r="D382" s="170"/>
      <c r="F382" s="171"/>
      <c r="G382" s="171"/>
      <c r="H382" s="171"/>
      <c r="I382" s="171"/>
      <c r="J382" s="176"/>
      <c r="K382" s="176"/>
      <c r="L382" s="177"/>
    </row>
    <row r="383">
      <c r="D383" s="170"/>
      <c r="F383" s="171"/>
      <c r="G383" s="171"/>
      <c r="H383" s="171"/>
      <c r="I383" s="171"/>
      <c r="J383" s="176"/>
      <c r="K383" s="176"/>
      <c r="L383" s="177"/>
    </row>
    <row r="384">
      <c r="D384" s="170"/>
      <c r="F384" s="171"/>
      <c r="G384" s="171"/>
      <c r="H384" s="171"/>
      <c r="I384" s="171"/>
      <c r="J384" s="176"/>
      <c r="K384" s="176"/>
      <c r="L384" s="177"/>
    </row>
    <row r="385">
      <c r="D385" s="170"/>
      <c r="F385" s="171"/>
      <c r="G385" s="171"/>
      <c r="H385" s="171"/>
      <c r="I385" s="171"/>
      <c r="J385" s="176"/>
      <c r="K385" s="176"/>
      <c r="L385" s="177"/>
    </row>
    <row r="386">
      <c r="D386" s="170"/>
      <c r="F386" s="171"/>
      <c r="G386" s="171"/>
      <c r="H386" s="171"/>
      <c r="I386" s="171"/>
      <c r="J386" s="176"/>
      <c r="K386" s="176"/>
      <c r="L386" s="177"/>
    </row>
    <row r="387">
      <c r="D387" s="170"/>
      <c r="F387" s="171"/>
      <c r="G387" s="171"/>
      <c r="H387" s="171"/>
      <c r="I387" s="171"/>
      <c r="J387" s="176"/>
      <c r="K387" s="176"/>
      <c r="L387" s="177"/>
    </row>
    <row r="388">
      <c r="D388" s="170"/>
      <c r="F388" s="171"/>
      <c r="G388" s="171"/>
      <c r="H388" s="171"/>
      <c r="I388" s="171"/>
      <c r="J388" s="176"/>
      <c r="K388" s="176"/>
      <c r="L388" s="177"/>
    </row>
    <row r="389">
      <c r="D389" s="170"/>
      <c r="F389" s="171"/>
      <c r="G389" s="171"/>
      <c r="H389" s="171"/>
      <c r="I389" s="171"/>
      <c r="J389" s="176"/>
      <c r="K389" s="176"/>
      <c r="L389" s="177"/>
    </row>
    <row r="390">
      <c r="D390" s="170"/>
      <c r="F390" s="171"/>
      <c r="G390" s="171"/>
      <c r="H390" s="171"/>
      <c r="I390" s="171"/>
      <c r="J390" s="176"/>
      <c r="K390" s="176"/>
      <c r="L390" s="177"/>
    </row>
    <row r="391">
      <c r="D391" s="170"/>
      <c r="F391" s="171"/>
      <c r="G391" s="171"/>
      <c r="H391" s="171"/>
      <c r="I391" s="171"/>
      <c r="J391" s="176"/>
      <c r="K391" s="176"/>
      <c r="L391" s="177"/>
    </row>
    <row r="392">
      <c r="D392" s="170"/>
      <c r="F392" s="171"/>
      <c r="G392" s="171"/>
      <c r="H392" s="171"/>
      <c r="I392" s="171"/>
      <c r="J392" s="176"/>
      <c r="K392" s="176"/>
      <c r="L392" s="177"/>
    </row>
    <row r="393">
      <c r="D393" s="170"/>
      <c r="F393" s="171"/>
      <c r="G393" s="171"/>
      <c r="H393" s="171"/>
      <c r="I393" s="171"/>
      <c r="J393" s="176"/>
      <c r="K393" s="176"/>
      <c r="L393" s="177"/>
    </row>
    <row r="394">
      <c r="D394" s="170"/>
      <c r="F394" s="171"/>
      <c r="G394" s="171"/>
      <c r="H394" s="171"/>
      <c r="I394" s="171"/>
      <c r="J394" s="176"/>
      <c r="K394" s="176"/>
      <c r="L394" s="177"/>
    </row>
    <row r="395">
      <c r="D395" s="170"/>
      <c r="F395" s="171"/>
      <c r="G395" s="171"/>
      <c r="H395" s="171"/>
      <c r="I395" s="171"/>
      <c r="J395" s="176"/>
      <c r="K395" s="176"/>
      <c r="L395" s="177"/>
    </row>
    <row r="396">
      <c r="D396" s="170"/>
      <c r="F396" s="171"/>
      <c r="G396" s="171"/>
      <c r="H396" s="171"/>
      <c r="I396" s="171"/>
      <c r="J396" s="176"/>
      <c r="K396" s="176"/>
      <c r="L396" s="177"/>
    </row>
    <row r="397">
      <c r="D397" s="170"/>
      <c r="F397" s="171"/>
      <c r="G397" s="171"/>
      <c r="H397" s="171"/>
      <c r="I397" s="171"/>
      <c r="J397" s="176"/>
      <c r="K397" s="176"/>
      <c r="L397" s="177"/>
    </row>
    <row r="398">
      <c r="D398" s="170"/>
      <c r="F398" s="171"/>
      <c r="G398" s="171"/>
      <c r="H398" s="171"/>
      <c r="I398" s="171"/>
      <c r="J398" s="176"/>
      <c r="K398" s="176"/>
      <c r="L398" s="177"/>
    </row>
    <row r="399">
      <c r="D399" s="170"/>
      <c r="F399" s="171"/>
      <c r="G399" s="171"/>
      <c r="H399" s="171"/>
      <c r="I399" s="171"/>
      <c r="J399" s="176"/>
      <c r="K399" s="176"/>
      <c r="L399" s="177"/>
    </row>
    <row r="400">
      <c r="D400" s="170"/>
      <c r="F400" s="171"/>
      <c r="G400" s="171"/>
      <c r="H400" s="171"/>
      <c r="I400" s="171"/>
      <c r="J400" s="176"/>
      <c r="K400" s="176"/>
      <c r="L400" s="177"/>
    </row>
    <row r="401">
      <c r="D401" s="170"/>
      <c r="F401" s="171"/>
      <c r="G401" s="171"/>
      <c r="H401" s="171"/>
      <c r="I401" s="171"/>
      <c r="J401" s="176"/>
      <c r="K401" s="176"/>
      <c r="L401" s="177"/>
    </row>
    <row r="402">
      <c r="D402" s="170"/>
      <c r="F402" s="171"/>
      <c r="G402" s="171"/>
      <c r="H402" s="171"/>
      <c r="I402" s="171"/>
      <c r="J402" s="176"/>
      <c r="K402" s="176"/>
      <c r="L402" s="177"/>
    </row>
    <row r="403">
      <c r="D403" s="170"/>
      <c r="F403" s="171"/>
      <c r="G403" s="171"/>
      <c r="H403" s="171"/>
      <c r="I403" s="171"/>
      <c r="J403" s="176"/>
      <c r="K403" s="176"/>
      <c r="L403" s="177"/>
    </row>
    <row r="404">
      <c r="D404" s="170"/>
      <c r="F404" s="171"/>
      <c r="G404" s="171"/>
      <c r="H404" s="171"/>
      <c r="I404" s="171"/>
      <c r="J404" s="176"/>
      <c r="K404" s="176"/>
      <c r="L404" s="177"/>
    </row>
    <row r="405">
      <c r="D405" s="170"/>
      <c r="F405" s="171"/>
      <c r="G405" s="171"/>
      <c r="H405" s="171"/>
      <c r="I405" s="171"/>
      <c r="J405" s="176"/>
      <c r="K405" s="176"/>
      <c r="L405" s="177"/>
    </row>
    <row r="406">
      <c r="D406" s="170"/>
      <c r="F406" s="171"/>
      <c r="G406" s="171"/>
      <c r="H406" s="171"/>
      <c r="I406" s="171"/>
      <c r="J406" s="176"/>
      <c r="K406" s="176"/>
      <c r="L406" s="177"/>
    </row>
    <row r="407">
      <c r="D407" s="170"/>
      <c r="F407" s="171"/>
      <c r="G407" s="171"/>
      <c r="H407" s="171"/>
      <c r="I407" s="171"/>
      <c r="J407" s="176"/>
      <c r="K407" s="176"/>
      <c r="L407" s="177"/>
    </row>
    <row r="408">
      <c r="D408" s="170"/>
      <c r="F408" s="171"/>
      <c r="G408" s="171"/>
      <c r="H408" s="171"/>
      <c r="I408" s="171"/>
      <c r="J408" s="176"/>
      <c r="K408" s="176"/>
      <c r="L408" s="177"/>
    </row>
    <row r="409">
      <c r="D409" s="170"/>
      <c r="F409" s="171"/>
      <c r="G409" s="171"/>
      <c r="H409" s="171"/>
      <c r="I409" s="171"/>
      <c r="J409" s="176"/>
      <c r="K409" s="176"/>
      <c r="L409" s="177"/>
    </row>
    <row r="410">
      <c r="D410" s="170"/>
      <c r="F410" s="171"/>
      <c r="G410" s="171"/>
      <c r="H410" s="171"/>
      <c r="I410" s="171"/>
      <c r="J410" s="176"/>
      <c r="K410" s="176"/>
      <c r="L410" s="177"/>
    </row>
    <row r="411">
      <c r="D411" s="170"/>
      <c r="F411" s="171"/>
      <c r="G411" s="171"/>
      <c r="H411" s="171"/>
      <c r="I411" s="171"/>
      <c r="J411" s="176"/>
      <c r="K411" s="176"/>
      <c r="L411" s="177"/>
    </row>
    <row r="412">
      <c r="D412" s="170"/>
      <c r="F412" s="171"/>
      <c r="G412" s="171"/>
      <c r="H412" s="171"/>
      <c r="I412" s="171"/>
      <c r="J412" s="176"/>
      <c r="K412" s="176"/>
      <c r="L412" s="177"/>
    </row>
    <row r="413">
      <c r="D413" s="170"/>
      <c r="F413" s="171"/>
      <c r="G413" s="171"/>
      <c r="H413" s="171"/>
      <c r="I413" s="171"/>
      <c r="J413" s="176"/>
      <c r="K413" s="176"/>
      <c r="L413" s="177"/>
    </row>
    <row r="414">
      <c r="D414" s="170"/>
      <c r="F414" s="171"/>
      <c r="G414" s="171"/>
      <c r="H414" s="171"/>
      <c r="I414" s="171"/>
      <c r="J414" s="176"/>
      <c r="K414" s="176"/>
      <c r="L414" s="177"/>
    </row>
    <row r="415">
      <c r="D415" s="170"/>
      <c r="F415" s="171"/>
      <c r="G415" s="171"/>
      <c r="H415" s="171"/>
      <c r="I415" s="171"/>
      <c r="J415" s="176"/>
      <c r="K415" s="176"/>
      <c r="L415" s="177"/>
    </row>
    <row r="416">
      <c r="D416" s="170"/>
      <c r="F416" s="171"/>
      <c r="G416" s="171"/>
      <c r="H416" s="171"/>
      <c r="I416" s="171"/>
      <c r="J416" s="176"/>
      <c r="K416" s="176"/>
      <c r="L416" s="177"/>
    </row>
    <row r="417">
      <c r="D417" s="170"/>
      <c r="F417" s="171"/>
      <c r="G417" s="171"/>
      <c r="H417" s="171"/>
      <c r="I417" s="171"/>
      <c r="J417" s="176"/>
      <c r="K417" s="176"/>
      <c r="L417" s="177"/>
    </row>
    <row r="418">
      <c r="D418" s="170"/>
      <c r="F418" s="171"/>
      <c r="G418" s="171"/>
      <c r="H418" s="171"/>
      <c r="I418" s="171"/>
      <c r="J418" s="176"/>
      <c r="K418" s="176"/>
      <c r="L418" s="177"/>
    </row>
    <row r="419">
      <c r="D419" s="170"/>
      <c r="F419" s="171"/>
      <c r="G419" s="171"/>
      <c r="H419" s="171"/>
      <c r="I419" s="171"/>
      <c r="J419" s="176"/>
      <c r="K419" s="176"/>
      <c r="L419" s="177"/>
    </row>
    <row r="420">
      <c r="D420" s="170"/>
      <c r="F420" s="171"/>
      <c r="G420" s="171"/>
      <c r="H420" s="171"/>
      <c r="I420" s="171"/>
      <c r="J420" s="176"/>
      <c r="K420" s="176"/>
      <c r="L420" s="177"/>
    </row>
    <row r="421">
      <c r="D421" s="170"/>
      <c r="F421" s="171"/>
      <c r="G421" s="171"/>
      <c r="H421" s="171"/>
      <c r="I421" s="171"/>
      <c r="J421" s="176"/>
      <c r="K421" s="176"/>
      <c r="L421" s="177"/>
    </row>
    <row r="422">
      <c r="D422" s="170"/>
      <c r="F422" s="171"/>
      <c r="G422" s="171"/>
      <c r="H422" s="171"/>
      <c r="I422" s="171"/>
      <c r="J422" s="176"/>
      <c r="K422" s="176"/>
      <c r="L422" s="177"/>
    </row>
    <row r="423">
      <c r="D423" s="170"/>
      <c r="F423" s="171"/>
      <c r="G423" s="171"/>
      <c r="H423" s="171"/>
      <c r="I423" s="171"/>
      <c r="J423" s="176"/>
      <c r="K423" s="176"/>
      <c r="L423" s="177"/>
    </row>
    <row r="424">
      <c r="D424" s="170"/>
      <c r="F424" s="171"/>
      <c r="G424" s="171"/>
      <c r="H424" s="171"/>
      <c r="I424" s="171"/>
      <c r="J424" s="176"/>
      <c r="K424" s="176"/>
      <c r="L424" s="177"/>
    </row>
    <row r="425">
      <c r="D425" s="170"/>
      <c r="F425" s="171"/>
      <c r="G425" s="171"/>
      <c r="H425" s="171"/>
      <c r="I425" s="171"/>
      <c r="J425" s="176"/>
      <c r="K425" s="176"/>
      <c r="L425" s="177"/>
    </row>
    <row r="426">
      <c r="D426" s="170"/>
      <c r="F426" s="171"/>
      <c r="G426" s="171"/>
      <c r="H426" s="171"/>
      <c r="I426" s="171"/>
      <c r="J426" s="176"/>
      <c r="K426" s="176"/>
      <c r="L426" s="177"/>
    </row>
    <row r="427">
      <c r="D427" s="170"/>
      <c r="F427" s="171"/>
      <c r="G427" s="171"/>
      <c r="H427" s="171"/>
      <c r="I427" s="171"/>
      <c r="J427" s="176"/>
      <c r="K427" s="176"/>
      <c r="L427" s="177"/>
    </row>
    <row r="428">
      <c r="D428" s="170"/>
      <c r="F428" s="171"/>
      <c r="G428" s="171"/>
      <c r="H428" s="171"/>
      <c r="I428" s="171"/>
      <c r="J428" s="176"/>
      <c r="K428" s="176"/>
      <c r="L428" s="177"/>
    </row>
    <row r="429">
      <c r="D429" s="170"/>
      <c r="F429" s="171"/>
      <c r="G429" s="171"/>
      <c r="H429" s="171"/>
      <c r="I429" s="171"/>
      <c r="J429" s="176"/>
      <c r="K429" s="176"/>
      <c r="L429" s="177"/>
    </row>
    <row r="430">
      <c r="D430" s="170"/>
      <c r="F430" s="171"/>
      <c r="G430" s="171"/>
      <c r="H430" s="171"/>
      <c r="I430" s="171"/>
      <c r="J430" s="176"/>
      <c r="K430" s="176"/>
      <c r="L430" s="177"/>
    </row>
    <row r="431">
      <c r="D431" s="170"/>
      <c r="F431" s="171"/>
      <c r="G431" s="171"/>
      <c r="H431" s="171"/>
      <c r="I431" s="171"/>
      <c r="J431" s="176"/>
      <c r="K431" s="176"/>
      <c r="L431" s="177"/>
    </row>
    <row r="432">
      <c r="D432" s="170"/>
      <c r="F432" s="171"/>
      <c r="G432" s="171"/>
      <c r="H432" s="171"/>
      <c r="I432" s="171"/>
      <c r="J432" s="176"/>
      <c r="K432" s="176"/>
      <c r="L432" s="177"/>
    </row>
    <row r="433">
      <c r="D433" s="170"/>
      <c r="F433" s="171"/>
      <c r="G433" s="171"/>
      <c r="H433" s="171"/>
      <c r="I433" s="171"/>
      <c r="J433" s="176"/>
      <c r="K433" s="176"/>
      <c r="L433" s="177"/>
    </row>
    <row r="434">
      <c r="D434" s="170"/>
      <c r="F434" s="171"/>
      <c r="G434" s="171"/>
      <c r="H434" s="171"/>
      <c r="I434" s="171"/>
      <c r="J434" s="176"/>
      <c r="K434" s="176"/>
      <c r="L434" s="177"/>
    </row>
    <row r="435">
      <c r="D435" s="170"/>
      <c r="F435" s="171"/>
      <c r="G435" s="171"/>
      <c r="H435" s="171"/>
      <c r="I435" s="171"/>
      <c r="J435" s="176"/>
      <c r="K435" s="176"/>
      <c r="L435" s="177"/>
    </row>
    <row r="436">
      <c r="D436" s="170"/>
      <c r="F436" s="171"/>
      <c r="G436" s="171"/>
      <c r="H436" s="171"/>
      <c r="I436" s="171"/>
      <c r="J436" s="176"/>
      <c r="K436" s="176"/>
      <c r="L436" s="177"/>
    </row>
    <row r="437">
      <c r="D437" s="170"/>
      <c r="F437" s="171"/>
      <c r="G437" s="171"/>
      <c r="H437" s="171"/>
      <c r="I437" s="171"/>
      <c r="J437" s="176"/>
      <c r="K437" s="176"/>
      <c r="L437" s="177"/>
    </row>
    <row r="438">
      <c r="D438" s="170"/>
      <c r="F438" s="171"/>
      <c r="G438" s="171"/>
      <c r="H438" s="171"/>
      <c r="I438" s="171"/>
      <c r="J438" s="176"/>
      <c r="K438" s="176"/>
      <c r="L438" s="177"/>
    </row>
    <row r="439">
      <c r="D439" s="170"/>
      <c r="F439" s="171"/>
      <c r="G439" s="171"/>
      <c r="H439" s="171"/>
      <c r="I439" s="171"/>
      <c r="J439" s="176"/>
      <c r="K439" s="176"/>
      <c r="L439" s="177"/>
    </row>
    <row r="440">
      <c r="D440" s="170"/>
      <c r="F440" s="171"/>
      <c r="G440" s="171"/>
      <c r="H440" s="171"/>
      <c r="I440" s="171"/>
      <c r="J440" s="176"/>
      <c r="K440" s="176"/>
      <c r="L440" s="177"/>
    </row>
    <row r="441">
      <c r="D441" s="170"/>
      <c r="F441" s="171"/>
      <c r="G441" s="171"/>
      <c r="H441" s="171"/>
      <c r="I441" s="171"/>
      <c r="J441" s="176"/>
      <c r="K441" s="176"/>
      <c r="L441" s="177"/>
    </row>
    <row r="442">
      <c r="D442" s="170"/>
      <c r="F442" s="171"/>
      <c r="G442" s="171"/>
      <c r="H442" s="171"/>
      <c r="I442" s="171"/>
      <c r="J442" s="176"/>
      <c r="K442" s="176"/>
      <c r="L442" s="177"/>
    </row>
    <row r="443">
      <c r="D443" s="170"/>
      <c r="F443" s="171"/>
      <c r="G443" s="171"/>
      <c r="H443" s="171"/>
      <c r="I443" s="171"/>
      <c r="J443" s="176"/>
      <c r="K443" s="176"/>
      <c r="L443" s="177"/>
    </row>
    <row r="444">
      <c r="D444" s="170"/>
      <c r="F444" s="171"/>
      <c r="G444" s="171"/>
      <c r="H444" s="171"/>
      <c r="I444" s="171"/>
      <c r="J444" s="176"/>
      <c r="K444" s="176"/>
      <c r="L444" s="177"/>
    </row>
    <row r="445">
      <c r="D445" s="170"/>
      <c r="F445" s="171"/>
      <c r="G445" s="171"/>
      <c r="H445" s="171"/>
      <c r="I445" s="171"/>
      <c r="J445" s="176"/>
      <c r="K445" s="176"/>
      <c r="L445" s="177"/>
    </row>
    <row r="446">
      <c r="D446" s="170"/>
      <c r="F446" s="171"/>
      <c r="G446" s="171"/>
      <c r="H446" s="171"/>
      <c r="I446" s="171"/>
      <c r="J446" s="176"/>
      <c r="K446" s="176"/>
      <c r="L446" s="177"/>
    </row>
    <row r="447">
      <c r="D447" s="170"/>
      <c r="F447" s="171"/>
      <c r="G447" s="171"/>
      <c r="H447" s="171"/>
      <c r="I447" s="171"/>
      <c r="J447" s="176"/>
      <c r="K447" s="176"/>
      <c r="L447" s="177"/>
    </row>
    <row r="448">
      <c r="D448" s="170"/>
      <c r="F448" s="171"/>
      <c r="G448" s="171"/>
      <c r="H448" s="171"/>
      <c r="I448" s="171"/>
      <c r="J448" s="176"/>
      <c r="K448" s="176"/>
      <c r="L448" s="177"/>
    </row>
    <row r="449">
      <c r="D449" s="170"/>
      <c r="F449" s="171"/>
      <c r="G449" s="171"/>
      <c r="H449" s="171"/>
      <c r="I449" s="171"/>
      <c r="J449" s="176"/>
      <c r="K449" s="176"/>
      <c r="L449" s="177"/>
    </row>
    <row r="450">
      <c r="D450" s="170"/>
      <c r="F450" s="171"/>
      <c r="G450" s="171"/>
      <c r="H450" s="171"/>
      <c r="I450" s="171"/>
      <c r="J450" s="176"/>
      <c r="K450" s="176"/>
      <c r="L450" s="177"/>
    </row>
    <row r="451">
      <c r="D451" s="170"/>
      <c r="F451" s="171"/>
      <c r="G451" s="171"/>
      <c r="H451" s="171"/>
      <c r="I451" s="171"/>
      <c r="J451" s="176"/>
      <c r="K451" s="176"/>
      <c r="L451" s="177"/>
    </row>
    <row r="452">
      <c r="D452" s="170"/>
      <c r="F452" s="171"/>
      <c r="G452" s="171"/>
      <c r="H452" s="171"/>
      <c r="I452" s="171"/>
      <c r="J452" s="176"/>
      <c r="K452" s="176"/>
      <c r="L452" s="177"/>
    </row>
    <row r="453">
      <c r="D453" s="170"/>
      <c r="F453" s="171"/>
      <c r="G453" s="171"/>
      <c r="H453" s="171"/>
      <c r="I453" s="171"/>
      <c r="J453" s="176"/>
      <c r="K453" s="176"/>
      <c r="L453" s="177"/>
    </row>
    <row r="454">
      <c r="D454" s="170"/>
      <c r="F454" s="171"/>
      <c r="G454" s="171"/>
      <c r="H454" s="171"/>
      <c r="I454" s="171"/>
      <c r="J454" s="176"/>
      <c r="K454" s="176"/>
      <c r="L454" s="177"/>
    </row>
    <row r="455">
      <c r="D455" s="170"/>
      <c r="F455" s="171"/>
      <c r="G455" s="171"/>
      <c r="H455" s="171"/>
      <c r="I455" s="171"/>
      <c r="J455" s="176"/>
      <c r="K455" s="176"/>
      <c r="L455" s="177"/>
    </row>
    <row r="456">
      <c r="D456" s="170"/>
      <c r="F456" s="171"/>
      <c r="G456" s="171"/>
      <c r="H456" s="171"/>
      <c r="I456" s="171"/>
      <c r="J456" s="176"/>
      <c r="K456" s="176"/>
      <c r="L456" s="177"/>
    </row>
    <row r="457">
      <c r="D457" s="170"/>
      <c r="F457" s="171"/>
      <c r="G457" s="171"/>
      <c r="H457" s="171"/>
      <c r="I457" s="171"/>
      <c r="J457" s="176"/>
      <c r="K457" s="176"/>
      <c r="L457" s="177"/>
    </row>
    <row r="458">
      <c r="D458" s="170"/>
      <c r="F458" s="171"/>
      <c r="G458" s="171"/>
      <c r="H458" s="171"/>
      <c r="I458" s="171"/>
      <c r="J458" s="176"/>
      <c r="K458" s="176"/>
      <c r="L458" s="177"/>
    </row>
    <row r="459">
      <c r="D459" s="170"/>
      <c r="F459" s="171"/>
      <c r="G459" s="171"/>
      <c r="H459" s="171"/>
      <c r="I459" s="171"/>
      <c r="J459" s="176"/>
      <c r="K459" s="176"/>
      <c r="L459" s="177"/>
    </row>
    <row r="460">
      <c r="D460" s="170"/>
      <c r="F460" s="171"/>
      <c r="G460" s="171"/>
      <c r="H460" s="171"/>
      <c r="I460" s="171"/>
      <c r="J460" s="176"/>
      <c r="K460" s="176"/>
      <c r="L460" s="177"/>
    </row>
    <row r="461">
      <c r="D461" s="170"/>
      <c r="F461" s="171"/>
      <c r="G461" s="171"/>
      <c r="H461" s="171"/>
      <c r="I461" s="171"/>
      <c r="J461" s="176"/>
      <c r="K461" s="176"/>
      <c r="L461" s="177"/>
    </row>
    <row r="462">
      <c r="D462" s="170"/>
      <c r="F462" s="171"/>
      <c r="G462" s="171"/>
      <c r="H462" s="171"/>
      <c r="I462" s="171"/>
      <c r="J462" s="176"/>
      <c r="K462" s="176"/>
      <c r="L462" s="177"/>
    </row>
    <row r="463">
      <c r="D463" s="170"/>
      <c r="F463" s="171"/>
      <c r="G463" s="171"/>
      <c r="H463" s="171"/>
      <c r="I463" s="171"/>
      <c r="J463" s="176"/>
      <c r="K463" s="176"/>
      <c r="L463" s="177"/>
    </row>
    <row r="464">
      <c r="D464" s="170"/>
      <c r="F464" s="171"/>
      <c r="G464" s="171"/>
      <c r="H464" s="171"/>
      <c r="I464" s="171"/>
      <c r="J464" s="176"/>
      <c r="K464" s="176"/>
      <c r="L464" s="177"/>
    </row>
    <row r="465">
      <c r="D465" s="170"/>
      <c r="F465" s="171"/>
      <c r="G465" s="171"/>
      <c r="H465" s="171"/>
      <c r="I465" s="171"/>
      <c r="J465" s="176"/>
      <c r="K465" s="176"/>
      <c r="L465" s="177"/>
    </row>
    <row r="466">
      <c r="D466" s="170"/>
      <c r="F466" s="171"/>
      <c r="G466" s="171"/>
      <c r="H466" s="171"/>
      <c r="I466" s="171"/>
      <c r="J466" s="176"/>
      <c r="K466" s="176"/>
      <c r="L466" s="177"/>
    </row>
    <row r="467">
      <c r="D467" s="170"/>
      <c r="F467" s="171"/>
      <c r="G467" s="171"/>
      <c r="H467" s="171"/>
      <c r="I467" s="171"/>
      <c r="J467" s="176"/>
      <c r="K467" s="176"/>
      <c r="L467" s="177"/>
    </row>
    <row r="468">
      <c r="D468" s="170"/>
      <c r="F468" s="171"/>
      <c r="G468" s="171"/>
      <c r="H468" s="171"/>
      <c r="I468" s="171"/>
      <c r="J468" s="176"/>
      <c r="K468" s="176"/>
      <c r="L468" s="177"/>
    </row>
    <row r="469">
      <c r="D469" s="170"/>
      <c r="F469" s="171"/>
      <c r="G469" s="171"/>
      <c r="H469" s="171"/>
      <c r="I469" s="171"/>
      <c r="J469" s="176"/>
      <c r="K469" s="176"/>
      <c r="L469" s="177"/>
    </row>
    <row r="470">
      <c r="D470" s="170"/>
      <c r="F470" s="171"/>
      <c r="G470" s="171"/>
      <c r="H470" s="171"/>
      <c r="I470" s="171"/>
      <c r="J470" s="176"/>
      <c r="K470" s="176"/>
      <c r="L470" s="177"/>
    </row>
    <row r="471">
      <c r="D471" s="170"/>
      <c r="F471" s="171"/>
      <c r="G471" s="171"/>
      <c r="H471" s="171"/>
      <c r="I471" s="171"/>
      <c r="J471" s="176"/>
      <c r="K471" s="176"/>
      <c r="L471" s="177"/>
    </row>
    <row r="472">
      <c r="D472" s="170"/>
      <c r="F472" s="171"/>
      <c r="G472" s="171"/>
      <c r="H472" s="171"/>
      <c r="I472" s="171"/>
      <c r="J472" s="176"/>
      <c r="K472" s="176"/>
      <c r="L472" s="177"/>
    </row>
    <row r="473">
      <c r="D473" s="170"/>
      <c r="F473" s="171"/>
      <c r="G473" s="171"/>
      <c r="H473" s="171"/>
      <c r="I473" s="171"/>
      <c r="J473" s="176"/>
      <c r="K473" s="176"/>
      <c r="L473" s="177"/>
    </row>
    <row r="474">
      <c r="D474" s="170"/>
      <c r="F474" s="171"/>
      <c r="G474" s="171"/>
      <c r="H474" s="171"/>
      <c r="I474" s="171"/>
      <c r="J474" s="176"/>
      <c r="K474" s="176"/>
      <c r="L474" s="177"/>
    </row>
    <row r="475">
      <c r="D475" s="170"/>
      <c r="F475" s="171"/>
      <c r="G475" s="171"/>
      <c r="H475" s="171"/>
      <c r="I475" s="171"/>
      <c r="J475" s="176"/>
      <c r="K475" s="176"/>
      <c r="L475" s="177"/>
    </row>
    <row r="476">
      <c r="D476" s="170"/>
      <c r="F476" s="171"/>
      <c r="G476" s="171"/>
      <c r="H476" s="171"/>
      <c r="I476" s="171"/>
      <c r="J476" s="176"/>
      <c r="K476" s="176"/>
      <c r="L476" s="177"/>
    </row>
    <row r="477">
      <c r="D477" s="170"/>
      <c r="F477" s="171"/>
      <c r="G477" s="171"/>
      <c r="H477" s="171"/>
      <c r="I477" s="171"/>
      <c r="J477" s="176"/>
      <c r="K477" s="176"/>
      <c r="L477" s="177"/>
    </row>
    <row r="478">
      <c r="D478" s="170"/>
      <c r="F478" s="171"/>
      <c r="G478" s="171"/>
      <c r="H478" s="171"/>
      <c r="I478" s="171"/>
      <c r="J478" s="176"/>
      <c r="K478" s="176"/>
      <c r="L478" s="177"/>
    </row>
    <row r="479">
      <c r="D479" s="170"/>
      <c r="F479" s="171"/>
      <c r="G479" s="171"/>
      <c r="H479" s="171"/>
      <c r="I479" s="171"/>
      <c r="J479" s="176"/>
      <c r="K479" s="176"/>
      <c r="L479" s="177"/>
    </row>
    <row r="480">
      <c r="D480" s="170"/>
      <c r="F480" s="171"/>
      <c r="G480" s="171"/>
      <c r="H480" s="171"/>
      <c r="I480" s="171"/>
      <c r="J480" s="176"/>
      <c r="K480" s="176"/>
      <c r="L480" s="177"/>
    </row>
    <row r="481">
      <c r="D481" s="170"/>
      <c r="F481" s="171"/>
      <c r="G481" s="171"/>
      <c r="H481" s="171"/>
      <c r="I481" s="171"/>
      <c r="J481" s="176"/>
      <c r="K481" s="176"/>
      <c r="L481" s="177"/>
    </row>
    <row r="482">
      <c r="D482" s="170"/>
      <c r="F482" s="171"/>
      <c r="G482" s="171"/>
      <c r="H482" s="171"/>
      <c r="I482" s="171"/>
      <c r="J482" s="176"/>
      <c r="K482" s="176"/>
      <c r="L482" s="177"/>
    </row>
    <row r="483">
      <c r="D483" s="170"/>
      <c r="F483" s="171"/>
      <c r="G483" s="171"/>
      <c r="H483" s="171"/>
      <c r="I483" s="171"/>
      <c r="J483" s="176"/>
      <c r="K483" s="176"/>
      <c r="L483" s="177"/>
    </row>
    <row r="484">
      <c r="D484" s="170"/>
      <c r="F484" s="171"/>
      <c r="G484" s="171"/>
      <c r="H484" s="171"/>
      <c r="I484" s="171"/>
      <c r="J484" s="176"/>
      <c r="K484" s="176"/>
      <c r="L484" s="177"/>
    </row>
    <row r="485">
      <c r="D485" s="170"/>
      <c r="F485" s="171"/>
      <c r="G485" s="171"/>
      <c r="H485" s="171"/>
      <c r="I485" s="171"/>
      <c r="J485" s="176"/>
      <c r="K485" s="176"/>
      <c r="L485" s="177"/>
    </row>
    <row r="486">
      <c r="D486" s="170"/>
      <c r="F486" s="171"/>
      <c r="G486" s="171"/>
      <c r="H486" s="171"/>
      <c r="I486" s="171"/>
      <c r="J486" s="176"/>
      <c r="K486" s="176"/>
      <c r="L486" s="177"/>
    </row>
    <row r="487">
      <c r="D487" s="170"/>
      <c r="F487" s="171"/>
      <c r="G487" s="171"/>
      <c r="H487" s="171"/>
      <c r="I487" s="171"/>
      <c r="J487" s="176"/>
      <c r="K487" s="176"/>
      <c r="L487" s="177"/>
    </row>
    <row r="488">
      <c r="D488" s="170"/>
      <c r="F488" s="171"/>
      <c r="G488" s="171"/>
      <c r="H488" s="171"/>
      <c r="I488" s="171"/>
      <c r="J488" s="176"/>
      <c r="K488" s="176"/>
      <c r="L488" s="177"/>
    </row>
    <row r="489">
      <c r="D489" s="170"/>
      <c r="F489" s="171"/>
      <c r="G489" s="171"/>
      <c r="H489" s="171"/>
      <c r="I489" s="171"/>
      <c r="J489" s="176"/>
      <c r="K489" s="176"/>
      <c r="L489" s="177"/>
    </row>
    <row r="490">
      <c r="D490" s="170"/>
      <c r="F490" s="171"/>
      <c r="G490" s="171"/>
      <c r="H490" s="171"/>
      <c r="I490" s="171"/>
      <c r="J490" s="176"/>
      <c r="K490" s="176"/>
      <c r="L490" s="177"/>
    </row>
    <row r="491">
      <c r="D491" s="170"/>
      <c r="F491" s="171"/>
      <c r="G491" s="171"/>
      <c r="H491" s="171"/>
      <c r="I491" s="171"/>
      <c r="J491" s="176"/>
      <c r="K491" s="176"/>
      <c r="L491" s="177"/>
    </row>
    <row r="492">
      <c r="D492" s="170"/>
      <c r="F492" s="171"/>
      <c r="G492" s="171"/>
      <c r="H492" s="171"/>
      <c r="I492" s="171"/>
      <c r="J492" s="176"/>
      <c r="K492" s="176"/>
      <c r="L492" s="177"/>
    </row>
    <row r="493">
      <c r="D493" s="170"/>
      <c r="F493" s="171"/>
      <c r="G493" s="171"/>
      <c r="H493" s="171"/>
      <c r="I493" s="171"/>
      <c r="J493" s="176"/>
      <c r="K493" s="176"/>
      <c r="L493" s="177"/>
    </row>
    <row r="494">
      <c r="D494" s="170"/>
      <c r="F494" s="171"/>
      <c r="G494" s="171"/>
      <c r="H494" s="171"/>
      <c r="I494" s="171"/>
      <c r="J494" s="176"/>
      <c r="K494" s="176"/>
      <c r="L494" s="177"/>
    </row>
    <row r="495">
      <c r="D495" s="170"/>
      <c r="F495" s="171"/>
      <c r="G495" s="171"/>
      <c r="H495" s="171"/>
      <c r="I495" s="171"/>
      <c r="J495" s="176"/>
      <c r="K495" s="176"/>
      <c r="L495" s="177"/>
    </row>
    <row r="496">
      <c r="D496" s="170"/>
      <c r="F496" s="171"/>
      <c r="G496" s="171"/>
      <c r="H496" s="171"/>
      <c r="I496" s="171"/>
      <c r="J496" s="176"/>
      <c r="K496" s="176"/>
      <c r="L496" s="177"/>
    </row>
    <row r="497">
      <c r="D497" s="170"/>
      <c r="F497" s="171"/>
      <c r="G497" s="171"/>
      <c r="H497" s="171"/>
      <c r="I497" s="171"/>
      <c r="J497" s="176"/>
      <c r="K497" s="176"/>
      <c r="L497" s="177"/>
    </row>
    <row r="498">
      <c r="D498" s="170"/>
      <c r="F498" s="171"/>
      <c r="G498" s="171"/>
      <c r="H498" s="171"/>
      <c r="I498" s="171"/>
      <c r="J498" s="176"/>
      <c r="K498" s="176"/>
      <c r="L498" s="177"/>
    </row>
    <row r="499">
      <c r="D499" s="170"/>
      <c r="F499" s="171"/>
      <c r="G499" s="171"/>
      <c r="H499" s="171"/>
      <c r="I499" s="171"/>
      <c r="J499" s="176"/>
      <c r="K499" s="176"/>
      <c r="L499" s="177"/>
    </row>
    <row r="500">
      <c r="D500" s="170"/>
      <c r="F500" s="171"/>
      <c r="G500" s="171"/>
      <c r="H500" s="171"/>
      <c r="I500" s="171"/>
      <c r="J500" s="176"/>
      <c r="K500" s="176"/>
      <c r="L500" s="177"/>
    </row>
    <row r="501">
      <c r="D501" s="170"/>
      <c r="F501" s="171"/>
      <c r="G501" s="171"/>
      <c r="H501" s="171"/>
      <c r="I501" s="171"/>
      <c r="J501" s="176"/>
      <c r="K501" s="176"/>
      <c r="L501" s="177"/>
    </row>
    <row r="502">
      <c r="D502" s="170"/>
      <c r="F502" s="171"/>
      <c r="G502" s="171"/>
      <c r="H502" s="171"/>
      <c r="I502" s="171"/>
      <c r="J502" s="176"/>
      <c r="K502" s="176"/>
      <c r="L502" s="177"/>
    </row>
    <row r="503">
      <c r="D503" s="170"/>
      <c r="F503" s="171"/>
      <c r="G503" s="171"/>
      <c r="H503" s="171"/>
      <c r="I503" s="171"/>
      <c r="J503" s="176"/>
      <c r="K503" s="176"/>
      <c r="L503" s="177"/>
    </row>
    <row r="504">
      <c r="D504" s="170"/>
      <c r="F504" s="171"/>
      <c r="G504" s="171"/>
      <c r="H504" s="171"/>
      <c r="I504" s="171"/>
      <c r="J504" s="176"/>
      <c r="K504" s="176"/>
      <c r="L504" s="177"/>
    </row>
    <row r="505">
      <c r="D505" s="170"/>
      <c r="F505" s="171"/>
      <c r="G505" s="171"/>
      <c r="H505" s="171"/>
      <c r="I505" s="171"/>
      <c r="J505" s="176"/>
      <c r="K505" s="176"/>
      <c r="L505" s="177"/>
    </row>
    <row r="506">
      <c r="D506" s="170"/>
      <c r="F506" s="171"/>
      <c r="G506" s="171"/>
      <c r="H506" s="171"/>
      <c r="I506" s="171"/>
      <c r="J506" s="176"/>
      <c r="K506" s="176"/>
      <c r="L506" s="177"/>
    </row>
    <row r="507">
      <c r="D507" s="170"/>
      <c r="F507" s="171"/>
      <c r="G507" s="171"/>
      <c r="H507" s="171"/>
      <c r="I507" s="171"/>
      <c r="J507" s="176"/>
      <c r="K507" s="176"/>
      <c r="L507" s="177"/>
    </row>
    <row r="508">
      <c r="D508" s="170"/>
      <c r="F508" s="171"/>
      <c r="G508" s="171"/>
      <c r="H508" s="171"/>
      <c r="I508" s="171"/>
      <c r="J508" s="176"/>
      <c r="K508" s="176"/>
      <c r="L508" s="177"/>
    </row>
    <row r="509">
      <c r="D509" s="170"/>
      <c r="F509" s="171"/>
      <c r="G509" s="171"/>
      <c r="H509" s="171"/>
      <c r="I509" s="171"/>
      <c r="J509" s="176"/>
      <c r="K509" s="176"/>
      <c r="L509" s="177"/>
    </row>
    <row r="510">
      <c r="D510" s="170"/>
      <c r="F510" s="171"/>
      <c r="G510" s="171"/>
      <c r="H510" s="171"/>
      <c r="I510" s="171"/>
      <c r="J510" s="176"/>
      <c r="K510" s="176"/>
      <c r="L510" s="177"/>
    </row>
    <row r="511">
      <c r="D511" s="170"/>
      <c r="F511" s="171"/>
      <c r="G511" s="171"/>
      <c r="H511" s="171"/>
      <c r="I511" s="171"/>
      <c r="J511" s="176"/>
      <c r="K511" s="176"/>
      <c r="L511" s="177"/>
    </row>
    <row r="512">
      <c r="D512" s="170"/>
      <c r="F512" s="171"/>
      <c r="G512" s="171"/>
      <c r="H512" s="171"/>
      <c r="I512" s="171"/>
      <c r="J512" s="176"/>
      <c r="K512" s="176"/>
      <c r="L512" s="177"/>
    </row>
    <row r="513">
      <c r="D513" s="170"/>
      <c r="F513" s="171"/>
      <c r="G513" s="171"/>
      <c r="H513" s="171"/>
      <c r="I513" s="171"/>
      <c r="J513" s="176"/>
      <c r="K513" s="176"/>
      <c r="L513" s="177"/>
    </row>
    <row r="514">
      <c r="D514" s="170"/>
      <c r="F514" s="171"/>
      <c r="G514" s="171"/>
      <c r="H514" s="171"/>
      <c r="I514" s="171"/>
      <c r="J514" s="176"/>
      <c r="K514" s="176"/>
      <c r="L514" s="177"/>
    </row>
    <row r="515">
      <c r="D515" s="170"/>
      <c r="F515" s="171"/>
      <c r="G515" s="171"/>
      <c r="H515" s="171"/>
      <c r="I515" s="171"/>
      <c r="J515" s="176"/>
      <c r="K515" s="176"/>
      <c r="L515" s="177"/>
    </row>
    <row r="516">
      <c r="D516" s="170"/>
      <c r="F516" s="171"/>
      <c r="G516" s="171"/>
      <c r="H516" s="171"/>
      <c r="I516" s="171"/>
      <c r="J516" s="176"/>
      <c r="K516" s="176"/>
      <c r="L516" s="177"/>
    </row>
    <row r="517">
      <c r="D517" s="170"/>
      <c r="F517" s="171"/>
      <c r="G517" s="171"/>
      <c r="H517" s="171"/>
      <c r="I517" s="171"/>
      <c r="J517" s="176"/>
      <c r="K517" s="176"/>
      <c r="L517" s="177"/>
    </row>
    <row r="518">
      <c r="D518" s="170"/>
      <c r="F518" s="171"/>
      <c r="G518" s="171"/>
      <c r="H518" s="171"/>
      <c r="I518" s="171"/>
      <c r="J518" s="176"/>
      <c r="K518" s="176"/>
      <c r="L518" s="177"/>
    </row>
    <row r="519">
      <c r="D519" s="170"/>
      <c r="F519" s="171"/>
      <c r="G519" s="171"/>
      <c r="H519" s="171"/>
      <c r="I519" s="171"/>
      <c r="J519" s="176"/>
      <c r="K519" s="176"/>
      <c r="L519" s="177"/>
    </row>
    <row r="520">
      <c r="D520" s="170"/>
      <c r="F520" s="171"/>
      <c r="G520" s="171"/>
      <c r="H520" s="171"/>
      <c r="I520" s="171"/>
      <c r="J520" s="176"/>
      <c r="K520" s="176"/>
      <c r="L520" s="177"/>
    </row>
    <row r="521">
      <c r="D521" s="170"/>
      <c r="F521" s="171"/>
      <c r="G521" s="171"/>
      <c r="H521" s="171"/>
      <c r="I521" s="171"/>
      <c r="J521" s="176"/>
      <c r="K521" s="176"/>
      <c r="L521" s="177"/>
    </row>
    <row r="522">
      <c r="D522" s="170"/>
      <c r="F522" s="171"/>
      <c r="G522" s="171"/>
      <c r="H522" s="171"/>
      <c r="I522" s="171"/>
      <c r="J522" s="176"/>
      <c r="K522" s="176"/>
      <c r="L522" s="177"/>
    </row>
    <row r="523">
      <c r="D523" s="170"/>
      <c r="F523" s="171"/>
      <c r="G523" s="171"/>
      <c r="H523" s="171"/>
      <c r="I523" s="171"/>
      <c r="J523" s="176"/>
      <c r="K523" s="176"/>
      <c r="L523" s="177"/>
    </row>
    <row r="524">
      <c r="D524" s="170"/>
      <c r="F524" s="171"/>
      <c r="G524" s="171"/>
      <c r="H524" s="171"/>
      <c r="I524" s="171"/>
      <c r="J524" s="176"/>
      <c r="K524" s="176"/>
      <c r="L524" s="177"/>
    </row>
    <row r="525">
      <c r="D525" s="170"/>
      <c r="F525" s="171"/>
      <c r="G525" s="171"/>
      <c r="H525" s="171"/>
      <c r="I525" s="171"/>
      <c r="J525" s="176"/>
      <c r="K525" s="176"/>
      <c r="L525" s="177"/>
    </row>
    <row r="526">
      <c r="D526" s="170"/>
      <c r="F526" s="171"/>
      <c r="G526" s="171"/>
      <c r="H526" s="171"/>
      <c r="I526" s="171"/>
      <c r="J526" s="176"/>
      <c r="K526" s="176"/>
      <c r="L526" s="177"/>
    </row>
    <row r="527">
      <c r="D527" s="170"/>
      <c r="F527" s="171"/>
      <c r="G527" s="171"/>
      <c r="H527" s="171"/>
      <c r="I527" s="171"/>
      <c r="J527" s="176"/>
      <c r="K527" s="176"/>
      <c r="L527" s="177"/>
    </row>
    <row r="528">
      <c r="D528" s="170"/>
      <c r="F528" s="171"/>
      <c r="G528" s="171"/>
      <c r="H528" s="171"/>
      <c r="I528" s="171"/>
      <c r="J528" s="176"/>
      <c r="K528" s="176"/>
      <c r="L528" s="177"/>
    </row>
    <row r="529">
      <c r="D529" s="170"/>
      <c r="F529" s="171"/>
      <c r="G529" s="171"/>
      <c r="H529" s="171"/>
      <c r="I529" s="171"/>
      <c r="J529" s="176"/>
      <c r="K529" s="176"/>
      <c r="L529" s="177"/>
    </row>
    <row r="530">
      <c r="D530" s="170"/>
      <c r="F530" s="171"/>
      <c r="G530" s="171"/>
      <c r="H530" s="171"/>
      <c r="I530" s="171"/>
      <c r="J530" s="176"/>
      <c r="K530" s="176"/>
      <c r="L530" s="177"/>
    </row>
    <row r="531">
      <c r="D531" s="170"/>
      <c r="F531" s="171"/>
      <c r="G531" s="171"/>
      <c r="H531" s="171"/>
      <c r="I531" s="171"/>
      <c r="J531" s="176"/>
      <c r="K531" s="176"/>
      <c r="L531" s="177"/>
    </row>
    <row r="532">
      <c r="D532" s="170"/>
      <c r="F532" s="171"/>
      <c r="G532" s="171"/>
      <c r="H532" s="171"/>
      <c r="I532" s="171"/>
      <c r="J532" s="176"/>
      <c r="K532" s="176"/>
      <c r="L532" s="177"/>
    </row>
    <row r="533">
      <c r="D533" s="170"/>
      <c r="F533" s="171"/>
      <c r="G533" s="171"/>
      <c r="H533" s="171"/>
      <c r="I533" s="171"/>
      <c r="J533" s="176"/>
      <c r="K533" s="176"/>
      <c r="L533" s="177"/>
    </row>
    <row r="534">
      <c r="D534" s="170"/>
      <c r="F534" s="171"/>
      <c r="G534" s="171"/>
      <c r="H534" s="171"/>
      <c r="I534" s="171"/>
      <c r="J534" s="176"/>
      <c r="K534" s="176"/>
      <c r="L534" s="177"/>
    </row>
    <row r="535">
      <c r="D535" s="170"/>
      <c r="F535" s="171"/>
      <c r="G535" s="171"/>
      <c r="H535" s="171"/>
      <c r="I535" s="171"/>
      <c r="J535" s="176"/>
      <c r="K535" s="176"/>
      <c r="L535" s="177"/>
    </row>
    <row r="536">
      <c r="D536" s="170"/>
      <c r="F536" s="171"/>
      <c r="G536" s="171"/>
      <c r="H536" s="171"/>
      <c r="I536" s="171"/>
      <c r="J536" s="176"/>
      <c r="K536" s="176"/>
      <c r="L536" s="177"/>
    </row>
    <row r="537">
      <c r="D537" s="170"/>
      <c r="F537" s="171"/>
      <c r="G537" s="171"/>
      <c r="H537" s="171"/>
      <c r="I537" s="171"/>
      <c r="J537" s="176"/>
      <c r="K537" s="176"/>
      <c r="L537" s="177"/>
    </row>
    <row r="538">
      <c r="D538" s="170"/>
      <c r="F538" s="171"/>
      <c r="G538" s="171"/>
      <c r="H538" s="171"/>
      <c r="I538" s="171"/>
      <c r="J538" s="176"/>
      <c r="K538" s="176"/>
      <c r="L538" s="177"/>
    </row>
    <row r="539">
      <c r="D539" s="170"/>
      <c r="F539" s="171"/>
      <c r="G539" s="171"/>
      <c r="H539" s="171"/>
      <c r="I539" s="171"/>
      <c r="J539" s="176"/>
      <c r="K539" s="176"/>
      <c r="L539" s="177"/>
    </row>
    <row r="540">
      <c r="D540" s="170"/>
      <c r="F540" s="171"/>
      <c r="G540" s="171"/>
      <c r="H540" s="171"/>
      <c r="I540" s="171"/>
      <c r="J540" s="176"/>
      <c r="K540" s="176"/>
      <c r="L540" s="177"/>
    </row>
    <row r="541">
      <c r="D541" s="170"/>
      <c r="F541" s="171"/>
      <c r="G541" s="171"/>
      <c r="H541" s="171"/>
      <c r="I541" s="171"/>
      <c r="J541" s="176"/>
      <c r="K541" s="176"/>
      <c r="L541" s="177"/>
    </row>
    <row r="542">
      <c r="D542" s="170"/>
      <c r="F542" s="171"/>
      <c r="G542" s="171"/>
      <c r="H542" s="171"/>
      <c r="I542" s="171"/>
      <c r="J542" s="176"/>
      <c r="K542" s="176"/>
      <c r="L542" s="177"/>
    </row>
    <row r="543">
      <c r="D543" s="170"/>
      <c r="F543" s="171"/>
      <c r="G543" s="171"/>
      <c r="H543" s="171"/>
      <c r="I543" s="171"/>
      <c r="J543" s="176"/>
      <c r="K543" s="176"/>
      <c r="L543" s="177"/>
    </row>
    <row r="544">
      <c r="D544" s="170"/>
      <c r="F544" s="171"/>
      <c r="G544" s="171"/>
      <c r="H544" s="171"/>
      <c r="I544" s="171"/>
      <c r="J544" s="176"/>
      <c r="K544" s="176"/>
      <c r="L544" s="177"/>
    </row>
    <row r="545">
      <c r="D545" s="170"/>
      <c r="F545" s="171"/>
      <c r="G545" s="171"/>
      <c r="H545" s="171"/>
      <c r="I545" s="171"/>
      <c r="J545" s="176"/>
      <c r="K545" s="176"/>
      <c r="L545" s="177"/>
    </row>
    <row r="546">
      <c r="D546" s="170"/>
      <c r="F546" s="171"/>
      <c r="G546" s="171"/>
      <c r="H546" s="171"/>
      <c r="I546" s="171"/>
      <c r="J546" s="176"/>
      <c r="K546" s="176"/>
      <c r="L546" s="177"/>
    </row>
    <row r="547">
      <c r="D547" s="170"/>
      <c r="F547" s="171"/>
      <c r="G547" s="171"/>
      <c r="H547" s="171"/>
      <c r="I547" s="171"/>
      <c r="J547" s="176"/>
      <c r="K547" s="176"/>
      <c r="L547" s="177"/>
    </row>
    <row r="548">
      <c r="D548" s="170"/>
      <c r="F548" s="171"/>
      <c r="G548" s="171"/>
      <c r="H548" s="171"/>
      <c r="I548" s="171"/>
      <c r="J548" s="176"/>
      <c r="K548" s="176"/>
      <c r="L548" s="177"/>
    </row>
    <row r="549">
      <c r="D549" s="170"/>
      <c r="F549" s="171"/>
      <c r="G549" s="171"/>
      <c r="H549" s="171"/>
      <c r="I549" s="171"/>
      <c r="J549" s="176"/>
      <c r="K549" s="176"/>
      <c r="L549" s="177"/>
    </row>
    <row r="550">
      <c r="D550" s="170"/>
      <c r="F550" s="171"/>
      <c r="G550" s="171"/>
      <c r="H550" s="171"/>
      <c r="I550" s="171"/>
      <c r="J550" s="176"/>
      <c r="K550" s="176"/>
      <c r="L550" s="177"/>
    </row>
    <row r="551">
      <c r="D551" s="170"/>
      <c r="F551" s="171"/>
      <c r="G551" s="171"/>
      <c r="H551" s="171"/>
      <c r="I551" s="171"/>
      <c r="J551" s="176"/>
      <c r="K551" s="176"/>
      <c r="L551" s="177"/>
    </row>
    <row r="552">
      <c r="D552" s="170"/>
      <c r="F552" s="171"/>
      <c r="G552" s="171"/>
      <c r="H552" s="171"/>
      <c r="I552" s="171"/>
      <c r="J552" s="176"/>
      <c r="K552" s="176"/>
      <c r="L552" s="177"/>
    </row>
    <row r="553">
      <c r="D553" s="170"/>
      <c r="F553" s="171"/>
      <c r="G553" s="171"/>
      <c r="H553" s="171"/>
      <c r="I553" s="171"/>
      <c r="J553" s="176"/>
      <c r="K553" s="176"/>
      <c r="L553" s="177"/>
    </row>
    <row r="554">
      <c r="D554" s="170"/>
      <c r="F554" s="171"/>
      <c r="G554" s="171"/>
      <c r="H554" s="171"/>
      <c r="I554" s="171"/>
      <c r="J554" s="176"/>
      <c r="K554" s="176"/>
      <c r="L554" s="177"/>
    </row>
    <row r="555">
      <c r="D555" s="170"/>
      <c r="F555" s="171"/>
      <c r="G555" s="171"/>
      <c r="H555" s="171"/>
      <c r="I555" s="171"/>
      <c r="J555" s="176"/>
      <c r="K555" s="176"/>
      <c r="L555" s="177"/>
    </row>
    <row r="556">
      <c r="D556" s="170"/>
      <c r="F556" s="171"/>
      <c r="G556" s="171"/>
      <c r="H556" s="171"/>
      <c r="I556" s="171"/>
      <c r="J556" s="176"/>
      <c r="K556" s="176"/>
      <c r="L556" s="177"/>
    </row>
    <row r="557">
      <c r="D557" s="170"/>
      <c r="F557" s="171"/>
      <c r="G557" s="171"/>
      <c r="H557" s="171"/>
      <c r="I557" s="171"/>
      <c r="J557" s="176"/>
      <c r="K557" s="176"/>
      <c r="L557" s="177"/>
    </row>
    <row r="558">
      <c r="D558" s="170"/>
      <c r="F558" s="171"/>
      <c r="G558" s="171"/>
      <c r="H558" s="171"/>
      <c r="I558" s="171"/>
      <c r="J558" s="176"/>
      <c r="K558" s="176"/>
      <c r="L558" s="177"/>
    </row>
    <row r="559">
      <c r="D559" s="170"/>
      <c r="F559" s="171"/>
      <c r="G559" s="171"/>
      <c r="H559" s="171"/>
      <c r="I559" s="171"/>
      <c r="J559" s="176"/>
      <c r="K559" s="176"/>
      <c r="L559" s="177"/>
    </row>
    <row r="560">
      <c r="D560" s="170"/>
      <c r="F560" s="171"/>
      <c r="G560" s="171"/>
      <c r="H560" s="171"/>
      <c r="I560" s="171"/>
      <c r="J560" s="176"/>
      <c r="K560" s="176"/>
      <c r="L560" s="177"/>
    </row>
    <row r="561">
      <c r="D561" s="170"/>
      <c r="F561" s="171"/>
      <c r="G561" s="171"/>
      <c r="H561" s="171"/>
      <c r="I561" s="171"/>
      <c r="J561" s="176"/>
      <c r="K561" s="176"/>
      <c r="L561" s="177"/>
    </row>
    <row r="562">
      <c r="D562" s="170"/>
      <c r="F562" s="171"/>
      <c r="G562" s="171"/>
      <c r="H562" s="171"/>
      <c r="I562" s="171"/>
      <c r="J562" s="176"/>
      <c r="K562" s="176"/>
      <c r="L562" s="177"/>
    </row>
    <row r="563">
      <c r="D563" s="170"/>
      <c r="F563" s="171"/>
      <c r="G563" s="171"/>
      <c r="H563" s="171"/>
      <c r="I563" s="171"/>
      <c r="J563" s="176"/>
      <c r="K563" s="176"/>
      <c r="L563" s="177"/>
    </row>
    <row r="564">
      <c r="D564" s="170"/>
      <c r="F564" s="171"/>
      <c r="G564" s="171"/>
      <c r="H564" s="171"/>
      <c r="I564" s="171"/>
      <c r="J564" s="176"/>
      <c r="K564" s="176"/>
      <c r="L564" s="177"/>
    </row>
    <row r="565">
      <c r="D565" s="170"/>
      <c r="F565" s="171"/>
      <c r="G565" s="171"/>
      <c r="H565" s="171"/>
      <c r="I565" s="171"/>
      <c r="J565" s="176"/>
      <c r="K565" s="176"/>
      <c r="L565" s="177"/>
    </row>
    <row r="566">
      <c r="D566" s="170"/>
      <c r="F566" s="171"/>
      <c r="G566" s="171"/>
      <c r="H566" s="171"/>
      <c r="I566" s="171"/>
      <c r="J566" s="176"/>
      <c r="K566" s="176"/>
      <c r="L566" s="177"/>
    </row>
    <row r="567">
      <c r="D567" s="170"/>
      <c r="F567" s="171"/>
      <c r="G567" s="171"/>
      <c r="H567" s="171"/>
      <c r="I567" s="171"/>
      <c r="J567" s="176"/>
      <c r="K567" s="176"/>
      <c r="L567" s="177"/>
    </row>
    <row r="568">
      <c r="D568" s="170"/>
      <c r="F568" s="171"/>
      <c r="G568" s="171"/>
      <c r="H568" s="171"/>
      <c r="I568" s="171"/>
      <c r="J568" s="176"/>
      <c r="K568" s="176"/>
      <c r="L568" s="177"/>
    </row>
    <row r="569">
      <c r="D569" s="170"/>
      <c r="F569" s="171"/>
      <c r="G569" s="171"/>
      <c r="H569" s="171"/>
      <c r="I569" s="171"/>
      <c r="J569" s="176"/>
      <c r="K569" s="176"/>
      <c r="L569" s="177"/>
    </row>
    <row r="570">
      <c r="D570" s="170"/>
      <c r="F570" s="171"/>
      <c r="G570" s="171"/>
      <c r="H570" s="171"/>
      <c r="I570" s="171"/>
      <c r="J570" s="176"/>
      <c r="K570" s="176"/>
      <c r="L570" s="177"/>
    </row>
    <row r="571">
      <c r="D571" s="170"/>
      <c r="F571" s="171"/>
      <c r="G571" s="171"/>
      <c r="H571" s="171"/>
      <c r="I571" s="171"/>
      <c r="J571" s="176"/>
      <c r="K571" s="176"/>
      <c r="L571" s="177"/>
    </row>
    <row r="572">
      <c r="D572" s="170"/>
      <c r="F572" s="171"/>
      <c r="G572" s="171"/>
      <c r="H572" s="171"/>
      <c r="I572" s="171"/>
      <c r="J572" s="176"/>
      <c r="K572" s="176"/>
      <c r="L572" s="177"/>
    </row>
    <row r="573">
      <c r="D573" s="170"/>
      <c r="F573" s="171"/>
      <c r="G573" s="171"/>
      <c r="H573" s="171"/>
      <c r="I573" s="171"/>
      <c r="J573" s="176"/>
      <c r="K573" s="176"/>
      <c r="L573" s="177"/>
    </row>
    <row r="574">
      <c r="D574" s="170"/>
      <c r="F574" s="171"/>
      <c r="G574" s="171"/>
      <c r="H574" s="171"/>
      <c r="I574" s="171"/>
      <c r="J574" s="176"/>
      <c r="K574" s="176"/>
      <c r="L574" s="177"/>
    </row>
    <row r="575">
      <c r="D575" s="170"/>
      <c r="F575" s="171"/>
      <c r="G575" s="171"/>
      <c r="H575" s="171"/>
      <c r="I575" s="171"/>
      <c r="J575" s="176"/>
      <c r="K575" s="176"/>
      <c r="L575" s="177"/>
    </row>
    <row r="576">
      <c r="D576" s="170"/>
      <c r="F576" s="171"/>
      <c r="G576" s="171"/>
      <c r="H576" s="171"/>
      <c r="I576" s="171"/>
      <c r="J576" s="176"/>
      <c r="K576" s="176"/>
      <c r="L576" s="177"/>
    </row>
    <row r="577">
      <c r="D577" s="170"/>
      <c r="F577" s="171"/>
      <c r="G577" s="171"/>
      <c r="H577" s="171"/>
      <c r="I577" s="171"/>
      <c r="J577" s="176"/>
      <c r="K577" s="176"/>
      <c r="L577" s="177"/>
    </row>
    <row r="578">
      <c r="D578" s="170"/>
      <c r="F578" s="171"/>
      <c r="G578" s="171"/>
      <c r="H578" s="171"/>
      <c r="I578" s="171"/>
      <c r="J578" s="176"/>
      <c r="K578" s="176"/>
      <c r="L578" s="177"/>
    </row>
    <row r="579">
      <c r="D579" s="170"/>
      <c r="F579" s="171"/>
      <c r="G579" s="171"/>
      <c r="H579" s="171"/>
      <c r="I579" s="171"/>
      <c r="J579" s="176"/>
      <c r="K579" s="176"/>
      <c r="L579" s="177"/>
    </row>
    <row r="580">
      <c r="D580" s="170"/>
      <c r="F580" s="171"/>
      <c r="G580" s="171"/>
      <c r="H580" s="171"/>
      <c r="I580" s="171"/>
      <c r="J580" s="176"/>
      <c r="K580" s="176"/>
      <c r="L580" s="177"/>
    </row>
    <row r="581">
      <c r="D581" s="170"/>
      <c r="F581" s="171"/>
      <c r="G581" s="171"/>
      <c r="H581" s="171"/>
      <c r="I581" s="171"/>
      <c r="J581" s="176"/>
      <c r="K581" s="176"/>
      <c r="L581" s="177"/>
    </row>
    <row r="582">
      <c r="D582" s="170"/>
      <c r="F582" s="171"/>
      <c r="G582" s="171"/>
      <c r="H582" s="171"/>
      <c r="I582" s="171"/>
      <c r="J582" s="176"/>
      <c r="K582" s="176"/>
      <c r="L582" s="177"/>
    </row>
    <row r="583">
      <c r="D583" s="170"/>
      <c r="F583" s="171"/>
      <c r="G583" s="171"/>
      <c r="H583" s="171"/>
      <c r="I583" s="171"/>
      <c r="J583" s="176"/>
      <c r="K583" s="176"/>
      <c r="L583" s="177"/>
    </row>
    <row r="584">
      <c r="D584" s="170"/>
      <c r="F584" s="171"/>
      <c r="G584" s="171"/>
      <c r="H584" s="171"/>
      <c r="I584" s="171"/>
      <c r="J584" s="176"/>
      <c r="K584" s="176"/>
      <c r="L584" s="177"/>
    </row>
    <row r="585">
      <c r="D585" s="170"/>
      <c r="F585" s="171"/>
      <c r="G585" s="171"/>
      <c r="H585" s="171"/>
      <c r="I585" s="171"/>
      <c r="J585" s="176"/>
      <c r="K585" s="176"/>
      <c r="L585" s="177"/>
    </row>
    <row r="586">
      <c r="D586" s="170"/>
      <c r="F586" s="171"/>
      <c r="G586" s="171"/>
      <c r="H586" s="171"/>
      <c r="I586" s="171"/>
      <c r="J586" s="176"/>
      <c r="K586" s="176"/>
      <c r="L586" s="177"/>
    </row>
    <row r="587">
      <c r="D587" s="170"/>
      <c r="F587" s="171"/>
      <c r="G587" s="171"/>
      <c r="H587" s="171"/>
      <c r="I587" s="171"/>
      <c r="J587" s="176"/>
      <c r="K587" s="176"/>
      <c r="L587" s="177"/>
    </row>
    <row r="588">
      <c r="D588" s="170"/>
      <c r="F588" s="171"/>
      <c r="G588" s="171"/>
      <c r="H588" s="171"/>
      <c r="I588" s="171"/>
      <c r="J588" s="176"/>
      <c r="K588" s="176"/>
      <c r="L588" s="177"/>
    </row>
    <row r="589">
      <c r="D589" s="170"/>
      <c r="F589" s="171"/>
      <c r="G589" s="171"/>
      <c r="H589" s="171"/>
      <c r="I589" s="171"/>
      <c r="J589" s="176"/>
      <c r="K589" s="176"/>
      <c r="L589" s="177"/>
    </row>
    <row r="590">
      <c r="D590" s="170"/>
      <c r="F590" s="171"/>
      <c r="G590" s="171"/>
      <c r="H590" s="171"/>
      <c r="I590" s="171"/>
      <c r="J590" s="176"/>
      <c r="K590" s="176"/>
      <c r="L590" s="177"/>
    </row>
    <row r="591">
      <c r="D591" s="170"/>
      <c r="F591" s="171"/>
      <c r="G591" s="171"/>
      <c r="H591" s="171"/>
      <c r="I591" s="171"/>
      <c r="J591" s="176"/>
      <c r="K591" s="176"/>
      <c r="L591" s="177"/>
    </row>
    <row r="592">
      <c r="D592" s="170"/>
      <c r="F592" s="171"/>
      <c r="G592" s="171"/>
      <c r="H592" s="171"/>
      <c r="I592" s="171"/>
      <c r="J592" s="176"/>
      <c r="K592" s="176"/>
      <c r="L592" s="177"/>
    </row>
    <row r="593">
      <c r="D593" s="170"/>
      <c r="F593" s="171"/>
      <c r="G593" s="171"/>
      <c r="H593" s="171"/>
      <c r="I593" s="171"/>
      <c r="J593" s="176"/>
      <c r="K593" s="176"/>
      <c r="L593" s="177"/>
    </row>
    <row r="594">
      <c r="D594" s="170"/>
      <c r="F594" s="171"/>
      <c r="G594" s="171"/>
      <c r="H594" s="171"/>
      <c r="I594" s="171"/>
      <c r="J594" s="176"/>
      <c r="K594" s="176"/>
      <c r="L594" s="177"/>
    </row>
    <row r="595">
      <c r="D595" s="170"/>
      <c r="F595" s="171"/>
      <c r="G595" s="171"/>
      <c r="H595" s="171"/>
      <c r="I595" s="171"/>
      <c r="J595" s="176"/>
      <c r="K595" s="176"/>
      <c r="L595" s="177"/>
    </row>
    <row r="596">
      <c r="D596" s="170"/>
      <c r="F596" s="171"/>
      <c r="G596" s="171"/>
      <c r="H596" s="171"/>
      <c r="I596" s="171"/>
      <c r="J596" s="176"/>
      <c r="K596" s="176"/>
      <c r="L596" s="177"/>
    </row>
    <row r="597">
      <c r="D597" s="170"/>
      <c r="F597" s="171"/>
      <c r="G597" s="171"/>
      <c r="H597" s="171"/>
      <c r="I597" s="171"/>
      <c r="J597" s="176"/>
      <c r="K597" s="176"/>
      <c r="L597" s="177"/>
    </row>
    <row r="598">
      <c r="D598" s="170"/>
      <c r="F598" s="171"/>
      <c r="G598" s="171"/>
      <c r="H598" s="171"/>
      <c r="I598" s="171"/>
      <c r="J598" s="176"/>
      <c r="K598" s="176"/>
      <c r="L598" s="177"/>
    </row>
    <row r="599">
      <c r="D599" s="170"/>
      <c r="F599" s="171"/>
      <c r="G599" s="171"/>
      <c r="H599" s="171"/>
      <c r="I599" s="171"/>
      <c r="J599" s="176"/>
      <c r="K599" s="176"/>
      <c r="L599" s="177"/>
    </row>
    <row r="600">
      <c r="D600" s="170"/>
      <c r="F600" s="171"/>
      <c r="G600" s="171"/>
      <c r="H600" s="171"/>
      <c r="I600" s="171"/>
      <c r="J600" s="176"/>
      <c r="K600" s="176"/>
      <c r="L600" s="177"/>
    </row>
    <row r="601">
      <c r="D601" s="170"/>
      <c r="F601" s="171"/>
      <c r="G601" s="171"/>
      <c r="H601" s="171"/>
      <c r="I601" s="171"/>
      <c r="J601" s="176"/>
      <c r="K601" s="176"/>
      <c r="L601" s="177"/>
    </row>
    <row r="602">
      <c r="D602" s="170"/>
      <c r="F602" s="171"/>
      <c r="G602" s="171"/>
      <c r="H602" s="171"/>
      <c r="I602" s="171"/>
      <c r="J602" s="176"/>
      <c r="K602" s="176"/>
      <c r="L602" s="177"/>
    </row>
    <row r="603">
      <c r="D603" s="170"/>
      <c r="F603" s="171"/>
      <c r="G603" s="171"/>
      <c r="H603" s="171"/>
      <c r="I603" s="171"/>
      <c r="J603" s="176"/>
      <c r="K603" s="176"/>
      <c r="L603" s="177"/>
    </row>
    <row r="604">
      <c r="D604" s="170"/>
      <c r="F604" s="171"/>
      <c r="G604" s="171"/>
      <c r="H604" s="171"/>
      <c r="I604" s="171"/>
      <c r="J604" s="176"/>
      <c r="K604" s="176"/>
      <c r="L604" s="177"/>
    </row>
    <row r="605">
      <c r="D605" s="170"/>
      <c r="F605" s="171"/>
      <c r="G605" s="171"/>
      <c r="H605" s="171"/>
      <c r="I605" s="171"/>
      <c r="J605" s="176"/>
      <c r="K605" s="176"/>
      <c r="L605" s="177"/>
    </row>
    <row r="606">
      <c r="D606" s="170"/>
      <c r="F606" s="171"/>
      <c r="G606" s="171"/>
      <c r="H606" s="171"/>
      <c r="I606" s="171"/>
      <c r="J606" s="176"/>
      <c r="K606" s="176"/>
      <c r="L606" s="177"/>
    </row>
    <row r="607">
      <c r="D607" s="170"/>
      <c r="F607" s="171"/>
      <c r="G607" s="171"/>
      <c r="H607" s="171"/>
      <c r="I607" s="171"/>
      <c r="J607" s="176"/>
      <c r="K607" s="176"/>
      <c r="L607" s="177"/>
    </row>
    <row r="608">
      <c r="D608" s="170"/>
      <c r="F608" s="171"/>
      <c r="G608" s="171"/>
      <c r="H608" s="171"/>
      <c r="I608" s="171"/>
      <c r="J608" s="176"/>
      <c r="K608" s="176"/>
      <c r="L608" s="177"/>
    </row>
    <row r="609">
      <c r="D609" s="170"/>
      <c r="F609" s="171"/>
      <c r="G609" s="171"/>
      <c r="H609" s="171"/>
      <c r="I609" s="171"/>
      <c r="J609" s="176"/>
      <c r="K609" s="176"/>
      <c r="L609" s="177"/>
    </row>
    <row r="610">
      <c r="D610" s="170"/>
      <c r="F610" s="171"/>
      <c r="G610" s="171"/>
      <c r="H610" s="171"/>
      <c r="I610" s="171"/>
      <c r="J610" s="176"/>
      <c r="K610" s="176"/>
      <c r="L610" s="177"/>
    </row>
    <row r="611">
      <c r="D611" s="170"/>
      <c r="F611" s="171"/>
      <c r="G611" s="171"/>
      <c r="H611" s="171"/>
      <c r="I611" s="171"/>
      <c r="J611" s="176"/>
      <c r="K611" s="176"/>
      <c r="L611" s="177"/>
    </row>
    <row r="612">
      <c r="D612" s="170"/>
      <c r="F612" s="171"/>
      <c r="G612" s="171"/>
      <c r="H612" s="171"/>
      <c r="I612" s="171"/>
      <c r="J612" s="176"/>
      <c r="K612" s="176"/>
      <c r="L612" s="177"/>
    </row>
    <row r="613">
      <c r="D613" s="170"/>
      <c r="F613" s="171"/>
      <c r="G613" s="171"/>
      <c r="H613" s="171"/>
      <c r="I613" s="171"/>
      <c r="J613" s="176"/>
      <c r="K613" s="176"/>
      <c r="L613" s="177"/>
    </row>
    <row r="614">
      <c r="D614" s="170"/>
      <c r="F614" s="171"/>
      <c r="G614" s="171"/>
      <c r="H614" s="171"/>
      <c r="I614" s="171"/>
      <c r="J614" s="176"/>
      <c r="K614" s="176"/>
      <c r="L614" s="177"/>
    </row>
    <row r="615">
      <c r="D615" s="170"/>
      <c r="F615" s="171"/>
      <c r="G615" s="171"/>
      <c r="H615" s="171"/>
      <c r="I615" s="171"/>
      <c r="J615" s="176"/>
      <c r="K615" s="176"/>
      <c r="L615" s="177"/>
    </row>
    <row r="616">
      <c r="D616" s="170"/>
      <c r="F616" s="171"/>
      <c r="G616" s="171"/>
      <c r="H616" s="171"/>
      <c r="I616" s="171"/>
      <c r="J616" s="176"/>
      <c r="K616" s="176"/>
      <c r="L616" s="177"/>
    </row>
    <row r="617">
      <c r="D617" s="170"/>
      <c r="F617" s="171"/>
      <c r="G617" s="171"/>
      <c r="H617" s="171"/>
      <c r="I617" s="171"/>
      <c r="J617" s="176"/>
      <c r="K617" s="176"/>
      <c r="L617" s="177"/>
    </row>
    <row r="618">
      <c r="D618" s="170"/>
      <c r="F618" s="171"/>
      <c r="G618" s="171"/>
      <c r="H618" s="171"/>
      <c r="I618" s="171"/>
      <c r="J618" s="176"/>
      <c r="K618" s="176"/>
      <c r="L618" s="177"/>
    </row>
    <row r="619">
      <c r="D619" s="170"/>
      <c r="F619" s="171"/>
      <c r="G619" s="171"/>
      <c r="H619" s="171"/>
      <c r="I619" s="171"/>
      <c r="J619" s="176"/>
      <c r="K619" s="176"/>
      <c r="L619" s="177"/>
    </row>
    <row r="620">
      <c r="D620" s="170"/>
      <c r="F620" s="171"/>
      <c r="G620" s="171"/>
      <c r="H620" s="171"/>
      <c r="I620" s="171"/>
      <c r="J620" s="176"/>
      <c r="K620" s="176"/>
      <c r="L620" s="177"/>
    </row>
    <row r="621">
      <c r="D621" s="170"/>
      <c r="F621" s="171"/>
      <c r="G621" s="171"/>
      <c r="H621" s="171"/>
      <c r="I621" s="171"/>
      <c r="J621" s="176"/>
      <c r="K621" s="176"/>
      <c r="L621" s="177"/>
    </row>
    <row r="622">
      <c r="D622" s="170"/>
      <c r="F622" s="171"/>
      <c r="G622" s="171"/>
      <c r="H622" s="171"/>
      <c r="I622" s="171"/>
      <c r="J622" s="176"/>
      <c r="K622" s="176"/>
      <c r="L622" s="177"/>
    </row>
    <row r="623">
      <c r="D623" s="170"/>
      <c r="F623" s="171"/>
      <c r="G623" s="171"/>
      <c r="H623" s="171"/>
      <c r="I623" s="171"/>
      <c r="J623" s="176"/>
      <c r="K623" s="176"/>
      <c r="L623" s="177"/>
    </row>
    <row r="624">
      <c r="D624" s="170"/>
      <c r="F624" s="171"/>
      <c r="G624" s="171"/>
      <c r="H624" s="171"/>
      <c r="I624" s="171"/>
      <c r="J624" s="176"/>
      <c r="K624" s="176"/>
      <c r="L624" s="177"/>
    </row>
    <row r="625">
      <c r="D625" s="170"/>
      <c r="F625" s="171"/>
      <c r="G625" s="171"/>
      <c r="H625" s="171"/>
      <c r="I625" s="171"/>
      <c r="J625" s="176"/>
      <c r="K625" s="176"/>
      <c r="L625" s="177"/>
    </row>
    <row r="626">
      <c r="D626" s="170"/>
      <c r="F626" s="171"/>
      <c r="G626" s="171"/>
      <c r="H626" s="171"/>
      <c r="I626" s="171"/>
      <c r="J626" s="176"/>
      <c r="K626" s="176"/>
      <c r="L626" s="177"/>
    </row>
    <row r="627">
      <c r="D627" s="170"/>
      <c r="F627" s="171"/>
      <c r="G627" s="171"/>
      <c r="H627" s="171"/>
      <c r="I627" s="171"/>
      <c r="J627" s="176"/>
      <c r="K627" s="176"/>
      <c r="L627" s="177"/>
    </row>
    <row r="628">
      <c r="D628" s="170"/>
      <c r="F628" s="171"/>
      <c r="G628" s="171"/>
      <c r="H628" s="171"/>
      <c r="I628" s="171"/>
      <c r="J628" s="176"/>
      <c r="K628" s="176"/>
      <c r="L628" s="177"/>
    </row>
    <row r="629">
      <c r="D629" s="170"/>
      <c r="F629" s="171"/>
      <c r="G629" s="171"/>
      <c r="H629" s="171"/>
      <c r="I629" s="171"/>
      <c r="J629" s="176"/>
      <c r="K629" s="176"/>
      <c r="L629" s="177"/>
    </row>
    <row r="630">
      <c r="D630" s="170"/>
      <c r="F630" s="171"/>
      <c r="G630" s="171"/>
      <c r="H630" s="171"/>
      <c r="I630" s="171"/>
      <c r="J630" s="176"/>
      <c r="K630" s="176"/>
      <c r="L630" s="177"/>
    </row>
    <row r="631">
      <c r="D631" s="170"/>
      <c r="F631" s="171"/>
      <c r="G631" s="171"/>
      <c r="H631" s="171"/>
      <c r="I631" s="171"/>
      <c r="J631" s="176"/>
      <c r="K631" s="176"/>
      <c r="L631" s="177"/>
    </row>
    <row r="632">
      <c r="D632" s="170"/>
      <c r="F632" s="171"/>
      <c r="G632" s="171"/>
      <c r="H632" s="171"/>
      <c r="I632" s="171"/>
      <c r="J632" s="176"/>
      <c r="K632" s="176"/>
      <c r="L632" s="177"/>
    </row>
    <row r="633">
      <c r="D633" s="170"/>
      <c r="F633" s="171"/>
      <c r="G633" s="171"/>
      <c r="H633" s="171"/>
      <c r="I633" s="171"/>
      <c r="J633" s="176"/>
      <c r="K633" s="176"/>
      <c r="L633" s="177"/>
    </row>
    <row r="634">
      <c r="D634" s="170"/>
      <c r="F634" s="171"/>
      <c r="G634" s="171"/>
      <c r="H634" s="171"/>
      <c r="I634" s="171"/>
      <c r="J634" s="176"/>
      <c r="K634" s="176"/>
      <c r="L634" s="177"/>
    </row>
    <row r="635">
      <c r="D635" s="170"/>
      <c r="F635" s="171"/>
      <c r="G635" s="171"/>
      <c r="H635" s="171"/>
      <c r="I635" s="171"/>
      <c r="J635" s="176"/>
      <c r="K635" s="176"/>
      <c r="L635" s="177"/>
    </row>
    <row r="636">
      <c r="D636" s="170"/>
      <c r="F636" s="171"/>
      <c r="G636" s="171"/>
      <c r="H636" s="171"/>
      <c r="I636" s="171"/>
      <c r="J636" s="176"/>
      <c r="K636" s="176"/>
      <c r="L636" s="177"/>
    </row>
    <row r="637">
      <c r="D637" s="170"/>
      <c r="F637" s="171"/>
      <c r="G637" s="171"/>
      <c r="H637" s="171"/>
      <c r="I637" s="171"/>
      <c r="J637" s="176"/>
      <c r="K637" s="176"/>
      <c r="L637" s="177"/>
    </row>
    <row r="638">
      <c r="D638" s="170"/>
      <c r="F638" s="171"/>
      <c r="G638" s="171"/>
      <c r="H638" s="171"/>
      <c r="I638" s="171"/>
      <c r="J638" s="176"/>
      <c r="K638" s="176"/>
      <c r="L638" s="177"/>
    </row>
    <row r="639">
      <c r="D639" s="170"/>
      <c r="F639" s="171"/>
      <c r="G639" s="171"/>
      <c r="H639" s="171"/>
      <c r="I639" s="171"/>
      <c r="J639" s="176"/>
      <c r="K639" s="176"/>
      <c r="L639" s="177"/>
    </row>
    <row r="640">
      <c r="D640" s="170"/>
      <c r="F640" s="171"/>
      <c r="G640" s="171"/>
      <c r="H640" s="171"/>
      <c r="I640" s="171"/>
      <c r="J640" s="176"/>
      <c r="K640" s="176"/>
      <c r="L640" s="177"/>
    </row>
    <row r="641">
      <c r="D641" s="170"/>
      <c r="F641" s="171"/>
      <c r="G641" s="171"/>
      <c r="H641" s="171"/>
      <c r="I641" s="171"/>
      <c r="J641" s="176"/>
      <c r="K641" s="176"/>
      <c r="L641" s="177"/>
    </row>
    <row r="642">
      <c r="D642" s="170"/>
      <c r="F642" s="171"/>
      <c r="G642" s="171"/>
      <c r="H642" s="171"/>
      <c r="I642" s="171"/>
      <c r="J642" s="176"/>
      <c r="K642" s="176"/>
      <c r="L642" s="177"/>
    </row>
    <row r="643">
      <c r="D643" s="170"/>
      <c r="F643" s="171"/>
      <c r="G643" s="171"/>
      <c r="H643" s="171"/>
      <c r="I643" s="171"/>
      <c r="J643" s="176"/>
      <c r="K643" s="176"/>
      <c r="L643" s="177"/>
    </row>
    <row r="644">
      <c r="D644" s="170"/>
      <c r="F644" s="171"/>
      <c r="G644" s="171"/>
      <c r="H644" s="171"/>
      <c r="I644" s="171"/>
      <c r="J644" s="176"/>
      <c r="K644" s="176"/>
      <c r="L644" s="177"/>
    </row>
    <row r="645">
      <c r="D645" s="170"/>
      <c r="F645" s="171"/>
      <c r="G645" s="171"/>
      <c r="H645" s="171"/>
      <c r="I645" s="171"/>
      <c r="J645" s="176"/>
      <c r="K645" s="176"/>
      <c r="L645" s="177"/>
    </row>
    <row r="646">
      <c r="D646" s="170"/>
      <c r="F646" s="171"/>
      <c r="G646" s="171"/>
      <c r="H646" s="171"/>
      <c r="I646" s="171"/>
      <c r="J646" s="176"/>
      <c r="K646" s="176"/>
      <c r="L646" s="177"/>
    </row>
    <row r="647">
      <c r="D647" s="170"/>
      <c r="F647" s="171"/>
      <c r="G647" s="171"/>
      <c r="H647" s="171"/>
      <c r="I647" s="171"/>
      <c r="J647" s="176"/>
      <c r="K647" s="176"/>
      <c r="L647" s="177"/>
    </row>
    <row r="648">
      <c r="D648" s="170"/>
      <c r="F648" s="171"/>
      <c r="G648" s="171"/>
      <c r="H648" s="171"/>
      <c r="I648" s="171"/>
      <c r="J648" s="176"/>
      <c r="K648" s="176"/>
      <c r="L648" s="177"/>
    </row>
    <row r="649">
      <c r="D649" s="170"/>
      <c r="F649" s="171"/>
      <c r="G649" s="171"/>
      <c r="H649" s="171"/>
      <c r="I649" s="171"/>
      <c r="J649" s="176"/>
      <c r="K649" s="176"/>
      <c r="L649" s="177"/>
    </row>
    <row r="650">
      <c r="D650" s="170"/>
      <c r="F650" s="171"/>
      <c r="G650" s="171"/>
      <c r="H650" s="171"/>
      <c r="I650" s="171"/>
      <c r="J650" s="176"/>
      <c r="K650" s="176"/>
      <c r="L650" s="177"/>
    </row>
    <row r="651">
      <c r="D651" s="170"/>
      <c r="F651" s="171"/>
      <c r="G651" s="171"/>
      <c r="H651" s="171"/>
      <c r="I651" s="171"/>
      <c r="J651" s="176"/>
      <c r="K651" s="176"/>
      <c r="L651" s="177"/>
    </row>
    <row r="652">
      <c r="D652" s="170"/>
      <c r="F652" s="171"/>
      <c r="G652" s="171"/>
      <c r="H652" s="171"/>
      <c r="I652" s="171"/>
      <c r="J652" s="176"/>
      <c r="K652" s="176"/>
      <c r="L652" s="177"/>
    </row>
    <row r="653">
      <c r="D653" s="170"/>
      <c r="F653" s="171"/>
      <c r="G653" s="171"/>
      <c r="H653" s="171"/>
      <c r="I653" s="171"/>
      <c r="J653" s="176"/>
      <c r="K653" s="176"/>
      <c r="L653" s="177"/>
    </row>
    <row r="654">
      <c r="D654" s="170"/>
      <c r="F654" s="171"/>
      <c r="G654" s="171"/>
      <c r="H654" s="171"/>
      <c r="I654" s="171"/>
      <c r="J654" s="176"/>
      <c r="K654" s="176"/>
      <c r="L654" s="177"/>
    </row>
    <row r="655">
      <c r="D655" s="170"/>
      <c r="F655" s="171"/>
      <c r="G655" s="171"/>
      <c r="H655" s="171"/>
      <c r="I655" s="171"/>
      <c r="J655" s="176"/>
      <c r="K655" s="176"/>
      <c r="L655" s="177"/>
    </row>
    <row r="656">
      <c r="D656" s="170"/>
      <c r="F656" s="171"/>
      <c r="G656" s="171"/>
      <c r="H656" s="171"/>
      <c r="I656" s="171"/>
      <c r="J656" s="176"/>
      <c r="K656" s="176"/>
      <c r="L656" s="177"/>
    </row>
    <row r="657">
      <c r="D657" s="170"/>
      <c r="F657" s="171"/>
      <c r="G657" s="171"/>
      <c r="H657" s="171"/>
      <c r="I657" s="171"/>
      <c r="J657" s="176"/>
      <c r="K657" s="176"/>
      <c r="L657" s="177"/>
    </row>
    <row r="658">
      <c r="D658" s="170"/>
      <c r="F658" s="171"/>
      <c r="G658" s="171"/>
      <c r="H658" s="171"/>
      <c r="I658" s="171"/>
      <c r="J658" s="176"/>
      <c r="K658" s="176"/>
      <c r="L658" s="177"/>
    </row>
    <row r="659">
      <c r="D659" s="170"/>
      <c r="F659" s="171"/>
      <c r="G659" s="171"/>
      <c r="H659" s="171"/>
      <c r="I659" s="171"/>
      <c r="J659" s="176"/>
      <c r="K659" s="176"/>
      <c r="L659" s="177"/>
    </row>
    <row r="660">
      <c r="D660" s="170"/>
      <c r="F660" s="171"/>
      <c r="G660" s="171"/>
      <c r="H660" s="171"/>
      <c r="I660" s="171"/>
      <c r="J660" s="176"/>
      <c r="K660" s="176"/>
      <c r="L660" s="177"/>
    </row>
    <row r="661">
      <c r="D661" s="170"/>
      <c r="F661" s="171"/>
      <c r="G661" s="171"/>
      <c r="H661" s="171"/>
      <c r="I661" s="171"/>
      <c r="J661" s="176"/>
      <c r="K661" s="176"/>
      <c r="L661" s="177"/>
    </row>
    <row r="662">
      <c r="D662" s="170"/>
      <c r="F662" s="171"/>
      <c r="G662" s="171"/>
      <c r="H662" s="171"/>
      <c r="I662" s="171"/>
      <c r="J662" s="176"/>
      <c r="K662" s="176"/>
      <c r="L662" s="177"/>
    </row>
    <row r="663">
      <c r="D663" s="170"/>
      <c r="F663" s="171"/>
      <c r="G663" s="171"/>
      <c r="H663" s="171"/>
      <c r="I663" s="171"/>
      <c r="J663" s="176"/>
      <c r="K663" s="176"/>
      <c r="L663" s="177"/>
    </row>
    <row r="664">
      <c r="D664" s="170"/>
      <c r="F664" s="171"/>
      <c r="G664" s="171"/>
      <c r="H664" s="171"/>
      <c r="I664" s="171"/>
      <c r="J664" s="176"/>
      <c r="K664" s="176"/>
      <c r="L664" s="177"/>
    </row>
    <row r="665">
      <c r="D665" s="170"/>
      <c r="F665" s="171"/>
      <c r="G665" s="171"/>
      <c r="H665" s="171"/>
      <c r="I665" s="171"/>
      <c r="J665" s="176"/>
      <c r="K665" s="176"/>
      <c r="L665" s="177"/>
    </row>
    <row r="666">
      <c r="D666" s="170"/>
      <c r="F666" s="171"/>
      <c r="G666" s="171"/>
      <c r="H666" s="171"/>
      <c r="I666" s="171"/>
      <c r="J666" s="176"/>
      <c r="K666" s="176"/>
      <c r="L666" s="177"/>
    </row>
    <row r="667">
      <c r="D667" s="170"/>
      <c r="F667" s="171"/>
      <c r="G667" s="171"/>
      <c r="H667" s="171"/>
      <c r="I667" s="171"/>
      <c r="J667" s="176"/>
      <c r="K667" s="176"/>
      <c r="L667" s="177"/>
    </row>
    <row r="668">
      <c r="D668" s="170"/>
      <c r="F668" s="171"/>
      <c r="G668" s="171"/>
      <c r="H668" s="171"/>
      <c r="I668" s="171"/>
      <c r="J668" s="176"/>
      <c r="K668" s="176"/>
      <c r="L668" s="177"/>
    </row>
    <row r="669">
      <c r="D669" s="170"/>
      <c r="F669" s="171"/>
      <c r="G669" s="171"/>
      <c r="H669" s="171"/>
      <c r="I669" s="171"/>
      <c r="J669" s="176"/>
      <c r="K669" s="176"/>
      <c r="L669" s="177"/>
    </row>
    <row r="670">
      <c r="D670" s="170"/>
      <c r="F670" s="171"/>
      <c r="G670" s="171"/>
      <c r="H670" s="171"/>
      <c r="I670" s="171"/>
      <c r="J670" s="176"/>
      <c r="K670" s="176"/>
      <c r="L670" s="177"/>
    </row>
    <row r="671">
      <c r="D671" s="170"/>
      <c r="F671" s="171"/>
      <c r="G671" s="171"/>
      <c r="H671" s="171"/>
      <c r="I671" s="171"/>
      <c r="J671" s="176"/>
      <c r="K671" s="176"/>
      <c r="L671" s="177"/>
    </row>
    <row r="672">
      <c r="D672" s="170"/>
      <c r="F672" s="171"/>
      <c r="G672" s="171"/>
      <c r="H672" s="171"/>
      <c r="I672" s="171"/>
      <c r="J672" s="176"/>
      <c r="K672" s="176"/>
      <c r="L672" s="177"/>
    </row>
    <row r="673">
      <c r="D673" s="170"/>
      <c r="F673" s="171"/>
      <c r="G673" s="171"/>
      <c r="H673" s="171"/>
      <c r="I673" s="171"/>
      <c r="J673" s="176"/>
      <c r="K673" s="176"/>
      <c r="L673" s="177"/>
    </row>
    <row r="674">
      <c r="D674" s="170"/>
      <c r="F674" s="171"/>
      <c r="G674" s="171"/>
      <c r="H674" s="171"/>
      <c r="I674" s="171"/>
      <c r="J674" s="176"/>
      <c r="K674" s="176"/>
      <c r="L674" s="177"/>
    </row>
    <row r="675">
      <c r="D675" s="170"/>
      <c r="F675" s="171"/>
      <c r="G675" s="171"/>
      <c r="H675" s="171"/>
      <c r="I675" s="171"/>
      <c r="J675" s="176"/>
      <c r="K675" s="176"/>
      <c r="L675" s="177"/>
    </row>
    <row r="676">
      <c r="D676" s="170"/>
      <c r="F676" s="171"/>
      <c r="G676" s="171"/>
      <c r="H676" s="171"/>
      <c r="I676" s="171"/>
      <c r="J676" s="176"/>
      <c r="K676" s="176"/>
      <c r="L676" s="177"/>
    </row>
    <row r="677">
      <c r="D677" s="170"/>
      <c r="F677" s="171"/>
      <c r="G677" s="171"/>
      <c r="H677" s="171"/>
      <c r="I677" s="171"/>
      <c r="J677" s="176"/>
      <c r="K677" s="176"/>
      <c r="L677" s="177"/>
    </row>
    <row r="678">
      <c r="D678" s="170"/>
      <c r="F678" s="171"/>
      <c r="G678" s="171"/>
      <c r="H678" s="171"/>
      <c r="I678" s="171"/>
      <c r="J678" s="176"/>
      <c r="K678" s="176"/>
      <c r="L678" s="177"/>
    </row>
    <row r="679">
      <c r="D679" s="170"/>
      <c r="F679" s="171"/>
      <c r="G679" s="171"/>
      <c r="H679" s="171"/>
      <c r="I679" s="171"/>
      <c r="J679" s="176"/>
      <c r="K679" s="176"/>
      <c r="L679" s="177"/>
    </row>
    <row r="680">
      <c r="D680" s="170"/>
      <c r="F680" s="171"/>
      <c r="G680" s="171"/>
      <c r="H680" s="171"/>
      <c r="I680" s="171"/>
      <c r="J680" s="176"/>
      <c r="K680" s="176"/>
      <c r="L680" s="177"/>
    </row>
    <row r="681">
      <c r="D681" s="170"/>
      <c r="F681" s="171"/>
      <c r="G681" s="171"/>
      <c r="H681" s="171"/>
      <c r="I681" s="171"/>
      <c r="J681" s="176"/>
      <c r="K681" s="176"/>
      <c r="L681" s="177"/>
    </row>
    <row r="682">
      <c r="D682" s="170"/>
      <c r="F682" s="171"/>
      <c r="G682" s="171"/>
      <c r="H682" s="171"/>
      <c r="I682" s="171"/>
      <c r="J682" s="176"/>
      <c r="K682" s="176"/>
      <c r="L682" s="177"/>
    </row>
    <row r="683">
      <c r="D683" s="170"/>
      <c r="F683" s="171"/>
      <c r="G683" s="171"/>
      <c r="H683" s="171"/>
      <c r="I683" s="171"/>
      <c r="J683" s="176"/>
      <c r="K683" s="176"/>
      <c r="L683" s="177"/>
    </row>
    <row r="684">
      <c r="D684" s="170"/>
      <c r="F684" s="171"/>
      <c r="G684" s="171"/>
      <c r="H684" s="171"/>
      <c r="I684" s="171"/>
      <c r="J684" s="176"/>
      <c r="K684" s="176"/>
      <c r="L684" s="177"/>
    </row>
    <row r="685">
      <c r="D685" s="170"/>
      <c r="F685" s="171"/>
      <c r="G685" s="171"/>
      <c r="H685" s="171"/>
      <c r="I685" s="171"/>
      <c r="J685" s="176"/>
      <c r="K685" s="176"/>
      <c r="L685" s="177"/>
    </row>
    <row r="686">
      <c r="D686" s="170"/>
      <c r="F686" s="171"/>
      <c r="G686" s="171"/>
      <c r="H686" s="171"/>
      <c r="I686" s="171"/>
      <c r="J686" s="176"/>
      <c r="K686" s="176"/>
      <c r="L686" s="177"/>
    </row>
    <row r="687">
      <c r="D687" s="170"/>
      <c r="F687" s="171"/>
      <c r="G687" s="171"/>
      <c r="H687" s="171"/>
      <c r="I687" s="171"/>
      <c r="J687" s="176"/>
      <c r="K687" s="176"/>
      <c r="L687" s="177"/>
    </row>
    <row r="688">
      <c r="D688" s="170"/>
      <c r="F688" s="171"/>
      <c r="G688" s="171"/>
      <c r="H688" s="171"/>
      <c r="I688" s="171"/>
      <c r="J688" s="176"/>
      <c r="K688" s="176"/>
      <c r="L688" s="177"/>
    </row>
    <row r="689">
      <c r="D689" s="170"/>
      <c r="F689" s="171"/>
      <c r="G689" s="171"/>
      <c r="H689" s="171"/>
      <c r="I689" s="171"/>
      <c r="J689" s="176"/>
      <c r="K689" s="176"/>
      <c r="L689" s="177"/>
    </row>
    <row r="690">
      <c r="D690" s="170"/>
      <c r="F690" s="171"/>
      <c r="G690" s="171"/>
      <c r="H690" s="171"/>
      <c r="I690" s="171"/>
      <c r="J690" s="176"/>
      <c r="K690" s="176"/>
      <c r="L690" s="177"/>
    </row>
    <row r="691">
      <c r="D691" s="170"/>
      <c r="F691" s="171"/>
      <c r="G691" s="171"/>
      <c r="H691" s="171"/>
      <c r="I691" s="171"/>
      <c r="J691" s="176"/>
      <c r="K691" s="176"/>
      <c r="L691" s="177"/>
    </row>
    <row r="692">
      <c r="D692" s="170"/>
      <c r="F692" s="171"/>
      <c r="G692" s="171"/>
      <c r="H692" s="171"/>
      <c r="I692" s="171"/>
      <c r="J692" s="176"/>
      <c r="K692" s="176"/>
      <c r="L692" s="177"/>
    </row>
    <row r="693">
      <c r="D693" s="170"/>
      <c r="F693" s="171"/>
      <c r="G693" s="171"/>
      <c r="H693" s="171"/>
      <c r="I693" s="171"/>
      <c r="J693" s="176"/>
      <c r="K693" s="176"/>
      <c r="L693" s="177"/>
    </row>
    <row r="694">
      <c r="D694" s="170"/>
      <c r="F694" s="171"/>
      <c r="G694" s="171"/>
      <c r="H694" s="171"/>
      <c r="I694" s="171"/>
      <c r="J694" s="176"/>
      <c r="K694" s="176"/>
      <c r="L694" s="177"/>
    </row>
    <row r="695">
      <c r="D695" s="170"/>
      <c r="F695" s="171"/>
      <c r="G695" s="171"/>
      <c r="H695" s="171"/>
      <c r="I695" s="171"/>
      <c r="J695" s="176"/>
      <c r="K695" s="176"/>
      <c r="L695" s="177"/>
    </row>
    <row r="696">
      <c r="D696" s="170"/>
      <c r="F696" s="171"/>
      <c r="G696" s="171"/>
      <c r="H696" s="171"/>
      <c r="I696" s="171"/>
      <c r="J696" s="176"/>
      <c r="K696" s="176"/>
      <c r="L696" s="177"/>
    </row>
    <row r="697">
      <c r="D697" s="170"/>
      <c r="F697" s="171"/>
      <c r="G697" s="171"/>
      <c r="H697" s="171"/>
      <c r="I697" s="171"/>
      <c r="J697" s="176"/>
      <c r="K697" s="176"/>
      <c r="L697" s="177"/>
    </row>
    <row r="698">
      <c r="D698" s="170"/>
      <c r="F698" s="171"/>
      <c r="G698" s="171"/>
      <c r="H698" s="171"/>
      <c r="I698" s="171"/>
      <c r="J698" s="176"/>
      <c r="K698" s="176"/>
      <c r="L698" s="177"/>
    </row>
    <row r="699">
      <c r="D699" s="170"/>
      <c r="F699" s="171"/>
      <c r="G699" s="171"/>
      <c r="H699" s="171"/>
      <c r="I699" s="171"/>
      <c r="J699" s="176"/>
      <c r="K699" s="176"/>
      <c r="L699" s="177"/>
    </row>
    <row r="700">
      <c r="D700" s="170"/>
      <c r="F700" s="171"/>
      <c r="G700" s="171"/>
      <c r="H700" s="171"/>
      <c r="I700" s="171"/>
      <c r="J700" s="176"/>
      <c r="K700" s="176"/>
      <c r="L700" s="177"/>
    </row>
    <row r="701">
      <c r="D701" s="170"/>
      <c r="F701" s="171"/>
      <c r="G701" s="171"/>
      <c r="H701" s="171"/>
      <c r="I701" s="171"/>
      <c r="J701" s="176"/>
      <c r="K701" s="176"/>
      <c r="L701" s="177"/>
    </row>
    <row r="702">
      <c r="D702" s="170"/>
      <c r="F702" s="171"/>
      <c r="G702" s="171"/>
      <c r="H702" s="171"/>
      <c r="I702" s="171"/>
      <c r="J702" s="176"/>
      <c r="K702" s="176"/>
      <c r="L702" s="177"/>
    </row>
    <row r="703">
      <c r="D703" s="170"/>
      <c r="F703" s="171"/>
      <c r="G703" s="171"/>
      <c r="H703" s="171"/>
      <c r="I703" s="171"/>
      <c r="J703" s="176"/>
      <c r="K703" s="176"/>
      <c r="L703" s="177"/>
    </row>
    <row r="704">
      <c r="D704" s="170"/>
      <c r="F704" s="171"/>
      <c r="G704" s="171"/>
      <c r="H704" s="171"/>
      <c r="I704" s="171"/>
      <c r="J704" s="176"/>
      <c r="K704" s="176"/>
      <c r="L704" s="177"/>
    </row>
    <row r="705">
      <c r="D705" s="170"/>
      <c r="F705" s="171"/>
      <c r="G705" s="171"/>
      <c r="H705" s="171"/>
      <c r="I705" s="171"/>
      <c r="J705" s="176"/>
      <c r="K705" s="176"/>
      <c r="L705" s="177"/>
    </row>
    <row r="706">
      <c r="D706" s="170"/>
      <c r="F706" s="171"/>
      <c r="G706" s="171"/>
      <c r="H706" s="171"/>
      <c r="I706" s="171"/>
      <c r="J706" s="176"/>
      <c r="K706" s="176"/>
      <c r="L706" s="177"/>
    </row>
    <row r="707">
      <c r="D707" s="170"/>
      <c r="F707" s="171"/>
      <c r="G707" s="171"/>
      <c r="H707" s="171"/>
      <c r="I707" s="171"/>
      <c r="J707" s="176"/>
      <c r="K707" s="176"/>
      <c r="L707" s="177"/>
    </row>
    <row r="708">
      <c r="D708" s="170"/>
      <c r="F708" s="171"/>
      <c r="G708" s="171"/>
      <c r="H708" s="171"/>
      <c r="I708" s="171"/>
      <c r="J708" s="176"/>
      <c r="K708" s="176"/>
      <c r="L708" s="177"/>
    </row>
    <row r="709">
      <c r="D709" s="170"/>
      <c r="F709" s="171"/>
      <c r="G709" s="171"/>
      <c r="H709" s="171"/>
      <c r="I709" s="171"/>
      <c r="J709" s="176"/>
      <c r="K709" s="176"/>
      <c r="L709" s="177"/>
    </row>
    <row r="710">
      <c r="D710" s="170"/>
      <c r="F710" s="171"/>
      <c r="G710" s="171"/>
      <c r="H710" s="171"/>
      <c r="I710" s="171"/>
      <c r="J710" s="176"/>
      <c r="K710" s="176"/>
      <c r="L710" s="177"/>
    </row>
    <row r="711">
      <c r="D711" s="170"/>
      <c r="F711" s="171"/>
      <c r="G711" s="171"/>
      <c r="H711" s="171"/>
      <c r="I711" s="171"/>
      <c r="J711" s="176"/>
      <c r="K711" s="176"/>
      <c r="L711" s="177"/>
    </row>
    <row r="712">
      <c r="D712" s="170"/>
      <c r="F712" s="171"/>
      <c r="G712" s="171"/>
      <c r="H712" s="171"/>
      <c r="I712" s="171"/>
      <c r="J712" s="176"/>
      <c r="K712" s="176"/>
      <c r="L712" s="177"/>
    </row>
    <row r="713">
      <c r="D713" s="170"/>
      <c r="F713" s="171"/>
      <c r="G713" s="171"/>
      <c r="H713" s="171"/>
      <c r="I713" s="171"/>
      <c r="J713" s="176"/>
      <c r="K713" s="176"/>
      <c r="L713" s="177"/>
    </row>
    <row r="714">
      <c r="D714" s="170"/>
      <c r="F714" s="171"/>
      <c r="G714" s="171"/>
      <c r="H714" s="171"/>
      <c r="I714" s="171"/>
      <c r="J714" s="176"/>
      <c r="K714" s="176"/>
      <c r="L714" s="177"/>
    </row>
    <row r="715">
      <c r="D715" s="170"/>
      <c r="F715" s="171"/>
      <c r="G715" s="171"/>
      <c r="H715" s="171"/>
      <c r="I715" s="171"/>
      <c r="J715" s="176"/>
      <c r="K715" s="176"/>
      <c r="L715" s="177"/>
    </row>
    <row r="716">
      <c r="D716" s="170"/>
      <c r="F716" s="171"/>
      <c r="G716" s="171"/>
      <c r="H716" s="171"/>
      <c r="I716" s="171"/>
      <c r="J716" s="176"/>
      <c r="K716" s="176"/>
      <c r="L716" s="177"/>
    </row>
    <row r="717">
      <c r="D717" s="170"/>
      <c r="F717" s="171"/>
      <c r="G717" s="171"/>
      <c r="H717" s="171"/>
      <c r="I717" s="171"/>
      <c r="J717" s="176"/>
      <c r="K717" s="176"/>
      <c r="L717" s="177"/>
    </row>
    <row r="718">
      <c r="D718" s="170"/>
      <c r="F718" s="171"/>
      <c r="G718" s="171"/>
      <c r="H718" s="171"/>
      <c r="I718" s="171"/>
      <c r="J718" s="176"/>
      <c r="K718" s="176"/>
      <c r="L718" s="177"/>
    </row>
    <row r="719">
      <c r="D719" s="170"/>
      <c r="F719" s="171"/>
      <c r="G719" s="171"/>
      <c r="H719" s="171"/>
      <c r="I719" s="171"/>
      <c r="J719" s="176"/>
      <c r="K719" s="176"/>
      <c r="L719" s="177"/>
    </row>
    <row r="720">
      <c r="D720" s="170"/>
      <c r="F720" s="171"/>
      <c r="G720" s="171"/>
      <c r="H720" s="171"/>
      <c r="I720" s="171"/>
      <c r="J720" s="176"/>
      <c r="K720" s="176"/>
      <c r="L720" s="177"/>
    </row>
    <row r="721">
      <c r="D721" s="170"/>
      <c r="F721" s="171"/>
      <c r="G721" s="171"/>
      <c r="H721" s="171"/>
      <c r="I721" s="171"/>
      <c r="J721" s="176"/>
      <c r="K721" s="176"/>
      <c r="L721" s="177"/>
    </row>
    <row r="722">
      <c r="D722" s="170"/>
      <c r="F722" s="171"/>
      <c r="G722" s="171"/>
      <c r="H722" s="171"/>
      <c r="I722" s="171"/>
      <c r="J722" s="176"/>
      <c r="K722" s="176"/>
      <c r="L722" s="177"/>
    </row>
    <row r="723">
      <c r="D723" s="170"/>
      <c r="F723" s="171"/>
      <c r="G723" s="171"/>
      <c r="H723" s="171"/>
      <c r="I723" s="171"/>
      <c r="J723" s="176"/>
      <c r="K723" s="176"/>
      <c r="L723" s="177"/>
    </row>
    <row r="724">
      <c r="D724" s="170"/>
      <c r="F724" s="171"/>
      <c r="G724" s="171"/>
      <c r="H724" s="171"/>
      <c r="I724" s="171"/>
      <c r="J724" s="176"/>
      <c r="K724" s="176"/>
      <c r="L724" s="177"/>
    </row>
    <row r="725">
      <c r="D725" s="170"/>
      <c r="F725" s="171"/>
      <c r="G725" s="171"/>
      <c r="H725" s="171"/>
      <c r="I725" s="171"/>
      <c r="J725" s="176"/>
      <c r="K725" s="176"/>
      <c r="L725" s="177"/>
    </row>
    <row r="726">
      <c r="D726" s="170"/>
      <c r="F726" s="171"/>
      <c r="G726" s="171"/>
      <c r="H726" s="171"/>
      <c r="I726" s="171"/>
      <c r="J726" s="176"/>
      <c r="K726" s="176"/>
      <c r="L726" s="177"/>
    </row>
    <row r="727">
      <c r="D727" s="170"/>
      <c r="F727" s="171"/>
      <c r="G727" s="171"/>
      <c r="H727" s="171"/>
      <c r="I727" s="171"/>
      <c r="J727" s="176"/>
      <c r="K727" s="176"/>
      <c r="L727" s="177"/>
    </row>
    <row r="728">
      <c r="D728" s="170"/>
      <c r="F728" s="171"/>
      <c r="G728" s="171"/>
      <c r="H728" s="171"/>
      <c r="I728" s="171"/>
      <c r="J728" s="176"/>
      <c r="K728" s="176"/>
      <c r="L728" s="177"/>
    </row>
    <row r="729">
      <c r="D729" s="170"/>
      <c r="F729" s="171"/>
      <c r="G729" s="171"/>
      <c r="H729" s="171"/>
      <c r="I729" s="171"/>
      <c r="J729" s="176"/>
      <c r="K729" s="176"/>
      <c r="L729" s="177"/>
    </row>
    <row r="730">
      <c r="D730" s="170"/>
      <c r="F730" s="171"/>
      <c r="G730" s="171"/>
      <c r="H730" s="171"/>
      <c r="I730" s="171"/>
      <c r="J730" s="176"/>
      <c r="K730" s="176"/>
      <c r="L730" s="177"/>
    </row>
    <row r="731">
      <c r="D731" s="170"/>
      <c r="F731" s="171"/>
      <c r="G731" s="171"/>
      <c r="H731" s="171"/>
      <c r="I731" s="171"/>
      <c r="J731" s="176"/>
      <c r="K731" s="176"/>
      <c r="L731" s="177"/>
    </row>
    <row r="732">
      <c r="D732" s="170"/>
      <c r="F732" s="171"/>
      <c r="G732" s="171"/>
      <c r="H732" s="171"/>
      <c r="I732" s="171"/>
      <c r="J732" s="176"/>
      <c r="K732" s="176"/>
      <c r="L732" s="177"/>
    </row>
    <row r="733">
      <c r="D733" s="170"/>
      <c r="F733" s="171"/>
      <c r="G733" s="171"/>
      <c r="H733" s="171"/>
      <c r="I733" s="171"/>
      <c r="J733" s="176"/>
      <c r="K733" s="176"/>
      <c r="L733" s="177"/>
    </row>
    <row r="734">
      <c r="D734" s="170"/>
      <c r="F734" s="171"/>
      <c r="G734" s="171"/>
      <c r="H734" s="171"/>
      <c r="I734" s="171"/>
      <c r="J734" s="176"/>
      <c r="K734" s="176"/>
      <c r="L734" s="177"/>
    </row>
    <row r="735">
      <c r="D735" s="170"/>
      <c r="F735" s="171"/>
      <c r="G735" s="171"/>
      <c r="H735" s="171"/>
      <c r="I735" s="171"/>
      <c r="J735" s="176"/>
      <c r="K735" s="176"/>
      <c r="L735" s="177"/>
    </row>
    <row r="736">
      <c r="D736" s="170"/>
      <c r="F736" s="171"/>
      <c r="G736" s="171"/>
      <c r="H736" s="171"/>
      <c r="I736" s="171"/>
      <c r="J736" s="176"/>
      <c r="K736" s="176"/>
      <c r="L736" s="177"/>
    </row>
    <row r="737">
      <c r="D737" s="170"/>
      <c r="F737" s="171"/>
      <c r="G737" s="171"/>
      <c r="H737" s="171"/>
      <c r="I737" s="171"/>
      <c r="J737" s="176"/>
      <c r="K737" s="176"/>
      <c r="L737" s="177"/>
    </row>
    <row r="738">
      <c r="D738" s="170"/>
      <c r="F738" s="171"/>
      <c r="G738" s="171"/>
      <c r="H738" s="171"/>
      <c r="I738" s="171"/>
      <c r="J738" s="176"/>
      <c r="K738" s="176"/>
      <c r="L738" s="177"/>
    </row>
    <row r="739">
      <c r="D739" s="170"/>
      <c r="F739" s="171"/>
      <c r="G739" s="171"/>
      <c r="H739" s="171"/>
      <c r="I739" s="171"/>
      <c r="J739" s="176"/>
      <c r="K739" s="176"/>
      <c r="L739" s="177"/>
    </row>
    <row r="740">
      <c r="D740" s="170"/>
      <c r="F740" s="171"/>
      <c r="G740" s="171"/>
      <c r="H740" s="171"/>
      <c r="I740" s="171"/>
      <c r="J740" s="176"/>
      <c r="K740" s="176"/>
      <c r="L740" s="177"/>
    </row>
    <row r="741">
      <c r="D741" s="170"/>
      <c r="F741" s="171"/>
      <c r="G741" s="171"/>
      <c r="H741" s="171"/>
      <c r="I741" s="171"/>
      <c r="J741" s="176"/>
      <c r="K741" s="176"/>
      <c r="L741" s="177"/>
    </row>
    <row r="742">
      <c r="D742" s="170"/>
      <c r="F742" s="171"/>
      <c r="G742" s="171"/>
      <c r="H742" s="171"/>
      <c r="I742" s="171"/>
      <c r="J742" s="176"/>
      <c r="K742" s="176"/>
      <c r="L742" s="177"/>
    </row>
    <row r="743">
      <c r="D743" s="170"/>
      <c r="F743" s="171"/>
      <c r="G743" s="171"/>
      <c r="H743" s="171"/>
      <c r="I743" s="171"/>
      <c r="J743" s="176"/>
      <c r="K743" s="176"/>
      <c r="L743" s="177"/>
    </row>
    <row r="744">
      <c r="D744" s="170"/>
      <c r="F744" s="171"/>
      <c r="G744" s="171"/>
      <c r="H744" s="171"/>
      <c r="I744" s="171"/>
      <c r="J744" s="176"/>
      <c r="K744" s="176"/>
      <c r="L744" s="177"/>
    </row>
    <row r="745">
      <c r="D745" s="170"/>
      <c r="F745" s="171"/>
      <c r="G745" s="171"/>
      <c r="H745" s="171"/>
      <c r="I745" s="171"/>
      <c r="J745" s="176"/>
      <c r="K745" s="176"/>
      <c r="L745" s="177"/>
    </row>
    <row r="746">
      <c r="D746" s="170"/>
      <c r="F746" s="171"/>
      <c r="G746" s="171"/>
      <c r="H746" s="171"/>
      <c r="I746" s="171"/>
      <c r="J746" s="176"/>
      <c r="K746" s="176"/>
      <c r="L746" s="177"/>
    </row>
    <row r="747">
      <c r="D747" s="170"/>
      <c r="F747" s="171"/>
      <c r="G747" s="171"/>
      <c r="H747" s="171"/>
      <c r="I747" s="171"/>
      <c r="J747" s="176"/>
      <c r="K747" s="176"/>
      <c r="L747" s="177"/>
    </row>
    <row r="748">
      <c r="D748" s="170"/>
      <c r="F748" s="171"/>
      <c r="G748" s="171"/>
      <c r="H748" s="171"/>
      <c r="I748" s="171"/>
      <c r="J748" s="176"/>
      <c r="K748" s="176"/>
      <c r="L748" s="177"/>
    </row>
    <row r="749">
      <c r="D749" s="170"/>
      <c r="F749" s="171"/>
      <c r="G749" s="171"/>
      <c r="H749" s="171"/>
      <c r="I749" s="171"/>
      <c r="J749" s="176"/>
      <c r="K749" s="176"/>
      <c r="L749" s="177"/>
    </row>
    <row r="750">
      <c r="D750" s="170"/>
      <c r="F750" s="171"/>
      <c r="G750" s="171"/>
      <c r="H750" s="171"/>
      <c r="I750" s="171"/>
      <c r="J750" s="176"/>
      <c r="K750" s="176"/>
      <c r="L750" s="177"/>
    </row>
    <row r="751">
      <c r="D751" s="170"/>
      <c r="F751" s="171"/>
      <c r="G751" s="171"/>
      <c r="H751" s="171"/>
      <c r="I751" s="171"/>
      <c r="J751" s="176"/>
      <c r="K751" s="176"/>
      <c r="L751" s="177"/>
    </row>
    <row r="752">
      <c r="D752" s="170"/>
      <c r="F752" s="171"/>
      <c r="G752" s="171"/>
      <c r="H752" s="171"/>
      <c r="I752" s="171"/>
      <c r="J752" s="176"/>
      <c r="K752" s="176"/>
      <c r="L752" s="177"/>
    </row>
    <row r="753">
      <c r="D753" s="170"/>
      <c r="F753" s="171"/>
      <c r="G753" s="171"/>
      <c r="H753" s="171"/>
      <c r="I753" s="171"/>
      <c r="J753" s="176"/>
      <c r="K753" s="176"/>
      <c r="L753" s="177"/>
    </row>
    <row r="754">
      <c r="D754" s="170"/>
      <c r="F754" s="171"/>
      <c r="G754" s="171"/>
      <c r="H754" s="171"/>
      <c r="I754" s="171"/>
      <c r="J754" s="176"/>
      <c r="K754" s="176"/>
      <c r="L754" s="177"/>
    </row>
    <row r="755">
      <c r="D755" s="170"/>
      <c r="F755" s="171"/>
      <c r="G755" s="171"/>
      <c r="H755" s="171"/>
      <c r="I755" s="171"/>
      <c r="J755" s="176"/>
      <c r="K755" s="176"/>
      <c r="L755" s="177"/>
    </row>
    <row r="756">
      <c r="D756" s="170"/>
      <c r="F756" s="171"/>
      <c r="G756" s="171"/>
      <c r="H756" s="171"/>
      <c r="I756" s="171"/>
      <c r="J756" s="176"/>
      <c r="K756" s="176"/>
      <c r="L756" s="177"/>
    </row>
    <row r="757">
      <c r="D757" s="170"/>
      <c r="F757" s="171"/>
      <c r="G757" s="171"/>
      <c r="H757" s="171"/>
      <c r="I757" s="171"/>
      <c r="J757" s="176"/>
      <c r="K757" s="176"/>
      <c r="L757" s="177"/>
    </row>
    <row r="758">
      <c r="D758" s="170"/>
      <c r="F758" s="171"/>
      <c r="G758" s="171"/>
      <c r="H758" s="171"/>
      <c r="I758" s="171"/>
      <c r="J758" s="176"/>
      <c r="K758" s="176"/>
      <c r="L758" s="177"/>
    </row>
    <row r="759">
      <c r="D759" s="170"/>
      <c r="F759" s="171"/>
      <c r="G759" s="171"/>
      <c r="H759" s="171"/>
      <c r="I759" s="171"/>
      <c r="J759" s="176"/>
      <c r="K759" s="176"/>
      <c r="L759" s="177"/>
    </row>
    <row r="760">
      <c r="D760" s="170"/>
      <c r="F760" s="171"/>
      <c r="G760" s="171"/>
      <c r="H760" s="171"/>
      <c r="I760" s="171"/>
      <c r="J760" s="176"/>
      <c r="K760" s="176"/>
      <c r="L760" s="177"/>
    </row>
    <row r="761">
      <c r="D761" s="170"/>
      <c r="F761" s="171"/>
      <c r="G761" s="171"/>
      <c r="H761" s="171"/>
      <c r="I761" s="171"/>
      <c r="J761" s="176"/>
      <c r="K761" s="176"/>
      <c r="L761" s="177"/>
    </row>
    <row r="762">
      <c r="D762" s="170"/>
      <c r="F762" s="171"/>
      <c r="G762" s="171"/>
      <c r="H762" s="171"/>
      <c r="I762" s="171"/>
      <c r="J762" s="176"/>
      <c r="K762" s="176"/>
      <c r="L762" s="177"/>
    </row>
    <row r="763">
      <c r="D763" s="170"/>
      <c r="F763" s="171"/>
      <c r="G763" s="171"/>
      <c r="H763" s="171"/>
      <c r="I763" s="171"/>
      <c r="J763" s="176"/>
      <c r="K763" s="176"/>
      <c r="L763" s="177"/>
    </row>
    <row r="764">
      <c r="D764" s="170"/>
      <c r="F764" s="171"/>
      <c r="G764" s="171"/>
      <c r="H764" s="171"/>
      <c r="I764" s="171"/>
      <c r="J764" s="176"/>
      <c r="K764" s="176"/>
      <c r="L764" s="177"/>
    </row>
    <row r="765">
      <c r="D765" s="170"/>
      <c r="F765" s="171"/>
      <c r="G765" s="171"/>
      <c r="H765" s="171"/>
      <c r="I765" s="171"/>
      <c r="J765" s="176"/>
      <c r="K765" s="176"/>
      <c r="L765" s="177"/>
    </row>
    <row r="766">
      <c r="D766" s="170"/>
      <c r="F766" s="171"/>
      <c r="G766" s="171"/>
      <c r="H766" s="171"/>
      <c r="I766" s="171"/>
      <c r="J766" s="176"/>
      <c r="K766" s="176"/>
      <c r="L766" s="177"/>
    </row>
    <row r="767">
      <c r="D767" s="170"/>
      <c r="F767" s="171"/>
      <c r="G767" s="171"/>
      <c r="H767" s="171"/>
      <c r="I767" s="171"/>
      <c r="J767" s="176"/>
      <c r="K767" s="176"/>
      <c r="L767" s="177"/>
    </row>
    <row r="768">
      <c r="D768" s="170"/>
      <c r="F768" s="171"/>
      <c r="G768" s="171"/>
      <c r="H768" s="171"/>
      <c r="I768" s="171"/>
      <c r="J768" s="176"/>
      <c r="K768" s="176"/>
      <c r="L768" s="177"/>
    </row>
    <row r="769">
      <c r="D769" s="170"/>
      <c r="F769" s="171"/>
      <c r="G769" s="171"/>
      <c r="H769" s="171"/>
      <c r="I769" s="171"/>
      <c r="J769" s="176"/>
      <c r="K769" s="176"/>
      <c r="L769" s="177"/>
    </row>
    <row r="770">
      <c r="D770" s="170"/>
      <c r="F770" s="171"/>
      <c r="G770" s="171"/>
      <c r="H770" s="171"/>
      <c r="I770" s="171"/>
      <c r="J770" s="176"/>
      <c r="K770" s="176"/>
      <c r="L770" s="177"/>
    </row>
    <row r="771">
      <c r="D771" s="170"/>
      <c r="F771" s="171"/>
      <c r="G771" s="171"/>
      <c r="H771" s="171"/>
      <c r="I771" s="171"/>
      <c r="J771" s="176"/>
      <c r="K771" s="176"/>
      <c r="L771" s="177"/>
    </row>
    <row r="772">
      <c r="D772" s="170"/>
      <c r="F772" s="171"/>
      <c r="G772" s="171"/>
      <c r="H772" s="171"/>
      <c r="I772" s="171"/>
      <c r="J772" s="176"/>
      <c r="K772" s="176"/>
      <c r="L772" s="177"/>
    </row>
    <row r="773">
      <c r="D773" s="170"/>
      <c r="F773" s="171"/>
      <c r="G773" s="171"/>
      <c r="H773" s="171"/>
      <c r="I773" s="171"/>
      <c r="J773" s="176"/>
      <c r="K773" s="176"/>
      <c r="L773" s="177"/>
    </row>
    <row r="774">
      <c r="D774" s="170"/>
      <c r="F774" s="171"/>
      <c r="G774" s="171"/>
      <c r="H774" s="171"/>
      <c r="I774" s="171"/>
      <c r="J774" s="176"/>
      <c r="K774" s="176"/>
      <c r="L774" s="177"/>
    </row>
    <row r="775">
      <c r="D775" s="170"/>
      <c r="F775" s="171"/>
      <c r="G775" s="171"/>
      <c r="H775" s="171"/>
      <c r="I775" s="171"/>
      <c r="J775" s="176"/>
      <c r="K775" s="176"/>
      <c r="L775" s="177"/>
    </row>
    <row r="776">
      <c r="D776" s="170"/>
      <c r="F776" s="171"/>
      <c r="G776" s="171"/>
      <c r="H776" s="171"/>
      <c r="I776" s="171"/>
      <c r="J776" s="176"/>
      <c r="K776" s="176"/>
      <c r="L776" s="177"/>
    </row>
    <row r="777">
      <c r="D777" s="170"/>
      <c r="F777" s="171"/>
      <c r="G777" s="171"/>
      <c r="H777" s="171"/>
      <c r="I777" s="171"/>
      <c r="J777" s="176"/>
      <c r="K777" s="176"/>
      <c r="L777" s="177"/>
    </row>
    <row r="778">
      <c r="D778" s="170"/>
      <c r="F778" s="171"/>
      <c r="G778" s="171"/>
      <c r="H778" s="171"/>
      <c r="I778" s="171"/>
      <c r="J778" s="176"/>
      <c r="K778" s="176"/>
      <c r="L778" s="177"/>
    </row>
    <row r="779">
      <c r="D779" s="170"/>
      <c r="F779" s="171"/>
      <c r="G779" s="171"/>
      <c r="H779" s="171"/>
      <c r="I779" s="171"/>
      <c r="J779" s="176"/>
      <c r="K779" s="176"/>
      <c r="L779" s="177"/>
    </row>
    <row r="780">
      <c r="D780" s="170"/>
      <c r="F780" s="171"/>
      <c r="G780" s="171"/>
      <c r="H780" s="171"/>
      <c r="I780" s="171"/>
      <c r="J780" s="176"/>
      <c r="K780" s="176"/>
      <c r="L780" s="177"/>
    </row>
    <row r="781">
      <c r="D781" s="170"/>
      <c r="F781" s="171"/>
      <c r="G781" s="171"/>
      <c r="H781" s="171"/>
      <c r="I781" s="171"/>
      <c r="J781" s="176"/>
      <c r="K781" s="176"/>
      <c r="L781" s="177"/>
    </row>
    <row r="782">
      <c r="D782" s="170"/>
      <c r="F782" s="171"/>
      <c r="G782" s="171"/>
      <c r="H782" s="171"/>
      <c r="I782" s="171"/>
      <c r="J782" s="176"/>
      <c r="K782" s="176"/>
      <c r="L782" s="177"/>
    </row>
    <row r="783">
      <c r="D783" s="170"/>
      <c r="F783" s="171"/>
      <c r="G783" s="171"/>
      <c r="H783" s="171"/>
      <c r="I783" s="171"/>
      <c r="J783" s="176"/>
      <c r="K783" s="176"/>
      <c r="L783" s="177"/>
    </row>
    <row r="784">
      <c r="D784" s="170"/>
      <c r="F784" s="171"/>
      <c r="G784" s="171"/>
      <c r="H784" s="171"/>
      <c r="I784" s="171"/>
      <c r="J784" s="176"/>
      <c r="K784" s="176"/>
      <c r="L784" s="177"/>
    </row>
    <row r="785">
      <c r="D785" s="170"/>
      <c r="F785" s="171"/>
      <c r="G785" s="171"/>
      <c r="H785" s="171"/>
      <c r="I785" s="171"/>
      <c r="J785" s="176"/>
      <c r="K785" s="176"/>
      <c r="L785" s="177"/>
    </row>
    <row r="786">
      <c r="D786" s="170"/>
      <c r="F786" s="171"/>
      <c r="G786" s="171"/>
      <c r="H786" s="171"/>
      <c r="I786" s="171"/>
      <c r="J786" s="176"/>
      <c r="K786" s="176"/>
      <c r="L786" s="177"/>
    </row>
    <row r="787">
      <c r="D787" s="170"/>
      <c r="F787" s="171"/>
      <c r="G787" s="171"/>
      <c r="H787" s="171"/>
      <c r="I787" s="171"/>
      <c r="J787" s="176"/>
      <c r="K787" s="176"/>
      <c r="L787" s="177"/>
    </row>
    <row r="788">
      <c r="D788" s="170"/>
      <c r="F788" s="171"/>
      <c r="G788" s="171"/>
      <c r="H788" s="171"/>
      <c r="I788" s="171"/>
      <c r="J788" s="176"/>
      <c r="K788" s="176"/>
      <c r="L788" s="177"/>
    </row>
    <row r="789">
      <c r="D789" s="170"/>
      <c r="F789" s="171"/>
      <c r="G789" s="171"/>
      <c r="H789" s="171"/>
      <c r="I789" s="171"/>
      <c r="J789" s="176"/>
      <c r="K789" s="176"/>
      <c r="L789" s="177"/>
    </row>
    <row r="790">
      <c r="D790" s="170"/>
      <c r="F790" s="171"/>
      <c r="G790" s="171"/>
      <c r="H790" s="171"/>
      <c r="I790" s="171"/>
      <c r="J790" s="176"/>
      <c r="K790" s="176"/>
      <c r="L790" s="177"/>
    </row>
    <row r="791">
      <c r="D791" s="170"/>
      <c r="F791" s="171"/>
      <c r="G791" s="171"/>
      <c r="H791" s="171"/>
      <c r="I791" s="171"/>
      <c r="J791" s="176"/>
      <c r="K791" s="176"/>
      <c r="L791" s="177"/>
    </row>
    <row r="792">
      <c r="D792" s="170"/>
      <c r="F792" s="171"/>
      <c r="G792" s="171"/>
      <c r="H792" s="171"/>
      <c r="I792" s="171"/>
      <c r="J792" s="176"/>
      <c r="K792" s="176"/>
      <c r="L792" s="177"/>
    </row>
    <row r="793">
      <c r="D793" s="170"/>
      <c r="F793" s="171"/>
      <c r="G793" s="171"/>
      <c r="H793" s="171"/>
      <c r="I793" s="171"/>
      <c r="J793" s="176"/>
      <c r="K793" s="176"/>
      <c r="L793" s="177"/>
    </row>
    <row r="794">
      <c r="D794" s="170"/>
      <c r="F794" s="171"/>
      <c r="G794" s="171"/>
      <c r="H794" s="171"/>
      <c r="I794" s="171"/>
      <c r="J794" s="176"/>
      <c r="K794" s="176"/>
      <c r="L794" s="177"/>
    </row>
    <row r="795">
      <c r="D795" s="170"/>
      <c r="F795" s="171"/>
      <c r="G795" s="171"/>
      <c r="H795" s="171"/>
      <c r="I795" s="171"/>
      <c r="J795" s="176"/>
      <c r="K795" s="176"/>
      <c r="L795" s="177"/>
    </row>
    <row r="796">
      <c r="D796" s="170"/>
      <c r="F796" s="171"/>
      <c r="G796" s="171"/>
      <c r="H796" s="171"/>
      <c r="I796" s="171"/>
      <c r="J796" s="176"/>
      <c r="K796" s="176"/>
      <c r="L796" s="177"/>
    </row>
    <row r="797">
      <c r="D797" s="170"/>
      <c r="F797" s="171"/>
      <c r="G797" s="171"/>
      <c r="H797" s="171"/>
      <c r="I797" s="171"/>
      <c r="J797" s="176"/>
      <c r="K797" s="176"/>
      <c r="L797" s="177"/>
    </row>
    <row r="798">
      <c r="D798" s="170"/>
      <c r="F798" s="171"/>
      <c r="G798" s="171"/>
      <c r="H798" s="171"/>
      <c r="I798" s="171"/>
      <c r="J798" s="176"/>
      <c r="K798" s="176"/>
      <c r="L798" s="177"/>
    </row>
    <row r="799">
      <c r="D799" s="170"/>
      <c r="F799" s="171"/>
      <c r="G799" s="171"/>
      <c r="H799" s="171"/>
      <c r="I799" s="171"/>
      <c r="J799" s="176"/>
      <c r="K799" s="176"/>
      <c r="L799" s="177"/>
    </row>
    <row r="800">
      <c r="D800" s="170"/>
      <c r="F800" s="171"/>
      <c r="G800" s="171"/>
      <c r="H800" s="171"/>
      <c r="I800" s="171"/>
      <c r="J800" s="176"/>
      <c r="K800" s="176"/>
      <c r="L800" s="177"/>
    </row>
    <row r="801">
      <c r="D801" s="170"/>
      <c r="F801" s="171"/>
      <c r="G801" s="171"/>
      <c r="H801" s="171"/>
      <c r="I801" s="171"/>
      <c r="J801" s="176"/>
      <c r="K801" s="176"/>
      <c r="L801" s="177"/>
    </row>
    <row r="802">
      <c r="D802" s="170"/>
      <c r="F802" s="171"/>
      <c r="G802" s="171"/>
      <c r="H802" s="171"/>
      <c r="I802" s="171"/>
      <c r="J802" s="176"/>
      <c r="K802" s="176"/>
      <c r="L802" s="177"/>
    </row>
    <row r="803">
      <c r="D803" s="170"/>
      <c r="F803" s="171"/>
      <c r="G803" s="171"/>
      <c r="H803" s="171"/>
      <c r="I803" s="171"/>
      <c r="J803" s="176"/>
      <c r="K803" s="176"/>
      <c r="L803" s="177"/>
    </row>
    <row r="804">
      <c r="D804" s="170"/>
      <c r="F804" s="171"/>
      <c r="G804" s="171"/>
      <c r="H804" s="171"/>
      <c r="I804" s="171"/>
      <c r="J804" s="176"/>
      <c r="K804" s="176"/>
      <c r="L804" s="177"/>
    </row>
    <row r="805">
      <c r="D805" s="170"/>
      <c r="F805" s="171"/>
      <c r="G805" s="171"/>
      <c r="H805" s="171"/>
      <c r="I805" s="171"/>
      <c r="J805" s="176"/>
      <c r="K805" s="176"/>
      <c r="L805" s="177"/>
    </row>
    <row r="806">
      <c r="D806" s="170"/>
      <c r="F806" s="171"/>
      <c r="G806" s="171"/>
      <c r="H806" s="171"/>
      <c r="I806" s="171"/>
      <c r="J806" s="176"/>
      <c r="K806" s="176"/>
      <c r="L806" s="177"/>
    </row>
    <row r="807">
      <c r="D807" s="170"/>
      <c r="F807" s="171"/>
      <c r="G807" s="171"/>
      <c r="H807" s="171"/>
      <c r="I807" s="171"/>
      <c r="J807" s="176"/>
      <c r="K807" s="176"/>
      <c r="L807" s="177"/>
    </row>
    <row r="808">
      <c r="D808" s="170"/>
      <c r="F808" s="171"/>
      <c r="G808" s="171"/>
      <c r="H808" s="171"/>
      <c r="I808" s="171"/>
      <c r="J808" s="176"/>
      <c r="K808" s="176"/>
      <c r="L808" s="177"/>
    </row>
    <row r="809">
      <c r="D809" s="170"/>
      <c r="F809" s="171"/>
      <c r="G809" s="171"/>
      <c r="H809" s="171"/>
      <c r="I809" s="171"/>
      <c r="J809" s="176"/>
      <c r="K809" s="176"/>
      <c r="L809" s="177"/>
    </row>
    <row r="810">
      <c r="D810" s="170"/>
      <c r="F810" s="171"/>
      <c r="G810" s="171"/>
      <c r="H810" s="171"/>
      <c r="I810" s="171"/>
      <c r="J810" s="176"/>
      <c r="K810" s="176"/>
      <c r="L810" s="177"/>
    </row>
    <row r="811">
      <c r="D811" s="170"/>
      <c r="F811" s="171"/>
      <c r="G811" s="171"/>
      <c r="H811" s="171"/>
      <c r="I811" s="171"/>
      <c r="J811" s="176"/>
      <c r="K811" s="176"/>
      <c r="L811" s="177"/>
    </row>
    <row r="812">
      <c r="D812" s="170"/>
      <c r="F812" s="171"/>
      <c r="G812" s="171"/>
      <c r="H812" s="171"/>
      <c r="I812" s="171"/>
      <c r="J812" s="176"/>
      <c r="K812" s="176"/>
      <c r="L812" s="177"/>
    </row>
    <row r="813">
      <c r="D813" s="170"/>
      <c r="F813" s="171"/>
      <c r="G813" s="171"/>
      <c r="H813" s="171"/>
      <c r="I813" s="171"/>
      <c r="J813" s="176"/>
      <c r="K813" s="176"/>
      <c r="L813" s="177"/>
    </row>
    <row r="814">
      <c r="D814" s="170"/>
      <c r="F814" s="171"/>
      <c r="G814" s="171"/>
      <c r="H814" s="171"/>
      <c r="I814" s="171"/>
      <c r="J814" s="176"/>
      <c r="K814" s="176"/>
      <c r="L814" s="177"/>
    </row>
    <row r="815">
      <c r="D815" s="170"/>
      <c r="F815" s="171"/>
      <c r="G815" s="171"/>
      <c r="H815" s="171"/>
      <c r="I815" s="171"/>
      <c r="J815" s="176"/>
      <c r="K815" s="176"/>
      <c r="L815" s="177"/>
    </row>
    <row r="816">
      <c r="D816" s="170"/>
      <c r="F816" s="171"/>
      <c r="G816" s="171"/>
      <c r="H816" s="171"/>
      <c r="I816" s="171"/>
      <c r="J816" s="176"/>
      <c r="K816" s="176"/>
      <c r="L816" s="177"/>
    </row>
    <row r="817">
      <c r="D817" s="170"/>
      <c r="F817" s="171"/>
      <c r="G817" s="171"/>
      <c r="H817" s="171"/>
      <c r="I817" s="171"/>
      <c r="J817" s="176"/>
      <c r="K817" s="176"/>
      <c r="L817" s="177"/>
    </row>
    <row r="818">
      <c r="D818" s="170"/>
      <c r="F818" s="171"/>
      <c r="G818" s="171"/>
      <c r="H818" s="171"/>
      <c r="I818" s="171"/>
      <c r="J818" s="176"/>
      <c r="K818" s="176"/>
      <c r="L818" s="177"/>
    </row>
    <row r="819">
      <c r="D819" s="170"/>
      <c r="F819" s="171"/>
      <c r="G819" s="171"/>
      <c r="H819" s="171"/>
      <c r="I819" s="171"/>
      <c r="J819" s="176"/>
      <c r="K819" s="176"/>
      <c r="L819" s="177"/>
    </row>
    <row r="820">
      <c r="D820" s="170"/>
      <c r="F820" s="171"/>
      <c r="G820" s="171"/>
      <c r="H820" s="171"/>
      <c r="I820" s="171"/>
      <c r="J820" s="176"/>
      <c r="K820" s="176"/>
      <c r="L820" s="177"/>
    </row>
    <row r="821">
      <c r="D821" s="170"/>
      <c r="F821" s="171"/>
      <c r="G821" s="171"/>
      <c r="H821" s="171"/>
      <c r="I821" s="171"/>
      <c r="J821" s="176"/>
      <c r="K821" s="176"/>
      <c r="L821" s="177"/>
    </row>
    <row r="822">
      <c r="D822" s="170"/>
      <c r="F822" s="171"/>
      <c r="G822" s="171"/>
      <c r="H822" s="171"/>
      <c r="I822" s="171"/>
      <c r="J822" s="176"/>
      <c r="K822" s="176"/>
      <c r="L822" s="177"/>
    </row>
    <row r="823">
      <c r="D823" s="170"/>
      <c r="F823" s="171"/>
      <c r="G823" s="171"/>
      <c r="H823" s="171"/>
      <c r="I823" s="171"/>
      <c r="J823" s="176"/>
      <c r="K823" s="176"/>
      <c r="L823" s="177"/>
    </row>
    <row r="824">
      <c r="D824" s="170"/>
      <c r="F824" s="171"/>
      <c r="G824" s="171"/>
      <c r="H824" s="171"/>
      <c r="I824" s="171"/>
      <c r="J824" s="176"/>
      <c r="K824" s="176"/>
      <c r="L824" s="177"/>
    </row>
    <row r="825">
      <c r="D825" s="170"/>
      <c r="F825" s="171"/>
      <c r="G825" s="171"/>
      <c r="H825" s="171"/>
      <c r="I825" s="171"/>
      <c r="J825" s="176"/>
      <c r="K825" s="176"/>
      <c r="L825" s="177"/>
    </row>
    <row r="826">
      <c r="D826" s="170"/>
      <c r="F826" s="171"/>
      <c r="G826" s="171"/>
      <c r="H826" s="171"/>
      <c r="I826" s="171"/>
      <c r="J826" s="176"/>
      <c r="K826" s="176"/>
      <c r="L826" s="177"/>
    </row>
    <row r="827">
      <c r="D827" s="170"/>
      <c r="F827" s="171"/>
      <c r="G827" s="171"/>
      <c r="H827" s="171"/>
      <c r="I827" s="171"/>
      <c r="J827" s="176"/>
      <c r="K827" s="176"/>
      <c r="L827" s="177"/>
    </row>
    <row r="828">
      <c r="D828" s="170"/>
      <c r="F828" s="171"/>
      <c r="G828" s="171"/>
      <c r="H828" s="171"/>
      <c r="I828" s="171"/>
      <c r="J828" s="176"/>
      <c r="K828" s="176"/>
      <c r="L828" s="177"/>
    </row>
    <row r="829">
      <c r="D829" s="170"/>
      <c r="F829" s="171"/>
      <c r="G829" s="171"/>
      <c r="H829" s="171"/>
      <c r="I829" s="171"/>
      <c r="J829" s="176"/>
      <c r="K829" s="176"/>
      <c r="L829" s="177"/>
    </row>
    <row r="830">
      <c r="D830" s="170"/>
      <c r="F830" s="171"/>
      <c r="G830" s="171"/>
      <c r="H830" s="171"/>
      <c r="I830" s="171"/>
      <c r="J830" s="176"/>
      <c r="K830" s="176"/>
      <c r="L830" s="177"/>
    </row>
    <row r="831">
      <c r="D831" s="170"/>
      <c r="F831" s="171"/>
      <c r="G831" s="171"/>
      <c r="H831" s="171"/>
      <c r="I831" s="171"/>
      <c r="J831" s="176"/>
      <c r="K831" s="176"/>
      <c r="L831" s="177"/>
    </row>
    <row r="832">
      <c r="D832" s="170"/>
      <c r="F832" s="171"/>
      <c r="G832" s="171"/>
      <c r="H832" s="171"/>
      <c r="I832" s="171"/>
      <c r="J832" s="176"/>
      <c r="K832" s="176"/>
      <c r="L832" s="177"/>
    </row>
    <row r="833">
      <c r="D833" s="170"/>
      <c r="F833" s="171"/>
      <c r="G833" s="171"/>
      <c r="H833" s="171"/>
      <c r="I833" s="171"/>
      <c r="J833" s="176"/>
      <c r="K833" s="176"/>
      <c r="L833" s="177"/>
    </row>
    <row r="834">
      <c r="D834" s="170"/>
      <c r="F834" s="171"/>
      <c r="G834" s="171"/>
      <c r="H834" s="171"/>
      <c r="I834" s="171"/>
      <c r="J834" s="176"/>
      <c r="K834" s="176"/>
      <c r="L834" s="177"/>
    </row>
    <row r="835">
      <c r="D835" s="170"/>
      <c r="F835" s="171"/>
      <c r="G835" s="171"/>
      <c r="H835" s="171"/>
      <c r="I835" s="171"/>
      <c r="J835" s="176"/>
      <c r="K835" s="176"/>
      <c r="L835" s="177"/>
    </row>
    <row r="836">
      <c r="D836" s="170"/>
      <c r="F836" s="171"/>
      <c r="G836" s="171"/>
      <c r="H836" s="171"/>
      <c r="I836" s="171"/>
      <c r="J836" s="176"/>
      <c r="K836" s="176"/>
      <c r="L836" s="177"/>
    </row>
    <row r="837">
      <c r="D837" s="170"/>
      <c r="F837" s="171"/>
      <c r="G837" s="171"/>
      <c r="H837" s="171"/>
      <c r="I837" s="171"/>
      <c r="J837" s="176"/>
      <c r="K837" s="176"/>
      <c r="L837" s="177"/>
    </row>
    <row r="838">
      <c r="D838" s="170"/>
      <c r="F838" s="171"/>
      <c r="G838" s="171"/>
      <c r="H838" s="171"/>
      <c r="I838" s="171"/>
      <c r="J838" s="176"/>
      <c r="K838" s="176"/>
      <c r="L838" s="177"/>
    </row>
    <row r="839">
      <c r="D839" s="170"/>
      <c r="F839" s="171"/>
      <c r="G839" s="171"/>
      <c r="H839" s="171"/>
      <c r="I839" s="171"/>
      <c r="J839" s="176"/>
      <c r="K839" s="176"/>
      <c r="L839" s="177"/>
    </row>
    <row r="840">
      <c r="D840" s="170"/>
      <c r="F840" s="171"/>
      <c r="G840" s="171"/>
      <c r="H840" s="171"/>
      <c r="I840" s="171"/>
      <c r="J840" s="176"/>
      <c r="K840" s="176"/>
      <c r="L840" s="177"/>
    </row>
    <row r="841">
      <c r="D841" s="170"/>
      <c r="F841" s="171"/>
      <c r="G841" s="171"/>
      <c r="H841" s="171"/>
      <c r="I841" s="171"/>
      <c r="J841" s="176"/>
      <c r="K841" s="176"/>
      <c r="L841" s="177"/>
    </row>
    <row r="842">
      <c r="D842" s="170"/>
      <c r="F842" s="171"/>
      <c r="G842" s="171"/>
      <c r="H842" s="171"/>
      <c r="I842" s="171"/>
      <c r="J842" s="176"/>
      <c r="K842" s="176"/>
      <c r="L842" s="177"/>
    </row>
    <row r="843">
      <c r="D843" s="170"/>
      <c r="F843" s="171"/>
      <c r="G843" s="171"/>
      <c r="H843" s="171"/>
      <c r="I843" s="171"/>
      <c r="J843" s="176"/>
      <c r="K843" s="176"/>
      <c r="L843" s="177"/>
    </row>
    <row r="844">
      <c r="D844" s="170"/>
      <c r="F844" s="171"/>
      <c r="G844" s="171"/>
      <c r="H844" s="171"/>
      <c r="I844" s="171"/>
      <c r="J844" s="176"/>
      <c r="K844" s="176"/>
      <c r="L844" s="177"/>
    </row>
    <row r="845">
      <c r="D845" s="170"/>
      <c r="F845" s="171"/>
      <c r="G845" s="171"/>
      <c r="H845" s="171"/>
      <c r="I845" s="171"/>
      <c r="J845" s="176"/>
      <c r="K845" s="176"/>
      <c r="L845" s="177"/>
    </row>
    <row r="846">
      <c r="D846" s="170"/>
      <c r="F846" s="171"/>
      <c r="G846" s="171"/>
      <c r="H846" s="171"/>
      <c r="I846" s="171"/>
      <c r="J846" s="176"/>
      <c r="K846" s="176"/>
      <c r="L846" s="177"/>
    </row>
    <row r="847">
      <c r="D847" s="170"/>
      <c r="F847" s="171"/>
      <c r="G847" s="171"/>
      <c r="H847" s="171"/>
      <c r="I847" s="171"/>
      <c r="J847" s="176"/>
      <c r="K847" s="176"/>
      <c r="L847" s="177"/>
    </row>
    <row r="848">
      <c r="D848" s="170"/>
      <c r="F848" s="171"/>
      <c r="G848" s="171"/>
      <c r="H848" s="171"/>
      <c r="I848" s="171"/>
      <c r="J848" s="176"/>
      <c r="K848" s="176"/>
      <c r="L848" s="177"/>
    </row>
    <row r="849">
      <c r="D849" s="170"/>
      <c r="F849" s="171"/>
      <c r="G849" s="171"/>
      <c r="H849" s="171"/>
      <c r="I849" s="171"/>
      <c r="J849" s="176"/>
      <c r="K849" s="176"/>
      <c r="L849" s="177"/>
    </row>
    <row r="850">
      <c r="D850" s="170"/>
      <c r="F850" s="171"/>
      <c r="G850" s="171"/>
      <c r="H850" s="171"/>
      <c r="I850" s="171"/>
      <c r="J850" s="176"/>
      <c r="K850" s="176"/>
      <c r="L850" s="177"/>
    </row>
    <row r="851">
      <c r="D851" s="170"/>
      <c r="F851" s="171"/>
      <c r="G851" s="171"/>
      <c r="H851" s="171"/>
      <c r="I851" s="171"/>
      <c r="J851" s="176"/>
      <c r="K851" s="176"/>
      <c r="L851" s="177"/>
    </row>
    <row r="852">
      <c r="D852" s="170"/>
      <c r="F852" s="171"/>
      <c r="G852" s="171"/>
      <c r="H852" s="171"/>
      <c r="I852" s="171"/>
      <c r="J852" s="176"/>
      <c r="K852" s="176"/>
      <c r="L852" s="177"/>
    </row>
    <row r="853">
      <c r="D853" s="170"/>
      <c r="F853" s="171"/>
      <c r="G853" s="171"/>
      <c r="H853" s="171"/>
      <c r="I853" s="171"/>
      <c r="J853" s="176"/>
      <c r="K853" s="176"/>
      <c r="L853" s="177"/>
    </row>
    <row r="854">
      <c r="D854" s="170"/>
      <c r="F854" s="171"/>
      <c r="G854" s="171"/>
      <c r="H854" s="171"/>
      <c r="I854" s="171"/>
      <c r="J854" s="176"/>
      <c r="K854" s="176"/>
      <c r="L854" s="177"/>
    </row>
    <row r="855">
      <c r="D855" s="170"/>
      <c r="F855" s="171"/>
      <c r="G855" s="171"/>
      <c r="H855" s="171"/>
      <c r="I855" s="171"/>
      <c r="J855" s="176"/>
      <c r="K855" s="176"/>
      <c r="L855" s="177"/>
    </row>
    <row r="856">
      <c r="D856" s="170"/>
      <c r="F856" s="171"/>
      <c r="G856" s="171"/>
      <c r="H856" s="171"/>
      <c r="I856" s="171"/>
      <c r="J856" s="176"/>
      <c r="K856" s="176"/>
      <c r="L856" s="177"/>
    </row>
    <row r="857">
      <c r="D857" s="170"/>
      <c r="F857" s="171"/>
      <c r="G857" s="171"/>
      <c r="H857" s="171"/>
      <c r="I857" s="171"/>
      <c r="J857" s="176"/>
      <c r="K857" s="176"/>
      <c r="L857" s="177"/>
    </row>
    <row r="858">
      <c r="D858" s="170"/>
      <c r="F858" s="171"/>
      <c r="G858" s="171"/>
      <c r="H858" s="171"/>
      <c r="I858" s="171"/>
      <c r="J858" s="176"/>
      <c r="K858" s="176"/>
      <c r="L858" s="177"/>
    </row>
    <row r="859">
      <c r="D859" s="170"/>
      <c r="F859" s="171"/>
      <c r="G859" s="171"/>
      <c r="H859" s="171"/>
      <c r="I859" s="171"/>
      <c r="J859" s="176"/>
      <c r="K859" s="176"/>
      <c r="L859" s="177"/>
    </row>
    <row r="860">
      <c r="D860" s="170"/>
      <c r="F860" s="171"/>
      <c r="G860" s="171"/>
      <c r="H860" s="171"/>
      <c r="I860" s="171"/>
      <c r="J860" s="176"/>
      <c r="K860" s="176"/>
      <c r="L860" s="177"/>
    </row>
    <row r="861">
      <c r="D861" s="170"/>
      <c r="F861" s="171"/>
      <c r="G861" s="171"/>
      <c r="H861" s="171"/>
      <c r="I861" s="171"/>
      <c r="J861" s="176"/>
      <c r="K861" s="176"/>
      <c r="L861" s="177"/>
    </row>
    <row r="862">
      <c r="D862" s="170"/>
      <c r="F862" s="171"/>
      <c r="G862" s="171"/>
      <c r="H862" s="171"/>
      <c r="I862" s="171"/>
      <c r="J862" s="176"/>
      <c r="K862" s="176"/>
      <c r="L862" s="177"/>
    </row>
    <row r="863">
      <c r="D863" s="170"/>
      <c r="F863" s="171"/>
      <c r="G863" s="171"/>
      <c r="H863" s="171"/>
      <c r="I863" s="171"/>
      <c r="J863" s="176"/>
      <c r="K863" s="176"/>
      <c r="L863" s="177"/>
    </row>
    <row r="864">
      <c r="D864" s="170"/>
      <c r="F864" s="171"/>
      <c r="G864" s="171"/>
      <c r="H864" s="171"/>
      <c r="I864" s="171"/>
      <c r="J864" s="176"/>
      <c r="K864" s="176"/>
      <c r="L864" s="177"/>
    </row>
    <row r="865">
      <c r="D865" s="170"/>
      <c r="F865" s="171"/>
      <c r="G865" s="171"/>
      <c r="H865" s="171"/>
      <c r="I865" s="171"/>
      <c r="J865" s="176"/>
      <c r="K865" s="176"/>
      <c r="L865" s="177"/>
    </row>
    <row r="866">
      <c r="D866" s="170"/>
      <c r="F866" s="171"/>
      <c r="G866" s="171"/>
      <c r="H866" s="171"/>
      <c r="I866" s="171"/>
      <c r="J866" s="176"/>
      <c r="K866" s="176"/>
      <c r="L866" s="177"/>
    </row>
    <row r="867">
      <c r="D867" s="170"/>
      <c r="F867" s="171"/>
      <c r="G867" s="171"/>
      <c r="H867" s="171"/>
      <c r="I867" s="171"/>
      <c r="J867" s="176"/>
      <c r="K867" s="176"/>
      <c r="L867" s="177"/>
    </row>
    <row r="868">
      <c r="D868" s="170"/>
      <c r="F868" s="171"/>
      <c r="G868" s="171"/>
      <c r="H868" s="171"/>
      <c r="I868" s="171"/>
      <c r="J868" s="176"/>
      <c r="K868" s="176"/>
      <c r="L868" s="177"/>
    </row>
    <row r="869">
      <c r="D869" s="170"/>
      <c r="F869" s="171"/>
      <c r="G869" s="171"/>
      <c r="H869" s="171"/>
      <c r="I869" s="171"/>
      <c r="J869" s="176"/>
      <c r="K869" s="176"/>
      <c r="L869" s="177"/>
    </row>
    <row r="870">
      <c r="D870" s="170"/>
      <c r="F870" s="171"/>
      <c r="G870" s="171"/>
      <c r="H870" s="171"/>
      <c r="I870" s="171"/>
      <c r="J870" s="176"/>
      <c r="K870" s="176"/>
      <c r="L870" s="177"/>
    </row>
    <row r="871">
      <c r="D871" s="170"/>
      <c r="F871" s="171"/>
      <c r="G871" s="171"/>
      <c r="H871" s="171"/>
      <c r="I871" s="171"/>
      <c r="J871" s="176"/>
      <c r="K871" s="176"/>
      <c r="L871" s="177"/>
    </row>
    <row r="872">
      <c r="D872" s="170"/>
      <c r="F872" s="171"/>
      <c r="G872" s="171"/>
      <c r="H872" s="171"/>
      <c r="I872" s="171"/>
      <c r="J872" s="176"/>
      <c r="K872" s="176"/>
      <c r="L872" s="177"/>
    </row>
    <row r="873">
      <c r="D873" s="170"/>
      <c r="F873" s="171"/>
      <c r="G873" s="171"/>
      <c r="H873" s="171"/>
      <c r="I873" s="171"/>
      <c r="J873" s="176"/>
      <c r="K873" s="176"/>
      <c r="L873" s="177"/>
    </row>
    <row r="874">
      <c r="D874" s="170"/>
      <c r="F874" s="171"/>
      <c r="G874" s="171"/>
      <c r="H874" s="171"/>
      <c r="I874" s="171"/>
      <c r="J874" s="176"/>
      <c r="K874" s="176"/>
      <c r="L874" s="177"/>
    </row>
    <row r="875">
      <c r="D875" s="170"/>
      <c r="F875" s="171"/>
      <c r="G875" s="171"/>
      <c r="H875" s="171"/>
      <c r="I875" s="171"/>
      <c r="J875" s="176"/>
      <c r="K875" s="176"/>
      <c r="L875" s="177"/>
    </row>
    <row r="876">
      <c r="D876" s="170"/>
      <c r="F876" s="171"/>
      <c r="G876" s="171"/>
      <c r="H876" s="171"/>
      <c r="I876" s="171"/>
      <c r="J876" s="176"/>
      <c r="K876" s="176"/>
      <c r="L876" s="177"/>
    </row>
    <row r="877">
      <c r="D877" s="170"/>
      <c r="F877" s="171"/>
      <c r="G877" s="171"/>
      <c r="H877" s="171"/>
      <c r="I877" s="171"/>
      <c r="J877" s="176"/>
      <c r="K877" s="176"/>
      <c r="L877" s="177"/>
    </row>
    <row r="878">
      <c r="D878" s="170"/>
      <c r="F878" s="171"/>
      <c r="G878" s="171"/>
      <c r="H878" s="171"/>
      <c r="I878" s="171"/>
      <c r="J878" s="176"/>
      <c r="K878" s="176"/>
      <c r="L878" s="177"/>
    </row>
    <row r="879">
      <c r="D879" s="170"/>
      <c r="F879" s="171"/>
      <c r="G879" s="171"/>
      <c r="H879" s="171"/>
      <c r="I879" s="171"/>
      <c r="J879" s="176"/>
      <c r="K879" s="176"/>
      <c r="L879" s="177"/>
    </row>
    <row r="880">
      <c r="D880" s="170"/>
      <c r="F880" s="171"/>
      <c r="G880" s="171"/>
      <c r="H880" s="171"/>
      <c r="I880" s="171"/>
      <c r="J880" s="176"/>
      <c r="K880" s="176"/>
      <c r="L880" s="177"/>
    </row>
    <row r="881">
      <c r="D881" s="170"/>
      <c r="F881" s="171"/>
      <c r="G881" s="171"/>
      <c r="H881" s="171"/>
      <c r="I881" s="171"/>
      <c r="J881" s="176"/>
      <c r="K881" s="176"/>
      <c r="L881" s="177"/>
    </row>
    <row r="882">
      <c r="D882" s="170"/>
      <c r="F882" s="171"/>
      <c r="G882" s="171"/>
      <c r="H882" s="171"/>
      <c r="I882" s="171"/>
      <c r="J882" s="176"/>
      <c r="K882" s="176"/>
      <c r="L882" s="177"/>
    </row>
    <row r="883">
      <c r="D883" s="170"/>
      <c r="F883" s="171"/>
      <c r="G883" s="171"/>
      <c r="H883" s="171"/>
      <c r="I883" s="171"/>
      <c r="J883" s="176"/>
      <c r="K883" s="176"/>
      <c r="L883" s="177"/>
    </row>
    <row r="884">
      <c r="D884" s="170"/>
      <c r="F884" s="171"/>
      <c r="G884" s="171"/>
      <c r="H884" s="171"/>
      <c r="I884" s="171"/>
      <c r="J884" s="176"/>
      <c r="K884" s="176"/>
      <c r="L884" s="177"/>
    </row>
    <row r="885">
      <c r="D885" s="170"/>
      <c r="F885" s="171"/>
      <c r="G885" s="171"/>
      <c r="H885" s="171"/>
      <c r="I885" s="171"/>
      <c r="J885" s="176"/>
      <c r="K885" s="176"/>
      <c r="L885" s="177"/>
    </row>
    <row r="886">
      <c r="D886" s="170"/>
      <c r="F886" s="171"/>
      <c r="G886" s="171"/>
      <c r="H886" s="171"/>
      <c r="I886" s="171"/>
      <c r="J886" s="176"/>
      <c r="K886" s="176"/>
      <c r="L886" s="177"/>
    </row>
    <row r="887">
      <c r="D887" s="170"/>
      <c r="F887" s="171"/>
      <c r="G887" s="171"/>
      <c r="H887" s="171"/>
      <c r="I887" s="171"/>
      <c r="J887" s="176"/>
      <c r="K887" s="176"/>
      <c r="L887" s="177"/>
    </row>
    <row r="888">
      <c r="D888" s="170"/>
      <c r="F888" s="171"/>
      <c r="G888" s="171"/>
      <c r="H888" s="171"/>
      <c r="I888" s="171"/>
      <c r="J888" s="176"/>
      <c r="K888" s="176"/>
      <c r="L888" s="177"/>
    </row>
    <row r="889">
      <c r="D889" s="170"/>
      <c r="F889" s="171"/>
      <c r="G889" s="171"/>
      <c r="H889" s="171"/>
      <c r="I889" s="171"/>
      <c r="J889" s="176"/>
      <c r="K889" s="176"/>
      <c r="L889" s="177"/>
    </row>
    <row r="890">
      <c r="D890" s="170"/>
      <c r="F890" s="171"/>
      <c r="G890" s="171"/>
      <c r="H890" s="171"/>
      <c r="I890" s="171"/>
      <c r="J890" s="176"/>
      <c r="K890" s="176"/>
      <c r="L890" s="177"/>
    </row>
    <row r="891">
      <c r="D891" s="170"/>
      <c r="F891" s="171"/>
      <c r="G891" s="171"/>
      <c r="H891" s="171"/>
      <c r="I891" s="171"/>
      <c r="J891" s="176"/>
      <c r="K891" s="176"/>
      <c r="L891" s="177"/>
    </row>
    <row r="892">
      <c r="D892" s="170"/>
      <c r="F892" s="171"/>
      <c r="G892" s="171"/>
      <c r="H892" s="171"/>
      <c r="I892" s="171"/>
      <c r="J892" s="176"/>
      <c r="K892" s="176"/>
      <c r="L892" s="177"/>
    </row>
    <row r="893">
      <c r="D893" s="170"/>
      <c r="F893" s="171"/>
      <c r="G893" s="171"/>
      <c r="H893" s="171"/>
      <c r="I893" s="171"/>
      <c r="J893" s="176"/>
      <c r="K893" s="176"/>
      <c r="L893" s="177"/>
    </row>
    <row r="894">
      <c r="D894" s="170"/>
      <c r="F894" s="171"/>
      <c r="G894" s="171"/>
      <c r="H894" s="171"/>
      <c r="I894" s="171"/>
      <c r="J894" s="176"/>
      <c r="K894" s="176"/>
      <c r="L894" s="177"/>
    </row>
    <row r="895">
      <c r="D895" s="170"/>
      <c r="F895" s="171"/>
      <c r="G895" s="171"/>
      <c r="H895" s="171"/>
      <c r="I895" s="171"/>
      <c r="J895" s="176"/>
      <c r="K895" s="176"/>
      <c r="L895" s="177"/>
    </row>
    <row r="896">
      <c r="D896" s="170"/>
      <c r="F896" s="171"/>
      <c r="G896" s="171"/>
      <c r="H896" s="171"/>
      <c r="I896" s="171"/>
      <c r="J896" s="176"/>
      <c r="K896" s="176"/>
      <c r="L896" s="177"/>
    </row>
    <row r="897">
      <c r="D897" s="170"/>
      <c r="F897" s="171"/>
      <c r="G897" s="171"/>
      <c r="H897" s="171"/>
      <c r="I897" s="171"/>
      <c r="J897" s="176"/>
      <c r="K897" s="176"/>
      <c r="L897" s="177"/>
    </row>
    <row r="898">
      <c r="D898" s="170"/>
      <c r="F898" s="171"/>
      <c r="G898" s="171"/>
      <c r="H898" s="171"/>
      <c r="I898" s="171"/>
      <c r="J898" s="176"/>
      <c r="K898" s="176"/>
      <c r="L898" s="177"/>
    </row>
    <row r="899">
      <c r="D899" s="170"/>
      <c r="F899" s="171"/>
      <c r="G899" s="171"/>
      <c r="H899" s="171"/>
      <c r="I899" s="171"/>
      <c r="J899" s="176"/>
      <c r="K899" s="176"/>
      <c r="L899" s="177"/>
    </row>
    <row r="900">
      <c r="D900" s="170"/>
      <c r="F900" s="171"/>
      <c r="G900" s="171"/>
      <c r="H900" s="171"/>
      <c r="I900" s="171"/>
      <c r="J900" s="176"/>
      <c r="K900" s="176"/>
      <c r="L900" s="177"/>
    </row>
    <row r="901">
      <c r="D901" s="170"/>
      <c r="F901" s="171"/>
      <c r="G901" s="171"/>
      <c r="H901" s="171"/>
      <c r="I901" s="171"/>
      <c r="J901" s="176"/>
      <c r="K901" s="176"/>
      <c r="L901" s="177"/>
    </row>
    <row r="902">
      <c r="D902" s="170"/>
      <c r="F902" s="171"/>
      <c r="G902" s="171"/>
      <c r="H902" s="171"/>
      <c r="I902" s="171"/>
      <c r="J902" s="176"/>
      <c r="K902" s="176"/>
      <c r="L902" s="177"/>
    </row>
    <row r="903">
      <c r="D903" s="170"/>
      <c r="F903" s="171"/>
      <c r="G903" s="171"/>
      <c r="H903" s="171"/>
      <c r="I903" s="171"/>
      <c r="J903" s="176"/>
      <c r="K903" s="176"/>
      <c r="L903" s="177"/>
    </row>
    <row r="904">
      <c r="D904" s="170"/>
      <c r="F904" s="171"/>
      <c r="G904" s="171"/>
      <c r="H904" s="171"/>
      <c r="I904" s="171"/>
      <c r="J904" s="176"/>
      <c r="K904" s="176"/>
      <c r="L904" s="177"/>
    </row>
    <row r="905">
      <c r="D905" s="170"/>
      <c r="F905" s="171"/>
      <c r="G905" s="171"/>
      <c r="H905" s="171"/>
      <c r="I905" s="171"/>
      <c r="J905" s="176"/>
      <c r="K905" s="176"/>
      <c r="L905" s="177"/>
    </row>
    <row r="906">
      <c r="D906" s="170"/>
      <c r="F906" s="171"/>
      <c r="G906" s="171"/>
      <c r="H906" s="171"/>
      <c r="I906" s="171"/>
      <c r="J906" s="176"/>
      <c r="K906" s="176"/>
      <c r="L906" s="177"/>
    </row>
    <row r="907">
      <c r="D907" s="170"/>
      <c r="F907" s="171"/>
      <c r="G907" s="171"/>
      <c r="H907" s="171"/>
      <c r="I907" s="171"/>
      <c r="J907" s="176"/>
      <c r="K907" s="176"/>
      <c r="L907" s="177"/>
    </row>
    <row r="908">
      <c r="D908" s="170"/>
      <c r="F908" s="171"/>
      <c r="G908" s="171"/>
      <c r="H908" s="171"/>
      <c r="I908" s="171"/>
      <c r="J908" s="176"/>
      <c r="K908" s="176"/>
      <c r="L908" s="177"/>
    </row>
    <row r="909">
      <c r="D909" s="170"/>
      <c r="F909" s="171"/>
      <c r="G909" s="171"/>
      <c r="H909" s="171"/>
      <c r="I909" s="171"/>
      <c r="J909" s="176"/>
      <c r="K909" s="176"/>
      <c r="L909" s="177"/>
    </row>
    <row r="910">
      <c r="D910" s="170"/>
      <c r="F910" s="171"/>
      <c r="G910" s="171"/>
      <c r="H910" s="171"/>
      <c r="I910" s="171"/>
      <c r="J910" s="176"/>
      <c r="K910" s="176"/>
      <c r="L910" s="177"/>
    </row>
    <row r="911">
      <c r="D911" s="170"/>
      <c r="F911" s="171"/>
      <c r="G911" s="171"/>
      <c r="H911" s="171"/>
      <c r="I911" s="171"/>
      <c r="J911" s="176"/>
      <c r="K911" s="176"/>
      <c r="L911" s="177"/>
    </row>
    <row r="912">
      <c r="D912" s="170"/>
      <c r="F912" s="171"/>
      <c r="G912" s="171"/>
      <c r="H912" s="171"/>
      <c r="I912" s="171"/>
      <c r="J912" s="176"/>
      <c r="K912" s="176"/>
      <c r="L912" s="177"/>
    </row>
    <row r="913">
      <c r="D913" s="170"/>
      <c r="F913" s="171"/>
      <c r="G913" s="171"/>
      <c r="H913" s="171"/>
      <c r="I913" s="171"/>
      <c r="J913" s="176"/>
      <c r="K913" s="176"/>
      <c r="L913" s="177"/>
    </row>
    <row r="914">
      <c r="D914" s="170"/>
      <c r="F914" s="171"/>
      <c r="G914" s="171"/>
      <c r="H914" s="171"/>
      <c r="I914" s="171"/>
      <c r="J914" s="176"/>
      <c r="K914" s="176"/>
      <c r="L914" s="177"/>
    </row>
    <row r="915">
      <c r="D915" s="170"/>
      <c r="F915" s="171"/>
      <c r="G915" s="171"/>
      <c r="H915" s="171"/>
      <c r="I915" s="171"/>
      <c r="J915" s="176"/>
      <c r="K915" s="176"/>
      <c r="L915" s="177"/>
    </row>
    <row r="916">
      <c r="D916" s="170"/>
      <c r="F916" s="171"/>
      <c r="G916" s="171"/>
      <c r="H916" s="171"/>
      <c r="I916" s="171"/>
      <c r="J916" s="176"/>
      <c r="K916" s="176"/>
      <c r="L916" s="177"/>
    </row>
    <row r="917">
      <c r="D917" s="170"/>
      <c r="F917" s="171"/>
      <c r="G917" s="171"/>
      <c r="H917" s="171"/>
      <c r="I917" s="171"/>
      <c r="J917" s="176"/>
      <c r="K917" s="176"/>
      <c r="L917" s="177"/>
    </row>
    <row r="918">
      <c r="D918" s="170"/>
      <c r="F918" s="171"/>
      <c r="G918" s="171"/>
      <c r="H918" s="171"/>
      <c r="I918" s="171"/>
      <c r="J918" s="176"/>
      <c r="K918" s="176"/>
      <c r="L918" s="177"/>
    </row>
    <row r="919">
      <c r="D919" s="170"/>
      <c r="F919" s="171"/>
      <c r="G919" s="171"/>
      <c r="H919" s="171"/>
      <c r="I919" s="171"/>
      <c r="J919" s="176"/>
      <c r="K919" s="176"/>
      <c r="L919" s="177"/>
    </row>
    <row r="920">
      <c r="D920" s="170"/>
      <c r="F920" s="171"/>
      <c r="G920" s="171"/>
      <c r="H920" s="171"/>
      <c r="I920" s="171"/>
      <c r="J920" s="176"/>
      <c r="K920" s="176"/>
      <c r="L920" s="177"/>
    </row>
    <row r="921">
      <c r="D921" s="170"/>
      <c r="F921" s="171"/>
      <c r="G921" s="171"/>
      <c r="H921" s="171"/>
      <c r="I921" s="171"/>
      <c r="J921" s="176"/>
      <c r="K921" s="176"/>
      <c r="L921" s="177"/>
    </row>
    <row r="922">
      <c r="D922" s="170"/>
      <c r="F922" s="171"/>
      <c r="G922" s="171"/>
      <c r="H922" s="171"/>
      <c r="I922" s="171"/>
      <c r="J922" s="176"/>
      <c r="K922" s="176"/>
      <c r="L922" s="177"/>
    </row>
    <row r="923">
      <c r="D923" s="170"/>
      <c r="F923" s="171"/>
      <c r="G923" s="171"/>
      <c r="H923" s="171"/>
      <c r="I923" s="171"/>
      <c r="J923" s="176"/>
      <c r="K923" s="176"/>
      <c r="L923" s="177"/>
    </row>
    <row r="924">
      <c r="D924" s="170"/>
      <c r="F924" s="171"/>
      <c r="G924" s="171"/>
      <c r="H924" s="171"/>
      <c r="I924" s="171"/>
      <c r="J924" s="176"/>
      <c r="K924" s="176"/>
      <c r="L924" s="177"/>
    </row>
    <row r="925">
      <c r="D925" s="170"/>
      <c r="F925" s="171"/>
      <c r="G925" s="171"/>
      <c r="H925" s="171"/>
      <c r="I925" s="171"/>
      <c r="J925" s="176"/>
      <c r="K925" s="176"/>
      <c r="L925" s="177"/>
    </row>
    <row r="926">
      <c r="D926" s="170"/>
      <c r="F926" s="171"/>
      <c r="G926" s="171"/>
      <c r="H926" s="171"/>
      <c r="I926" s="171"/>
      <c r="J926" s="176"/>
      <c r="K926" s="176"/>
      <c r="L926" s="177"/>
    </row>
    <row r="927">
      <c r="D927" s="170"/>
      <c r="F927" s="171"/>
      <c r="G927" s="171"/>
      <c r="H927" s="171"/>
      <c r="I927" s="171"/>
      <c r="J927" s="176"/>
      <c r="K927" s="176"/>
      <c r="L927" s="177"/>
    </row>
    <row r="928">
      <c r="D928" s="170"/>
      <c r="F928" s="171"/>
      <c r="G928" s="171"/>
      <c r="H928" s="171"/>
      <c r="I928" s="171"/>
      <c r="J928" s="176"/>
      <c r="K928" s="176"/>
      <c r="L928" s="177"/>
    </row>
    <row r="929">
      <c r="D929" s="170"/>
      <c r="F929" s="171"/>
      <c r="G929" s="171"/>
      <c r="H929" s="171"/>
      <c r="I929" s="171"/>
      <c r="J929" s="176"/>
      <c r="K929" s="176"/>
      <c r="L929" s="177"/>
    </row>
    <row r="930">
      <c r="D930" s="170"/>
      <c r="F930" s="171"/>
      <c r="G930" s="171"/>
      <c r="H930" s="171"/>
      <c r="I930" s="171"/>
      <c r="J930" s="176"/>
      <c r="K930" s="176"/>
      <c r="L930" s="177"/>
    </row>
    <row r="931">
      <c r="D931" s="170"/>
      <c r="F931" s="171"/>
      <c r="G931" s="171"/>
      <c r="H931" s="171"/>
      <c r="I931" s="171"/>
      <c r="J931" s="176"/>
      <c r="K931" s="176"/>
      <c r="L931" s="177"/>
    </row>
    <row r="932">
      <c r="D932" s="170"/>
      <c r="F932" s="171"/>
      <c r="G932" s="171"/>
      <c r="H932" s="171"/>
      <c r="I932" s="171"/>
      <c r="J932" s="176"/>
      <c r="K932" s="176"/>
      <c r="L932" s="177"/>
    </row>
    <row r="933">
      <c r="D933" s="170"/>
      <c r="F933" s="171"/>
      <c r="G933" s="171"/>
      <c r="H933" s="171"/>
      <c r="I933" s="171"/>
      <c r="J933" s="176"/>
      <c r="K933" s="176"/>
      <c r="L933" s="177"/>
    </row>
    <row r="934">
      <c r="D934" s="170"/>
      <c r="F934" s="171"/>
      <c r="G934" s="171"/>
      <c r="H934" s="171"/>
      <c r="I934" s="171"/>
      <c r="J934" s="176"/>
      <c r="K934" s="176"/>
      <c r="L934" s="177"/>
    </row>
    <row r="935">
      <c r="D935" s="170"/>
      <c r="F935" s="171"/>
      <c r="G935" s="171"/>
      <c r="H935" s="171"/>
      <c r="I935" s="171"/>
      <c r="J935" s="176"/>
      <c r="K935" s="176"/>
      <c r="L935" s="177"/>
    </row>
    <row r="936">
      <c r="D936" s="170"/>
      <c r="F936" s="171"/>
      <c r="G936" s="171"/>
      <c r="H936" s="171"/>
      <c r="I936" s="171"/>
      <c r="J936" s="176"/>
      <c r="K936" s="176"/>
      <c r="L936" s="177"/>
    </row>
    <row r="937">
      <c r="D937" s="170"/>
      <c r="F937" s="171"/>
      <c r="G937" s="171"/>
      <c r="H937" s="171"/>
      <c r="I937" s="171"/>
      <c r="J937" s="176"/>
      <c r="K937" s="176"/>
      <c r="L937" s="177"/>
    </row>
    <row r="938">
      <c r="D938" s="170"/>
      <c r="F938" s="171"/>
      <c r="G938" s="171"/>
      <c r="H938" s="171"/>
      <c r="I938" s="171"/>
      <c r="J938" s="176"/>
      <c r="K938" s="176"/>
      <c r="L938" s="177"/>
    </row>
    <row r="939">
      <c r="D939" s="170"/>
      <c r="F939" s="171"/>
      <c r="G939" s="171"/>
      <c r="H939" s="171"/>
      <c r="I939" s="171"/>
      <c r="J939" s="176"/>
      <c r="K939" s="176"/>
      <c r="L939" s="177"/>
    </row>
    <row r="940">
      <c r="D940" s="170"/>
      <c r="F940" s="171"/>
      <c r="G940" s="171"/>
      <c r="H940" s="171"/>
      <c r="I940" s="171"/>
      <c r="J940" s="176"/>
      <c r="K940" s="176"/>
      <c r="L940" s="177"/>
    </row>
    <row r="941">
      <c r="D941" s="170"/>
      <c r="F941" s="171"/>
      <c r="G941" s="171"/>
      <c r="H941" s="171"/>
      <c r="I941" s="171"/>
      <c r="J941" s="176"/>
      <c r="K941" s="176"/>
      <c r="L941" s="177"/>
    </row>
    <row r="942">
      <c r="D942" s="170"/>
      <c r="F942" s="171"/>
      <c r="G942" s="171"/>
      <c r="H942" s="171"/>
      <c r="I942" s="171"/>
      <c r="J942" s="176"/>
      <c r="K942" s="176"/>
      <c r="L942" s="177"/>
    </row>
    <row r="943">
      <c r="D943" s="170"/>
      <c r="F943" s="171"/>
      <c r="G943" s="171"/>
      <c r="H943" s="171"/>
      <c r="I943" s="171"/>
      <c r="J943" s="176"/>
      <c r="K943" s="176"/>
      <c r="L943" s="177"/>
    </row>
    <row r="944">
      <c r="D944" s="170"/>
      <c r="F944" s="171"/>
      <c r="G944" s="171"/>
      <c r="H944" s="171"/>
      <c r="I944" s="171"/>
      <c r="J944" s="176"/>
      <c r="K944" s="176"/>
      <c r="L944" s="177"/>
    </row>
    <row r="945">
      <c r="D945" s="170"/>
      <c r="F945" s="171"/>
      <c r="G945" s="171"/>
      <c r="H945" s="171"/>
      <c r="I945" s="171"/>
      <c r="J945" s="176"/>
      <c r="K945" s="176"/>
      <c r="L945" s="177"/>
    </row>
    <row r="946">
      <c r="D946" s="170"/>
      <c r="F946" s="171"/>
      <c r="G946" s="171"/>
      <c r="H946" s="171"/>
      <c r="I946" s="171"/>
      <c r="J946" s="176"/>
      <c r="K946" s="176"/>
      <c r="L946" s="177"/>
    </row>
    <row r="947">
      <c r="D947" s="170"/>
      <c r="F947" s="171"/>
      <c r="G947" s="171"/>
      <c r="H947" s="171"/>
      <c r="I947" s="171"/>
      <c r="J947" s="176"/>
      <c r="K947" s="176"/>
      <c r="L947" s="177"/>
    </row>
    <row r="948">
      <c r="D948" s="170"/>
      <c r="F948" s="171"/>
      <c r="G948" s="171"/>
      <c r="H948" s="171"/>
      <c r="I948" s="171"/>
      <c r="J948" s="176"/>
      <c r="K948" s="176"/>
      <c r="L948" s="177"/>
    </row>
    <row r="949">
      <c r="D949" s="170"/>
      <c r="F949" s="171"/>
      <c r="G949" s="171"/>
      <c r="H949" s="171"/>
      <c r="I949" s="171"/>
      <c r="J949" s="176"/>
      <c r="K949" s="176"/>
      <c r="L949" s="177"/>
    </row>
    <row r="950">
      <c r="D950" s="170"/>
      <c r="F950" s="171"/>
      <c r="G950" s="171"/>
      <c r="H950" s="171"/>
      <c r="I950" s="171"/>
      <c r="J950" s="176"/>
      <c r="K950" s="176"/>
      <c r="L950" s="177"/>
    </row>
    <row r="951">
      <c r="D951" s="170"/>
      <c r="F951" s="171"/>
      <c r="G951" s="171"/>
      <c r="H951" s="171"/>
      <c r="I951" s="171"/>
      <c r="J951" s="176"/>
      <c r="K951" s="176"/>
      <c r="L951" s="177"/>
    </row>
    <row r="952">
      <c r="D952" s="170"/>
      <c r="F952" s="171"/>
      <c r="G952" s="171"/>
      <c r="H952" s="171"/>
      <c r="I952" s="171"/>
      <c r="J952" s="176"/>
      <c r="K952" s="176"/>
      <c r="L952" s="177"/>
    </row>
    <row r="953">
      <c r="D953" s="170"/>
      <c r="F953" s="171"/>
      <c r="G953" s="171"/>
      <c r="H953" s="171"/>
      <c r="I953" s="171"/>
      <c r="J953" s="176"/>
      <c r="K953" s="176"/>
      <c r="L953" s="177"/>
    </row>
    <row r="954">
      <c r="D954" s="170"/>
      <c r="F954" s="171"/>
      <c r="G954" s="171"/>
      <c r="H954" s="171"/>
      <c r="I954" s="171"/>
      <c r="J954" s="176"/>
      <c r="K954" s="176"/>
      <c r="L954" s="177"/>
    </row>
    <row r="955">
      <c r="D955" s="170"/>
      <c r="F955" s="171"/>
      <c r="G955" s="171"/>
      <c r="H955" s="171"/>
      <c r="I955" s="171"/>
      <c r="J955" s="176"/>
      <c r="K955" s="176"/>
      <c r="L955" s="177"/>
    </row>
    <row r="956">
      <c r="D956" s="170"/>
      <c r="F956" s="171"/>
      <c r="G956" s="171"/>
      <c r="H956" s="171"/>
      <c r="I956" s="171"/>
      <c r="J956" s="176"/>
      <c r="K956" s="176"/>
      <c r="L956" s="177"/>
    </row>
    <row r="957">
      <c r="D957" s="170"/>
      <c r="F957" s="171"/>
      <c r="G957" s="171"/>
      <c r="H957" s="171"/>
      <c r="I957" s="171"/>
      <c r="J957" s="176"/>
      <c r="K957" s="176"/>
      <c r="L957" s="177"/>
    </row>
    <row r="958">
      <c r="D958" s="170"/>
      <c r="F958" s="171"/>
      <c r="G958" s="171"/>
      <c r="H958" s="171"/>
      <c r="I958" s="171"/>
      <c r="J958" s="176"/>
      <c r="K958" s="176"/>
      <c r="L958" s="177"/>
    </row>
    <row r="959">
      <c r="D959" s="170"/>
      <c r="F959" s="171"/>
      <c r="G959" s="171"/>
      <c r="H959" s="171"/>
      <c r="I959" s="171"/>
      <c r="J959" s="176"/>
      <c r="K959" s="176"/>
      <c r="L959" s="177"/>
    </row>
    <row r="960">
      <c r="D960" s="170"/>
      <c r="F960" s="171"/>
      <c r="G960" s="171"/>
      <c r="H960" s="171"/>
      <c r="I960" s="171"/>
      <c r="J960" s="176"/>
      <c r="K960" s="176"/>
      <c r="L960" s="177"/>
    </row>
    <row r="961">
      <c r="D961" s="170"/>
      <c r="F961" s="171"/>
      <c r="G961" s="171"/>
      <c r="H961" s="171"/>
      <c r="I961" s="171"/>
      <c r="J961" s="176"/>
      <c r="K961" s="176"/>
      <c r="L961" s="177"/>
    </row>
    <row r="962">
      <c r="D962" s="170"/>
      <c r="F962" s="171"/>
      <c r="G962" s="171"/>
      <c r="H962" s="171"/>
      <c r="I962" s="171"/>
      <c r="J962" s="176"/>
      <c r="K962" s="176"/>
      <c r="L962" s="177"/>
    </row>
    <row r="963">
      <c r="D963" s="170"/>
      <c r="F963" s="171"/>
      <c r="G963" s="171"/>
      <c r="H963" s="171"/>
      <c r="I963" s="171"/>
      <c r="J963" s="176"/>
      <c r="K963" s="176"/>
      <c r="L963" s="177"/>
    </row>
    <row r="964">
      <c r="D964" s="170"/>
      <c r="F964" s="171"/>
      <c r="G964" s="171"/>
      <c r="H964" s="171"/>
      <c r="I964" s="171"/>
      <c r="J964" s="176"/>
      <c r="K964" s="176"/>
      <c r="L964" s="177"/>
    </row>
    <row r="965">
      <c r="D965" s="170"/>
      <c r="F965" s="171"/>
      <c r="G965" s="171"/>
      <c r="H965" s="171"/>
      <c r="I965" s="171"/>
      <c r="J965" s="176"/>
      <c r="K965" s="176"/>
      <c r="L965" s="177"/>
    </row>
    <row r="966">
      <c r="D966" s="170"/>
      <c r="F966" s="171"/>
      <c r="G966" s="171"/>
      <c r="H966" s="171"/>
      <c r="I966" s="171"/>
      <c r="J966" s="176"/>
      <c r="K966" s="176"/>
      <c r="L966" s="177"/>
    </row>
    <row r="967">
      <c r="D967" s="170"/>
      <c r="F967" s="171"/>
      <c r="G967" s="171"/>
      <c r="H967" s="171"/>
      <c r="I967" s="171"/>
      <c r="J967" s="176"/>
      <c r="K967" s="176"/>
      <c r="L967" s="177"/>
    </row>
    <row r="968">
      <c r="D968" s="170"/>
      <c r="F968" s="171"/>
      <c r="G968" s="171"/>
      <c r="H968" s="171"/>
      <c r="I968" s="171"/>
      <c r="J968" s="176"/>
      <c r="K968" s="176"/>
      <c r="L968" s="177"/>
    </row>
    <row r="969">
      <c r="D969" s="170"/>
      <c r="F969" s="171"/>
      <c r="G969" s="171"/>
      <c r="H969" s="171"/>
      <c r="I969" s="171"/>
      <c r="J969" s="176"/>
      <c r="K969" s="176"/>
      <c r="L969" s="177"/>
    </row>
    <row r="970">
      <c r="D970" s="170"/>
      <c r="F970" s="171"/>
      <c r="G970" s="171"/>
      <c r="H970" s="171"/>
      <c r="I970" s="171"/>
      <c r="J970" s="176"/>
      <c r="K970" s="176"/>
      <c r="L970" s="177"/>
    </row>
    <row r="971">
      <c r="D971" s="170"/>
      <c r="F971" s="171"/>
      <c r="G971" s="171"/>
      <c r="H971" s="171"/>
      <c r="I971" s="171"/>
      <c r="J971" s="176"/>
      <c r="K971" s="176"/>
      <c r="L971" s="177"/>
    </row>
    <row r="972">
      <c r="D972" s="170"/>
      <c r="F972" s="171"/>
      <c r="G972" s="171"/>
      <c r="H972" s="171"/>
      <c r="I972" s="171"/>
      <c r="J972" s="176"/>
      <c r="K972" s="176"/>
      <c r="L972" s="177"/>
    </row>
    <row r="973">
      <c r="D973" s="170"/>
      <c r="F973" s="171"/>
      <c r="G973" s="171"/>
      <c r="H973" s="171"/>
      <c r="I973" s="171"/>
      <c r="J973" s="176"/>
      <c r="K973" s="176"/>
      <c r="L973" s="177"/>
    </row>
  </sheetData>
  <autoFilter ref="$A$1:$AG$234"/>
  <customSheetViews>
    <customSheetView guid="{160937BE-250F-43FE-82A2-7A64C2039F32}" filter="1" showAutoFilter="1">
      <autoFilter ref="$E$1:$E$973">
        <filterColumn colId="0">
          <filters>
            <filter val="NCHIR: ambulance"/>
            <filter val="Neurochirurgická klinika"/>
          </filters>
        </filterColumn>
      </autoFilter>
    </customSheetView>
    <customSheetView guid="{F09B2E5E-3A7E-46CD-8932-5E8DF7A94076}" filter="1" showAutoFilter="1">
      <autoFilter ref="$E$1:$E$973">
        <filterColumn colId="0">
          <filters>
            <filter val="NCHIR: ambulance"/>
            <filter val="Neurochirurgická klinika"/>
          </filters>
        </filterColumn>
      </autoFilter>
    </customSheetView>
    <customSheetView guid="{42B634A8-28C2-4F27-8875-2A5451EE5EDA}" filter="1" showAutoFilter="1">
      <autoFilter ref="$E$1:$E$973"/>
    </customSheetView>
    <customSheetView guid="{4016FCCB-F310-4336-9754-C8BE4D272C51}" filter="1" showAutoFilter="1">
      <autoFilter ref="$B$1:$Q$234"/>
    </customSheetView>
  </customSheetViews>
  <mergeCells count="36">
    <mergeCell ref="P75:Q75"/>
    <mergeCell ref="P81:Q81"/>
    <mergeCell ref="P86:Q86"/>
    <mergeCell ref="F89:I89"/>
    <mergeCell ref="P15:Q15"/>
    <mergeCell ref="P18:Q18"/>
    <mergeCell ref="P32:Q32"/>
    <mergeCell ref="P33:Q33"/>
    <mergeCell ref="P34:Q34"/>
    <mergeCell ref="P35:Q35"/>
    <mergeCell ref="P68:Q68"/>
    <mergeCell ref="P121:Q121"/>
    <mergeCell ref="P123:Q123"/>
    <mergeCell ref="P138:Q138"/>
    <mergeCell ref="P140:Q140"/>
    <mergeCell ref="P142:Q142"/>
    <mergeCell ref="P146:Q146"/>
    <mergeCell ref="P167:Q167"/>
    <mergeCell ref="P168:Q168"/>
    <mergeCell ref="P180:Q180"/>
    <mergeCell ref="P190:Q190"/>
    <mergeCell ref="P191:Q191"/>
    <mergeCell ref="P194:Q194"/>
    <mergeCell ref="P195:Q195"/>
    <mergeCell ref="P196:Q196"/>
    <mergeCell ref="P204:Q204"/>
    <mergeCell ref="P205:Q205"/>
    <mergeCell ref="P206:Q206"/>
    <mergeCell ref="P211:Q211"/>
    <mergeCell ref="P197:Q197"/>
    <mergeCell ref="P198:Q198"/>
    <mergeCell ref="P199:Q199"/>
    <mergeCell ref="P200:Q200"/>
    <mergeCell ref="P201:Q201"/>
    <mergeCell ref="P202:Q202"/>
    <mergeCell ref="P203:Q203"/>
  </mergeCells>
  <conditionalFormatting sqref="J1:J141 K1:K198 L1:L973 J143:J198 J200 K200:K973 J202 J205:J973">
    <cfRule type="notContainsBlanks" dxfId="0" priority="1">
      <formula>LEN(TRIM(J1))&gt;0</formula>
    </cfRule>
  </conditionalFormatting>
  <conditionalFormatting sqref="D1:D973">
    <cfRule type="notContainsBlanks" dxfId="0" priority="2">
      <formula>LEN(TRIM(D1))&gt;0</formula>
    </cfRule>
  </conditionalFormatting>
  <hyperlinks>
    <hyperlink r:id="rId1" ref="N13"/>
    <hyperlink r:id="rId2" ref="N161"/>
  </hyperlinks>
  <drawing r:id="rId3"/>
</worksheet>
</file>