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FNOL\MIS\Grafy\"/>
    </mc:Choice>
  </mc:AlternateContent>
  <xr:revisionPtr revIDLastSave="0" documentId="13_ncr:1_{DC951019-8248-4A42-957C-EBAA0D77C8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af" sheetId="17" r:id="rId1"/>
    <sheet name="Data1" sheetId="19" r:id="rId2"/>
    <sheet name="Data2" sheetId="23" r:id="rId3"/>
    <sheet name="Data5" sheetId="24" r:id="rId4"/>
  </sheets>
  <definedNames>
    <definedName name="_xlnm._FilterDatabase" localSheetId="3" hidden="1">Data5!$A$1:$D$42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1" i="17" l="1"/>
  <c r="B65" i="17"/>
  <c r="F59" i="17"/>
  <c r="F60" i="17"/>
  <c r="F58" i="17"/>
  <c r="F57" i="17" l="1"/>
  <c r="F62" i="17" l="1"/>
  <c r="F56" i="17"/>
  <c r="L51" i="17" l="1"/>
  <c r="L52" i="17"/>
  <c r="F55" i="17" l="1"/>
  <c r="F49" i="17"/>
  <c r="F50" i="17"/>
  <c r="F51" i="17"/>
  <c r="F52" i="17"/>
  <c r="R53" i="17" l="1"/>
  <c r="R51" i="17"/>
  <c r="R52" i="17"/>
  <c r="R27" i="17" l="1"/>
  <c r="R28" i="17"/>
  <c r="R50" i="17"/>
  <c r="R49" i="17"/>
  <c r="R48" i="17"/>
  <c r="R47" i="17"/>
  <c r="R46" i="17"/>
  <c r="R45" i="17"/>
  <c r="R43" i="17"/>
  <c r="L50" i="17"/>
  <c r="L49" i="17"/>
  <c r="L48" i="17"/>
  <c r="L47" i="17"/>
  <c r="L46" i="17"/>
  <c r="L45" i="17"/>
  <c r="L43" i="17"/>
  <c r="F54" i="17"/>
  <c r="F53" i="17"/>
  <c r="F48" i="17"/>
  <c r="F47" i="17"/>
  <c r="F46" i="17"/>
  <c r="F45" i="17"/>
  <c r="F43" i="17"/>
  <c r="N56" i="17"/>
  <c r="L54" i="17" l="1"/>
  <c r="F64" i="17"/>
  <c r="R55" i="17"/>
  <c r="R54" i="17"/>
  <c r="R44" i="17"/>
  <c r="R56" i="17" s="1"/>
  <c r="L53" i="17"/>
  <c r="L44" i="17"/>
  <c r="L55" i="17" s="1"/>
  <c r="L56" i="17" s="1"/>
  <c r="F63" i="17"/>
  <c r="F44" i="17"/>
  <c r="F65" i="17" s="1"/>
  <c r="F66" i="17" s="1"/>
  <c r="H55" i="17"/>
  <c r="K12" i="19" l="1"/>
  <c r="E36" i="17" l="1"/>
  <c r="E35" i="17"/>
  <c r="E34" i="17"/>
  <c r="E33" i="17"/>
  <c r="E32" i="17"/>
  <c r="E37" i="17" l="1"/>
  <c r="F35" i="17" s="1"/>
  <c r="F37" i="17" l="1"/>
  <c r="F36" i="17"/>
  <c r="F32" i="17"/>
  <c r="F33" i="17"/>
  <c r="F34" i="17"/>
</calcChain>
</file>

<file path=xl/sharedStrings.xml><?xml version="1.0" encoding="utf-8"?>
<sst xmlns="http://schemas.openxmlformats.org/spreadsheetml/2006/main" count="346" uniqueCount="113">
  <si>
    <t>Datum</t>
  </si>
  <si>
    <t>Radafull</t>
  </si>
  <si>
    <t>BIONTECH/PFIZER</t>
  </si>
  <si>
    <t>ASTRAZENECA</t>
  </si>
  <si>
    <t>CUREVAC</t>
  </si>
  <si>
    <t>JOHNSON &amp; JOHNSON</t>
  </si>
  <si>
    <t>MODERNA</t>
  </si>
  <si>
    <t>Celkem</t>
  </si>
  <si>
    <t>Výrobce</t>
  </si>
  <si>
    <t>Počet</t>
  </si>
  <si>
    <t>% podíl</t>
  </si>
  <si>
    <t>62_77OckovaniVyrobceGraphQ</t>
  </si>
  <si>
    <t>Stav</t>
  </si>
  <si>
    <t>Part</t>
  </si>
  <si>
    <t>Fin</t>
  </si>
  <si>
    <t>Den</t>
  </si>
  <si>
    <t>62_72OckovaniUzelCrossGraphQ</t>
  </si>
  <si>
    <t>62_78PoctyPacVyrobceSumQ</t>
  </si>
  <si>
    <t>Pocty</t>
  </si>
  <si>
    <t>Počet podaných vakcín</t>
  </si>
  <si>
    <t>62_78PoctyVakcinVyrobceSumQ</t>
  </si>
  <si>
    <t>Celkový počet podaných vakcín dle výrobce</t>
  </si>
  <si>
    <t>Mobilní tým</t>
  </si>
  <si>
    <t>Stacionární tým</t>
  </si>
  <si>
    <t>ID</t>
  </si>
  <si>
    <t>NAZEVLEKU</t>
  </si>
  <si>
    <t>NAZEV</t>
  </si>
  <si>
    <t>KS</t>
  </si>
  <si>
    <t>62_85PoctyAmpuliApothekeQ</t>
  </si>
  <si>
    <t>PŘÍJEM</t>
  </si>
  <si>
    <t>COMIRNATY</t>
  </si>
  <si>
    <t>Fakultní nemocnice Olomouc</t>
  </si>
  <si>
    <t>COVID-19 VACCINE ASTRAZENECA</t>
  </si>
  <si>
    <t>COVID-19 VACCINE MODERNA</t>
  </si>
  <si>
    <t>SKLAD</t>
  </si>
  <si>
    <t/>
  </si>
  <si>
    <t>VÝDEJ</t>
  </si>
  <si>
    <t>AGEL Středomoravská nemocniční a.s.</t>
  </si>
  <si>
    <t>Nemocnice AGEL Jeseník a.s.</t>
  </si>
  <si>
    <t>Nemocnice Hranice a.s.</t>
  </si>
  <si>
    <t>Nemocnice Šumperk a.s.</t>
  </si>
  <si>
    <t>PRAC: ambulance - COVID-19 mobilní očkovací teamy</t>
  </si>
  <si>
    <t>PRAC: ambulance - COVID-19 vakcinační centrum</t>
  </si>
  <si>
    <t>Vojenská nemocnice Olomouc</t>
  </si>
  <si>
    <r>
      <t xml:space="preserve">Sklad FNOL - ampule </t>
    </r>
    <r>
      <rPr>
        <b/>
        <i/>
        <sz val="11"/>
        <color theme="5" tint="-0.249977111117893"/>
        <rFont val="Calibri"/>
        <family val="2"/>
        <charset val="238"/>
        <scheme val="minor"/>
      </rPr>
      <t>Comirnaty</t>
    </r>
  </si>
  <si>
    <r>
      <t xml:space="preserve">Sklad FNOL - plata </t>
    </r>
    <r>
      <rPr>
        <b/>
        <i/>
        <sz val="11"/>
        <color theme="7" tint="0.39997558519241921"/>
        <rFont val="Calibri"/>
        <family val="2"/>
        <charset val="238"/>
        <scheme val="minor"/>
      </rPr>
      <t>Moderna</t>
    </r>
  </si>
  <si>
    <r>
      <t xml:space="preserve">Sklad FNOL - plata </t>
    </r>
    <r>
      <rPr>
        <b/>
        <i/>
        <sz val="11"/>
        <color theme="4" tint="-0.249977111117893"/>
        <rFont val="Calibri"/>
        <family val="2"/>
        <charset val="238"/>
        <scheme val="minor"/>
      </rPr>
      <t>Astrazeneca</t>
    </r>
  </si>
  <si>
    <t>(1 ampule = 5-6 dávek)</t>
  </si>
  <si>
    <t xml:space="preserve"> (1 plato = 100 dávek)</t>
  </si>
  <si>
    <t>(1 plato = 100 dávek)</t>
  </si>
  <si>
    <t>Comirnaty</t>
  </si>
  <si>
    <t>Příjem na sklad FNOL</t>
  </si>
  <si>
    <t>Výdej ze skladu FNOL</t>
  </si>
  <si>
    <t>FNOL - vakcinační centrum</t>
  </si>
  <si>
    <t>FNOL - mobilní týmy</t>
  </si>
  <si>
    <t>Středomoravská nemocniční a.s.</t>
  </si>
  <si>
    <t>Nemocnice Jeseník a.s.</t>
  </si>
  <si>
    <t>Celkem výdej FNOL</t>
  </si>
  <si>
    <t>Celkem výdej externí</t>
  </si>
  <si>
    <t>Vývoj počtu podaných vakcín mobilním a stacionárním týmem</t>
  </si>
  <si>
    <t>CTCenter MaVe s.r.o.</t>
  </si>
  <si>
    <t>Praktický lékař</t>
  </si>
  <si>
    <t>ADP - SANCO s.r.o.</t>
  </si>
  <si>
    <t>Odborný léčebný ústav Paseka, příspěvková organizace</t>
  </si>
  <si>
    <t>Odpisy - škody při manipulaci</t>
  </si>
  <si>
    <t>Psychiatrická léčebna Šternberk</t>
  </si>
  <si>
    <r>
      <t>Odborný léčebný ústav Paseka</t>
    </r>
    <r>
      <rPr>
        <sz val="10"/>
        <color theme="0"/>
        <rFont val="Calibri"/>
        <family val="2"/>
        <charset val="238"/>
        <scheme val="minor"/>
      </rPr>
      <t>, příspěvková organizace</t>
    </r>
  </si>
  <si>
    <t>Fakultní nemocnice Ostrava</t>
  </si>
  <si>
    <t>Věznice Mírov</t>
  </si>
  <si>
    <t>Vězeňská služba České republiky</t>
  </si>
  <si>
    <t>COVID-OC</t>
  </si>
  <si>
    <t>Transformace kódu</t>
  </si>
  <si>
    <t>GHC GENETICS, s.r.o.</t>
  </si>
  <si>
    <t>Samoplátce</t>
  </si>
  <si>
    <t>KPL-SAMO</t>
  </si>
  <si>
    <t>09.07. Pá</t>
  </si>
  <si>
    <t>10.07. So</t>
  </si>
  <si>
    <t>11.07. Ne</t>
  </si>
  <si>
    <t>12.07. Po</t>
  </si>
  <si>
    <t>13.07. Út</t>
  </si>
  <si>
    <t>14.07. St</t>
  </si>
  <si>
    <t>15.07. Čt</t>
  </si>
  <si>
    <t>16.07. Pá</t>
  </si>
  <si>
    <t>17.07. So</t>
  </si>
  <si>
    <t>18.07. Ne</t>
  </si>
  <si>
    <t>19.07. Po</t>
  </si>
  <si>
    <t>20.07. Út</t>
  </si>
  <si>
    <t>21.07. St</t>
  </si>
  <si>
    <t>22.07. Čt</t>
  </si>
  <si>
    <t>23.07. Pá</t>
  </si>
  <si>
    <t>24.07. So</t>
  </si>
  <si>
    <t>25.07. Ne</t>
  </si>
  <si>
    <t>26.07. Po</t>
  </si>
  <si>
    <t>PRAC: ambulance - externí očkovací pracoviště</t>
  </si>
  <si>
    <t>Externí očkovací pracoviště</t>
  </si>
  <si>
    <t>27.07. Út</t>
  </si>
  <si>
    <t>28.07. St</t>
  </si>
  <si>
    <t>29.07. Čt</t>
  </si>
  <si>
    <t>30.07. Pá</t>
  </si>
  <si>
    <t>31.07. So</t>
  </si>
  <si>
    <t>01.08. Ne</t>
  </si>
  <si>
    <t>KPL-EXT</t>
  </si>
  <si>
    <t>COMIRNATY - samoplátci</t>
  </si>
  <si>
    <t>Ministerstvo zdravotnictví</t>
  </si>
  <si>
    <t>COVID-19 VACCINE ASTRAZENECA - samoplátci</t>
  </si>
  <si>
    <t>02.08. Po</t>
  </si>
  <si>
    <t>03.08. Út</t>
  </si>
  <si>
    <t>04.08. St</t>
  </si>
  <si>
    <t>05.08. Čt</t>
  </si>
  <si>
    <t>06.08. Pá</t>
  </si>
  <si>
    <t>07.08. So</t>
  </si>
  <si>
    <t>08.08. Ne</t>
  </si>
  <si>
    <t>Šantovka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</si>
</sst>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\-mmm\-yy"/>
    <numFmt numFmtId="165" formatCode="0.0%"/>
    <numFmt numFmtId="166" formatCode="_(* #,##0.00_);_(* \(#,##0.00\);_(* &quot;-&quot;??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&quot;$&quot;* #,##0_);_(&quot;$&quot;* \(#,##0\);_(&quot;$&quot;* &quot;-&quot;_);_(@_)"/>
  </numFmts>
  <fonts count="3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  <font>
      <b/>
      <sz val="11"/>
      <color theme="5" tint="-0.249977111117893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color indexed="8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</font>
    <font>
      <sz val="10"/>
      <color theme="4" tint="-0.249977111117893"/>
      <name val="Calibri"/>
      <family val="2"/>
      <charset val="238"/>
    </font>
    <font>
      <sz val="10"/>
      <color theme="4" tint="0.39997558519241921"/>
      <name val="Calibri"/>
      <family val="2"/>
      <charset val="238"/>
    </font>
    <font>
      <sz val="10"/>
      <color rgb="FFFFC000"/>
      <name val="Calibri"/>
      <family val="2"/>
      <charset val="238"/>
    </font>
    <font>
      <sz val="10"/>
      <color theme="0" tint="-0.499984740745262"/>
      <name val="Calibri"/>
      <family val="2"/>
      <charset val="238"/>
    </font>
    <font>
      <sz val="10"/>
      <color theme="5" tint="-0.249977111117893"/>
      <name val="Calibri"/>
      <family val="2"/>
      <charset val="238"/>
    </font>
    <font>
      <i/>
      <sz val="10"/>
      <color theme="5" tint="-0.249977111117893"/>
      <name val="Calibri"/>
      <family val="2"/>
      <charset val="238"/>
      <scheme val="minor"/>
    </font>
    <font>
      <sz val="11"/>
      <color theme="1" tint="0.34998626667073579"/>
      <name val="Calibri"/>
      <family val="2"/>
      <charset val="238"/>
      <scheme val="minor"/>
    </font>
    <font>
      <sz val="10"/>
      <color theme="5" tint="-0.249977111117893"/>
      <name val="Calibri"/>
      <family val="2"/>
      <charset val="238"/>
      <scheme val="minor"/>
    </font>
    <font>
      <b/>
      <sz val="10"/>
      <color theme="5" tint="-0.249977111117893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5" tint="-0.249977111117893"/>
      <name val="Calibri"/>
      <family val="2"/>
      <charset val="238"/>
      <scheme val="minor"/>
    </font>
    <font>
      <b/>
      <i/>
      <sz val="11"/>
      <color theme="7" tint="0.39997558519241921"/>
      <name val="Calibri"/>
      <family val="2"/>
      <charset val="238"/>
      <scheme val="minor"/>
    </font>
    <font>
      <b/>
      <i/>
      <sz val="11"/>
      <color theme="4" tint="-0.249977111117893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8"/>
      <name val="Calibri"/>
      <charset val="238"/>
    </font>
    <font>
      <sz val="10"/>
      <color indexed="8"/>
      <name val="Arial"/>
      <charset val="238"/>
    </font>
    <font>
      <sz val="10"/>
      <color theme="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0F3FA"/>
        <bgColor indexed="64"/>
      </patternFill>
    </fill>
    <fill>
      <patternFill patternType="solid">
        <fgColor theme="3" tint="0.59999389629810485"/>
        <bgColor indexed="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ECECEC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hair">
        <color theme="0" tint="-0.499984740745262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7">
    <xf numFmtId="0" fontId="0" fillId="0" borderId="0"/>
    <xf numFmtId="0" fontId="2" fillId="0" borderId="0"/>
    <xf numFmtId="9" fontId="3" fillId="0" borderId="0" applyFont="0" applyFill="0" applyBorder="0" applyAlignment="0" applyProtection="0"/>
    <xf numFmtId="0" fontId="6" fillId="0" borderId="0"/>
    <xf numFmtId="0" fontId="29" fillId="0" borderId="0"/>
    <xf numFmtId="0" fontId="29" fillId="0" borderId="0"/>
    <xf numFmtId="0" fontId="29" fillId="0" borderId="0"/>
  </cellStyleXfs>
  <cellXfs count="79">
    <xf numFmtId="0" fontId="0" fillId="0" borderId="0" xfId="0"/>
    <xf numFmtId="0" fontId="4" fillId="0" borderId="0" xfId="0" applyFont="1" applyAlignment="1">
      <alignment horizontal="right"/>
    </xf>
    <xf numFmtId="0" fontId="7" fillId="4" borderId="0" xfId="1" applyFont="1" applyFill="1" applyBorder="1" applyAlignment="1">
      <alignment horizontal="left"/>
    </xf>
    <xf numFmtId="0" fontId="8" fillId="5" borderId="0" xfId="0" applyFont="1" applyFill="1" applyBorder="1"/>
    <xf numFmtId="0" fontId="7" fillId="4" borderId="0" xfId="1" applyFont="1" applyFill="1" applyBorder="1" applyAlignment="1">
      <alignment horizontal="right"/>
    </xf>
    <xf numFmtId="0" fontId="7" fillId="4" borderId="0" xfId="1" applyFont="1" applyFill="1" applyBorder="1" applyAlignment="1">
      <alignment horizontal="center"/>
    </xf>
    <xf numFmtId="0" fontId="8" fillId="0" borderId="0" xfId="0" applyFont="1" applyBorder="1"/>
    <xf numFmtId="0" fontId="8" fillId="0" borderId="0" xfId="0" applyFont="1"/>
    <xf numFmtId="0" fontId="7" fillId="0" borderId="0" xfId="1" applyFont="1" applyFill="1" applyBorder="1" applyAlignment="1"/>
    <xf numFmtId="3" fontId="7" fillId="0" borderId="0" xfId="1" applyNumberFormat="1" applyFont="1" applyFill="1" applyBorder="1" applyAlignment="1">
      <alignment horizontal="right" vertical="center"/>
    </xf>
    <xf numFmtId="165" fontId="7" fillId="0" borderId="0" xfId="1" applyNumberFormat="1" applyFont="1" applyFill="1" applyBorder="1" applyAlignment="1">
      <alignment horizontal="right"/>
    </xf>
    <xf numFmtId="0" fontId="8" fillId="3" borderId="0" xfId="0" applyFont="1" applyFill="1" applyBorder="1"/>
    <xf numFmtId="3" fontId="7" fillId="3" borderId="0" xfId="1" applyNumberFormat="1" applyFont="1" applyFill="1" applyBorder="1" applyAlignment="1">
      <alignment horizontal="right" vertical="center"/>
    </xf>
    <xf numFmtId="0" fontId="8" fillId="5" borderId="0" xfId="0" applyFont="1" applyFill="1"/>
    <xf numFmtId="0" fontId="7" fillId="0" borderId="0" xfId="3" applyFont="1" applyFill="1" applyBorder="1" applyAlignment="1"/>
    <xf numFmtId="3" fontId="5" fillId="0" borderId="0" xfId="0" applyNumberFormat="1" applyFont="1" applyAlignment="1"/>
    <xf numFmtId="3" fontId="9" fillId="5" borderId="0" xfId="0" applyNumberFormat="1" applyFont="1" applyFill="1" applyAlignment="1">
      <alignment horizontal="right"/>
    </xf>
    <xf numFmtId="165" fontId="9" fillId="5" borderId="0" xfId="2" applyNumberFormat="1" applyFont="1" applyFill="1" applyAlignment="1">
      <alignment horizontal="right"/>
    </xf>
    <xf numFmtId="165" fontId="7" fillId="0" borderId="0" xfId="2" applyNumberFormat="1" applyFont="1" applyFill="1" applyBorder="1" applyAlignment="1">
      <alignment horizontal="right" vertical="center"/>
    </xf>
    <xf numFmtId="165" fontId="7" fillId="3" borderId="0" xfId="2" applyNumberFormat="1" applyFont="1" applyFill="1" applyBorder="1" applyAlignment="1">
      <alignment horizontal="right" vertical="center"/>
    </xf>
    <xf numFmtId="0" fontId="11" fillId="0" borderId="0" xfId="1" applyFont="1" applyFill="1" applyBorder="1" applyAlignment="1"/>
    <xf numFmtId="0" fontId="12" fillId="3" borderId="0" xfId="1" applyFont="1" applyFill="1" applyBorder="1" applyAlignment="1"/>
    <xf numFmtId="0" fontId="14" fillId="0" borderId="0" xfId="1" applyFont="1" applyFill="1" applyBorder="1" applyAlignment="1"/>
    <xf numFmtId="0" fontId="13" fillId="0" borderId="0" xfId="1" applyFont="1" applyFill="1" applyBorder="1" applyAlignment="1"/>
    <xf numFmtId="0" fontId="15" fillId="3" borderId="0" xfId="1" applyFont="1" applyFill="1" applyBorder="1" applyAlignment="1"/>
    <xf numFmtId="0" fontId="16" fillId="0" borderId="0" xfId="0" applyFont="1" applyAlignment="1">
      <alignment horizontal="right"/>
    </xf>
    <xf numFmtId="0" fontId="8" fillId="0" borderId="0" xfId="0" applyFont="1" applyFill="1" applyBorder="1"/>
    <xf numFmtId="0" fontId="17" fillId="0" borderId="0" xfId="0" applyFont="1"/>
    <xf numFmtId="0" fontId="18" fillId="0" borderId="0" xfId="0" applyFont="1" applyAlignment="1">
      <alignment horizontal="right"/>
    </xf>
    <xf numFmtId="3" fontId="19" fillId="0" borderId="0" xfId="0" applyNumberFormat="1" applyFont="1" applyAlignment="1"/>
    <xf numFmtId="0" fontId="20" fillId="0" borderId="0" xfId="0" applyFont="1"/>
    <xf numFmtId="0" fontId="1" fillId="2" borderId="1" xfId="1" applyFont="1" applyFill="1" applyBorder="1" applyAlignment="1">
      <alignment horizontal="center"/>
    </xf>
    <xf numFmtId="0" fontId="22" fillId="0" borderId="0" xfId="0" applyFont="1"/>
    <xf numFmtId="0" fontId="0" fillId="0" borderId="0" xfId="0" applyAlignment="1">
      <alignment horizontal="right"/>
    </xf>
    <xf numFmtId="0" fontId="21" fillId="0" borderId="0" xfId="0" applyFont="1" applyAlignment="1">
      <alignment horizontal="right"/>
    </xf>
    <xf numFmtId="0" fontId="7" fillId="4" borderId="0" xfId="1" applyFont="1" applyFill="1" applyAlignment="1">
      <alignment horizontal="left"/>
    </xf>
    <xf numFmtId="0" fontId="7" fillId="4" borderId="0" xfId="1" applyFont="1" applyFill="1" applyAlignment="1">
      <alignment horizontal="right"/>
    </xf>
    <xf numFmtId="0" fontId="8" fillId="6" borderId="0" xfId="0" applyFont="1" applyFill="1"/>
    <xf numFmtId="3" fontId="8" fillId="6" borderId="0" xfId="0" applyNumberFormat="1" applyFont="1" applyFill="1"/>
    <xf numFmtId="0" fontId="21" fillId="0" borderId="0" xfId="0" applyFont="1"/>
    <xf numFmtId="0" fontId="8" fillId="6" borderId="3" xfId="0" applyFont="1" applyFill="1" applyBorder="1"/>
    <xf numFmtId="3" fontId="8" fillId="6" borderId="3" xfId="0" applyNumberFormat="1" applyFont="1" applyFill="1" applyBorder="1"/>
    <xf numFmtId="0" fontId="7" fillId="3" borderId="0" xfId="1" applyFont="1" applyFill="1"/>
    <xf numFmtId="3" fontId="7" fillId="3" borderId="0" xfId="1" applyNumberFormat="1" applyFont="1" applyFill="1"/>
    <xf numFmtId="0" fontId="8" fillId="0" borderId="3" xfId="0" applyFont="1" applyBorder="1"/>
    <xf numFmtId="3" fontId="8" fillId="0" borderId="3" xfId="0" applyNumberFormat="1" applyFont="1" applyBorder="1"/>
    <xf numFmtId="3" fontId="8" fillId="0" borderId="0" xfId="0" applyNumberFormat="1" applyFont="1"/>
    <xf numFmtId="0" fontId="7" fillId="3" borderId="3" xfId="1" applyFont="1" applyFill="1" applyBorder="1"/>
    <xf numFmtId="3" fontId="7" fillId="3" borderId="3" xfId="1" applyNumberFormat="1" applyFont="1" applyFill="1" applyBorder="1"/>
    <xf numFmtId="0" fontId="9" fillId="6" borderId="0" xfId="0" applyFont="1" applyFill="1"/>
    <xf numFmtId="3" fontId="9" fillId="6" borderId="0" xfId="0" applyNumberFormat="1" applyFont="1" applyFill="1"/>
    <xf numFmtId="0" fontId="9" fillId="6" borderId="3" xfId="0" applyFont="1" applyFill="1" applyBorder="1"/>
    <xf numFmtId="3" fontId="9" fillId="6" borderId="3" xfId="0" applyNumberFormat="1" applyFont="1" applyFill="1" applyBorder="1"/>
    <xf numFmtId="0" fontId="10" fillId="4" borderId="0" xfId="1" applyFont="1" applyFill="1" applyAlignment="1">
      <alignment horizontal="left"/>
    </xf>
    <xf numFmtId="3" fontId="10" fillId="4" borderId="0" xfId="1" applyNumberFormat="1" applyFont="1" applyFill="1" applyAlignment="1">
      <alignment horizontal="right"/>
    </xf>
    <xf numFmtId="3" fontId="26" fillId="0" borderId="0" xfId="0" applyNumberFormat="1" applyFont="1"/>
    <xf numFmtId="0" fontId="0" fillId="0" borderId="0" xfId="0" applyFill="1"/>
    <xf numFmtId="0" fontId="27" fillId="0" borderId="0" xfId="0" applyFont="1" applyBorder="1"/>
    <xf numFmtId="0" fontId="28" fillId="2" borderId="1" xfId="4" applyFont="1" applyFill="1" applyBorder="1" applyAlignment="1">
      <alignment horizontal="center"/>
    </xf>
    <xf numFmtId="164" fontId="28" fillId="0" borderId="2" xfId="4" applyNumberFormat="1" applyFont="1" applyFill="1" applyBorder="1" applyAlignment="1">
      <alignment horizontal="right" wrapText="1"/>
    </xf>
    <xf numFmtId="0" fontId="28" fillId="0" borderId="2" xfId="4" applyFont="1" applyFill="1" applyBorder="1" applyAlignment="1">
      <alignment horizontal="right" wrapText="1"/>
    </xf>
    <xf numFmtId="0" fontId="28" fillId="0" borderId="2" xfId="4" applyFont="1" applyFill="1" applyBorder="1" applyAlignment="1">
      <alignment wrapText="1"/>
    </xf>
    <xf numFmtId="0" fontId="29" fillId="0" borderId="0" xfId="4"/>
    <xf numFmtId="0" fontId="8" fillId="0" borderId="0" xfId="0" applyFont="1" applyFill="1"/>
    <xf numFmtId="3" fontId="8" fillId="0" borderId="0" xfId="0" applyNumberFormat="1" applyFont="1" applyFill="1"/>
    <xf numFmtId="0" fontId="7" fillId="0" borderId="3" xfId="1" applyFont="1" applyFill="1" applyBorder="1"/>
    <xf numFmtId="3" fontId="7" fillId="0" borderId="3" xfId="1" applyNumberFormat="1" applyFont="1" applyFill="1" applyBorder="1"/>
    <xf numFmtId="0" fontId="0" fillId="0" borderId="0" xfId="0" applyAlignment="1"/>
    <xf numFmtId="0" fontId="28" fillId="2" borderId="1" xfId="5" applyFont="1" applyFill="1" applyBorder="1" applyAlignment="1">
      <alignment horizontal="center"/>
    </xf>
    <xf numFmtId="0" fontId="28" fillId="0" borderId="2" xfId="6" applyFont="1" applyFill="1" applyBorder="1" applyAlignment="1">
      <alignment horizontal="right" wrapText="1"/>
    </xf>
    <xf numFmtId="0" fontId="29" fillId="0" borderId="0" xfId="6"/>
    <xf numFmtId="0" fontId="21" fillId="0" borderId="0" xfId="0" applyFont="1" applyFill="1" applyAlignment="1">
      <alignment horizontal="right"/>
    </xf>
    <xf numFmtId="0" fontId="7" fillId="0" borderId="0" xfId="1" applyFont="1" applyFill="1"/>
    <xf numFmtId="3" fontId="7" fillId="0" borderId="0" xfId="1" applyNumberFormat="1" applyFont="1" applyFill="1"/>
    <xf numFmtId="0" fontId="28" fillId="2" borderId="1" xfId="6" applyFont="1" applyFill="1" applyBorder="1" applyAlignment="1">
      <alignment horizontal="center"/>
    </xf>
    <xf numFmtId="0" fontId="1" fillId="2" borderId="4" xfId="1" applyFont="1" applyFill="1" applyBorder="1" applyAlignment="1">
      <alignment horizontal="center"/>
    </xf>
    <xf numFmtId="0" fontId="28" fillId="0" borderId="2" xfId="5" applyFont="1" applyFill="1" applyBorder="1" applyAlignment="1"/>
    <xf numFmtId="0" fontId="28" fillId="0" borderId="2" xfId="5" applyFont="1" applyFill="1" applyBorder="1" applyAlignment="1">
      <alignment horizontal="right"/>
    </xf>
    <xf numFmtId="0" fontId="7" fillId="0" borderId="0" xfId="3" applyFont="1" applyFill="1" applyBorder="1" applyAlignment="1">
      <alignment horizontal="left"/>
    </xf>
  </cellXfs>
  <cellStyles count="7">
    <cellStyle name="Normální" xfId="0" builtinId="0"/>
    <cellStyle name="Normální_Data1" xfId="4" xr:uid="{B7974A5E-73BF-4BF4-A135-E6C21814976C}"/>
    <cellStyle name="Normální_Data2" xfId="1" xr:uid="{6A5122E4-CBAF-43E7-9B06-9C2B9CDBB984}"/>
    <cellStyle name="Normální_Data2_1" xfId="6" xr:uid="{B19B5117-9F69-4C26-81BD-39A3B682391A}"/>
    <cellStyle name="Normální_Data3" xfId="3" xr:uid="{7D41D656-FF25-4E44-B148-2ACCEA49493E}"/>
    <cellStyle name="Normální_Data5" xfId="5" xr:uid="{6FDC089B-7DDA-4E54-B90A-8C365B0C2868}"/>
    <cellStyle name="Procenta" xfId="2" builtinId="5"/>
  </cellStyles>
  <dxfs count="0"/>
  <tableStyles count="0" defaultTableStyle="TableStyleMedium2" defaultPivotStyle="PivotStyleLight16"/>
  <colors>
    <mruColors>
      <color rgb="FFFAC3B4"/>
      <color rgb="FFCED6E0"/>
      <color rgb="FFECECEC"/>
      <color rgb="FFFFD9D9"/>
      <color rgb="FFF0F3FA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200"/>
              <a:t>Vývoj počtu podaných vakcín za poslední měsíc (včetně mobilního týmu)</a:t>
            </a:r>
          </a:p>
        </c:rich>
      </c:tx>
      <c:layout>
        <c:manualLayout>
          <c:xMode val="edge"/>
          <c:yMode val="edge"/>
          <c:x val="0.28547741172080854"/>
          <c:y val="8.61452997986902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14671688538392438"/>
          <c:y val="0.12579262543638356"/>
          <c:w val="0.83950771001326407"/>
          <c:h val="0.5441830261680505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Data1!$D$1</c:f>
              <c:strCache>
                <c:ptCount val="1"/>
                <c:pt idx="0">
                  <c:v>ASTRAZENECA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Data1!$B$2:$B$32</c:f>
              <c:numCache>
                <c:formatCode>General</c:formatCode>
                <c:ptCount val="31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</c:numCache>
            </c:numRef>
          </c:cat>
          <c:val>
            <c:numRef>
              <c:f>Data1!$D$2:$D$32</c:f>
              <c:numCache>
                <c:formatCode>General</c:formatCode>
                <c:ptCount val="31"/>
                <c:pt idx="6">
                  <c:v>1</c:v>
                </c:pt>
                <c:pt idx="11">
                  <c:v>11</c:v>
                </c:pt>
                <c:pt idx="12">
                  <c:v>19</c:v>
                </c:pt>
                <c:pt idx="13">
                  <c:v>5</c:v>
                </c:pt>
                <c:pt idx="28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75-4D9C-AC01-41855F93016E}"/>
            </c:ext>
          </c:extLst>
        </c:ser>
        <c:ser>
          <c:idx val="1"/>
          <c:order val="1"/>
          <c:tx>
            <c:strRef>
              <c:f>Data1!$E$1</c:f>
              <c:strCache>
                <c:ptCount val="1"/>
                <c:pt idx="0">
                  <c:v>BIONTECH/PFIZER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Data1!$B$2:$B$32</c:f>
              <c:numCache>
                <c:formatCode>General</c:formatCode>
                <c:ptCount val="31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</c:numCache>
            </c:numRef>
          </c:cat>
          <c:val>
            <c:numRef>
              <c:f>Data1!$E$2:$E$32</c:f>
              <c:numCache>
                <c:formatCode>General</c:formatCode>
                <c:ptCount val="31"/>
                <c:pt idx="0">
                  <c:v>1033</c:v>
                </c:pt>
                <c:pt idx="1">
                  <c:v>918</c:v>
                </c:pt>
                <c:pt idx="2">
                  <c:v>905</c:v>
                </c:pt>
                <c:pt idx="3">
                  <c:v>925</c:v>
                </c:pt>
                <c:pt idx="4">
                  <c:v>887</c:v>
                </c:pt>
                <c:pt idx="5">
                  <c:v>883</c:v>
                </c:pt>
                <c:pt idx="6">
                  <c:v>877</c:v>
                </c:pt>
                <c:pt idx="7">
                  <c:v>874</c:v>
                </c:pt>
                <c:pt idx="8">
                  <c:v>847</c:v>
                </c:pt>
                <c:pt idx="9">
                  <c:v>829</c:v>
                </c:pt>
                <c:pt idx="10">
                  <c:v>786</c:v>
                </c:pt>
                <c:pt idx="11">
                  <c:v>870</c:v>
                </c:pt>
                <c:pt idx="12">
                  <c:v>844</c:v>
                </c:pt>
                <c:pt idx="13">
                  <c:v>817</c:v>
                </c:pt>
                <c:pt idx="14">
                  <c:v>920</c:v>
                </c:pt>
                <c:pt idx="15">
                  <c:v>831</c:v>
                </c:pt>
                <c:pt idx="16">
                  <c:v>847</c:v>
                </c:pt>
                <c:pt idx="17">
                  <c:v>788</c:v>
                </c:pt>
                <c:pt idx="18">
                  <c:v>970</c:v>
                </c:pt>
                <c:pt idx="19">
                  <c:v>813</c:v>
                </c:pt>
                <c:pt idx="20">
                  <c:v>630</c:v>
                </c:pt>
                <c:pt idx="21">
                  <c:v>953</c:v>
                </c:pt>
                <c:pt idx="22">
                  <c:v>736</c:v>
                </c:pt>
                <c:pt idx="23">
                  <c:v>800</c:v>
                </c:pt>
                <c:pt idx="24">
                  <c:v>432</c:v>
                </c:pt>
                <c:pt idx="25">
                  <c:v>497</c:v>
                </c:pt>
                <c:pt idx="26">
                  <c:v>523</c:v>
                </c:pt>
                <c:pt idx="27">
                  <c:v>612</c:v>
                </c:pt>
                <c:pt idx="28">
                  <c:v>623</c:v>
                </c:pt>
                <c:pt idx="29">
                  <c:v>391</c:v>
                </c:pt>
                <c:pt idx="30">
                  <c:v>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74-4135-9F32-A01378CE48BF}"/>
            </c:ext>
          </c:extLst>
        </c:ser>
        <c:ser>
          <c:idx val="2"/>
          <c:order val="2"/>
          <c:tx>
            <c:strRef>
              <c:f>Data1!$F$1</c:f>
              <c:strCache>
                <c:ptCount val="1"/>
                <c:pt idx="0">
                  <c:v>CUREVAC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Data1!$B$2:$B$32</c:f>
              <c:numCache>
                <c:formatCode>General</c:formatCode>
                <c:ptCount val="31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</c:numCache>
            </c:numRef>
          </c:cat>
          <c:val>
            <c:numRef>
              <c:f>Data1!$F$2:$F$32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1-B974-4135-9F32-A01378CE48BF}"/>
            </c:ext>
          </c:extLst>
        </c:ser>
        <c:ser>
          <c:idx val="4"/>
          <c:order val="3"/>
          <c:tx>
            <c:strRef>
              <c:f>Data1!$G$1</c:f>
              <c:strCache>
                <c:ptCount val="1"/>
                <c:pt idx="0">
                  <c:v>JOHNSON &amp; JOHNSON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Data1!$B$2:$B$32</c:f>
              <c:numCache>
                <c:formatCode>General</c:formatCode>
                <c:ptCount val="31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</c:numCache>
            </c:numRef>
          </c:cat>
          <c:val>
            <c:numRef>
              <c:f>Data1!$G$2:$G$32</c:f>
              <c:numCache>
                <c:formatCode>General</c:formatCode>
                <c:ptCount val="31"/>
                <c:pt idx="18">
                  <c:v>181</c:v>
                </c:pt>
                <c:pt idx="19">
                  <c:v>179</c:v>
                </c:pt>
                <c:pt idx="20">
                  <c:v>185</c:v>
                </c:pt>
                <c:pt idx="21">
                  <c:v>175</c:v>
                </c:pt>
                <c:pt idx="22">
                  <c:v>109</c:v>
                </c:pt>
                <c:pt idx="23">
                  <c:v>141</c:v>
                </c:pt>
                <c:pt idx="24">
                  <c:v>171</c:v>
                </c:pt>
                <c:pt idx="25">
                  <c:v>139</c:v>
                </c:pt>
                <c:pt idx="26">
                  <c:v>127</c:v>
                </c:pt>
                <c:pt idx="27">
                  <c:v>109</c:v>
                </c:pt>
                <c:pt idx="28">
                  <c:v>143</c:v>
                </c:pt>
                <c:pt idx="29">
                  <c:v>69</c:v>
                </c:pt>
                <c:pt idx="30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974-4135-9F32-A01378CE48BF}"/>
            </c:ext>
          </c:extLst>
        </c:ser>
        <c:ser>
          <c:idx val="3"/>
          <c:order val="4"/>
          <c:tx>
            <c:strRef>
              <c:f>Data1!$H$1</c:f>
              <c:strCache>
                <c:ptCount val="1"/>
                <c:pt idx="0">
                  <c:v>MODERNA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Data1!$B$2:$B$32</c:f>
              <c:numCache>
                <c:formatCode>General</c:formatCode>
                <c:ptCount val="31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</c:numCache>
            </c:numRef>
          </c:cat>
          <c:val>
            <c:numRef>
              <c:f>Data1!$H$2:$H$32</c:f>
              <c:numCache>
                <c:formatCode>General</c:formatCode>
                <c:ptCount val="31"/>
                <c:pt idx="8">
                  <c:v>8</c:v>
                </c:pt>
                <c:pt idx="9">
                  <c:v>11</c:v>
                </c:pt>
                <c:pt idx="2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74-4135-9F32-A01378CE4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1150968"/>
        <c:axId val="391149400"/>
      </c:barChart>
      <c:catAx>
        <c:axId val="391150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1149400"/>
        <c:crossesAt val="0"/>
        <c:auto val="1"/>
        <c:lblAlgn val="ctr"/>
        <c:lblOffset val="100"/>
        <c:noMultiLvlLbl val="1"/>
      </c:catAx>
      <c:valAx>
        <c:axId val="39114940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prstDash val="sysDot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Počet pacientů</a:t>
                </a:r>
              </a:p>
            </c:rich>
          </c:tx>
          <c:layout>
            <c:manualLayout>
              <c:xMode val="edge"/>
              <c:yMode val="edge"/>
              <c:x val="7.6416329358321725E-2"/>
              <c:y val="0.261967302279986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11509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08376788608444"/>
          <c:y val="0"/>
          <c:w val="0.85714084315248995"/>
          <c:h val="1.6211498898846124E-2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Data2!$D$1</c:f>
              <c:strCache>
                <c:ptCount val="1"/>
                <c:pt idx="0">
                  <c:v>Šantovka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val>
            <c:numRef>
              <c:f>Data2!$D$2:$D$32</c:f>
              <c:numCache>
                <c:formatCode>General</c:formatCode>
                <c:ptCount val="31"/>
                <c:pt idx="18">
                  <c:v>342</c:v>
                </c:pt>
                <c:pt idx="19">
                  <c:v>311</c:v>
                </c:pt>
                <c:pt idx="20">
                  <c:v>335</c:v>
                </c:pt>
                <c:pt idx="21">
                  <c:v>384</c:v>
                </c:pt>
                <c:pt idx="22">
                  <c:v>257</c:v>
                </c:pt>
                <c:pt idx="23">
                  <c:v>256</c:v>
                </c:pt>
                <c:pt idx="24">
                  <c:v>357</c:v>
                </c:pt>
                <c:pt idx="25">
                  <c:v>273</c:v>
                </c:pt>
                <c:pt idx="26">
                  <c:v>253</c:v>
                </c:pt>
                <c:pt idx="27">
                  <c:v>274</c:v>
                </c:pt>
                <c:pt idx="28">
                  <c:v>300</c:v>
                </c:pt>
                <c:pt idx="29">
                  <c:v>135</c:v>
                </c:pt>
                <c:pt idx="30">
                  <c:v>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58-427C-A1DC-16B498A43F23}"/>
            </c:ext>
          </c:extLst>
        </c:ser>
        <c:ser>
          <c:idx val="2"/>
          <c:order val="1"/>
          <c:tx>
            <c:strRef>
              <c:f>Data2!$E$1</c:f>
              <c:strCache>
                <c:ptCount val="1"/>
                <c:pt idx="0">
                  <c:v>Samoplátce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val>
            <c:numRef>
              <c:f>Data2!$E$2:$E$32</c:f>
              <c:numCache>
                <c:formatCode>General</c:formatCode>
                <c:ptCount val="31"/>
                <c:pt idx="3">
                  <c:v>23</c:v>
                </c:pt>
                <c:pt idx="5">
                  <c:v>27</c:v>
                </c:pt>
                <c:pt idx="7">
                  <c:v>2</c:v>
                </c:pt>
                <c:pt idx="10">
                  <c:v>26</c:v>
                </c:pt>
                <c:pt idx="12">
                  <c:v>29</c:v>
                </c:pt>
                <c:pt idx="17">
                  <c:v>28</c:v>
                </c:pt>
                <c:pt idx="19">
                  <c:v>27</c:v>
                </c:pt>
                <c:pt idx="20">
                  <c:v>13</c:v>
                </c:pt>
                <c:pt idx="24">
                  <c:v>21</c:v>
                </c:pt>
                <c:pt idx="26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35-4EE2-BD12-3F7D88B4F5C5}"/>
            </c:ext>
          </c:extLst>
        </c:ser>
        <c:ser>
          <c:idx val="0"/>
          <c:order val="2"/>
          <c:tx>
            <c:strRef>
              <c:f>Data2!$C$1</c:f>
              <c:strCache>
                <c:ptCount val="1"/>
                <c:pt idx="0">
                  <c:v>Stacionární tým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numRef>
              <c:f>Data2!$A$2:$A$32</c:f>
              <c:numCache>
                <c:formatCode>General</c:formatCode>
                <c:ptCount val="31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</c:numCache>
            </c:numRef>
          </c:cat>
          <c:val>
            <c:numRef>
              <c:f>Data2!$C$2:$C$32</c:f>
              <c:numCache>
                <c:formatCode>General</c:formatCode>
                <c:ptCount val="31"/>
                <c:pt idx="0">
                  <c:v>1033</c:v>
                </c:pt>
                <c:pt idx="1">
                  <c:v>918</c:v>
                </c:pt>
                <c:pt idx="2">
                  <c:v>905</c:v>
                </c:pt>
                <c:pt idx="3">
                  <c:v>902</c:v>
                </c:pt>
                <c:pt idx="4">
                  <c:v>887</c:v>
                </c:pt>
                <c:pt idx="5">
                  <c:v>856</c:v>
                </c:pt>
                <c:pt idx="6">
                  <c:v>878</c:v>
                </c:pt>
                <c:pt idx="7">
                  <c:v>872</c:v>
                </c:pt>
                <c:pt idx="8">
                  <c:v>855</c:v>
                </c:pt>
                <c:pt idx="9">
                  <c:v>840</c:v>
                </c:pt>
                <c:pt idx="10">
                  <c:v>760</c:v>
                </c:pt>
                <c:pt idx="11">
                  <c:v>881</c:v>
                </c:pt>
                <c:pt idx="12">
                  <c:v>834</c:v>
                </c:pt>
                <c:pt idx="13">
                  <c:v>822</c:v>
                </c:pt>
                <c:pt idx="14">
                  <c:v>920</c:v>
                </c:pt>
                <c:pt idx="15">
                  <c:v>831</c:v>
                </c:pt>
                <c:pt idx="16">
                  <c:v>847</c:v>
                </c:pt>
                <c:pt idx="17">
                  <c:v>760</c:v>
                </c:pt>
                <c:pt idx="18">
                  <c:v>809</c:v>
                </c:pt>
                <c:pt idx="19">
                  <c:v>654</c:v>
                </c:pt>
                <c:pt idx="20">
                  <c:v>467</c:v>
                </c:pt>
                <c:pt idx="21">
                  <c:v>744</c:v>
                </c:pt>
                <c:pt idx="22">
                  <c:v>588</c:v>
                </c:pt>
                <c:pt idx="23">
                  <c:v>685</c:v>
                </c:pt>
                <c:pt idx="24">
                  <c:v>236</c:v>
                </c:pt>
                <c:pt idx="25">
                  <c:v>363</c:v>
                </c:pt>
                <c:pt idx="26">
                  <c:v>381</c:v>
                </c:pt>
                <c:pt idx="27">
                  <c:v>447</c:v>
                </c:pt>
                <c:pt idx="28">
                  <c:v>487</c:v>
                </c:pt>
                <c:pt idx="29">
                  <c:v>325</c:v>
                </c:pt>
                <c:pt idx="30">
                  <c:v>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A6-4268-827A-E88C56A13035}"/>
            </c:ext>
          </c:extLst>
        </c:ser>
        <c:ser>
          <c:idx val="1"/>
          <c:order val="3"/>
          <c:tx>
            <c:strRef>
              <c:f>Data2!$B$1</c:f>
              <c:strCache>
                <c:ptCount val="1"/>
                <c:pt idx="0">
                  <c:v>Mobilní tým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numRef>
              <c:f>Data2!$A$2:$A$32</c:f>
              <c:numCache>
                <c:formatCode>General</c:formatCode>
                <c:ptCount val="31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</c:numCache>
            </c:numRef>
          </c:cat>
          <c:val>
            <c:numRef>
              <c:f>Data2!$B$2:$B$32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1-BEA6-4268-827A-E88C56A130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1150968"/>
        <c:axId val="391149400"/>
      </c:barChart>
      <c:catAx>
        <c:axId val="3911509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low"/>
        <c:crossAx val="391149400"/>
        <c:crossesAt val="0"/>
        <c:auto val="1"/>
        <c:lblAlgn val="ctr"/>
        <c:lblOffset val="100"/>
        <c:noMultiLvlLbl val="1"/>
      </c:catAx>
      <c:valAx>
        <c:axId val="391149400"/>
        <c:scaling>
          <c:orientation val="minMax"/>
          <c:min val="0"/>
        </c:scaling>
        <c:delete val="1"/>
        <c:axPos val="l"/>
        <c:numFmt formatCode="General" sourceLinked="1"/>
        <c:majorTickMark val="none"/>
        <c:minorTickMark val="none"/>
        <c:tickLblPos val="nextTo"/>
        <c:crossAx val="3911509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solidFill>
            <a:schemeClr val="bg1"/>
          </a:solidFill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18</xdr:col>
      <xdr:colOff>57150</xdr:colOff>
      <xdr:row>22</xdr:row>
      <xdr:rowOff>28575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427B405E-412C-4F5C-9DF7-1B6B501468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200025</xdr:colOff>
      <xdr:row>22</xdr:row>
      <xdr:rowOff>180976</xdr:rowOff>
    </xdr:from>
    <xdr:to>
      <xdr:col>18</xdr:col>
      <xdr:colOff>57150</xdr:colOff>
      <xdr:row>26</xdr:row>
      <xdr:rowOff>352425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FEC06C2A-AA94-499A-9E90-49CB358B73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BC008-3ABF-4E3C-BEC0-6CF9C8953183}">
  <dimension ref="A19:R66"/>
  <sheetViews>
    <sheetView showGridLines="0" tabSelected="1" zoomScaleNormal="100" workbookViewId="0">
      <selection activeCell="F66" sqref="F66"/>
    </sheetView>
  </sheetViews>
  <sheetFormatPr defaultRowHeight="15" x14ac:dyDescent="0.25"/>
  <cols>
    <col min="1" max="1" width="3.28515625" customWidth="1"/>
    <col min="2" max="2" width="7.42578125" customWidth="1"/>
    <col min="3" max="5" width="10.140625" customWidth="1"/>
    <col min="6" max="6" width="7.5703125" customWidth="1"/>
    <col min="7" max="7" width="1.85546875" customWidth="1"/>
    <col min="8" max="8" width="7.42578125" customWidth="1"/>
    <col min="9" max="11" width="10.140625" customWidth="1"/>
    <col min="12" max="12" width="7.5703125" customWidth="1"/>
    <col min="13" max="13" width="1.85546875" customWidth="1"/>
    <col min="14" max="14" width="7.42578125" customWidth="1"/>
    <col min="15" max="17" width="10.140625" customWidth="1"/>
    <col min="18" max="18" width="7.5703125" customWidth="1"/>
  </cols>
  <sheetData>
    <row r="19" spans="2:18" ht="6.75" customHeight="1" x14ac:dyDescent="0.25">
      <c r="O19" s="1"/>
      <c r="Q19" s="15"/>
    </row>
    <row r="20" spans="2:18" x14ac:dyDescent="0.25">
      <c r="B20" s="27"/>
      <c r="O20" s="1"/>
      <c r="Q20" s="15"/>
    </row>
    <row r="21" spans="2:18" ht="3" hidden="1" customHeight="1" x14ac:dyDescent="0.25">
      <c r="O21" s="1"/>
      <c r="P21" s="25"/>
      <c r="Q21" s="15"/>
    </row>
    <row r="22" spans="2:18" ht="12" customHeight="1" x14ac:dyDescent="0.25">
      <c r="O22" s="1"/>
      <c r="P22" s="25"/>
      <c r="Q22" s="15"/>
    </row>
    <row r="23" spans="2:18" x14ac:dyDescent="0.25">
      <c r="B23" s="27" t="s">
        <v>59</v>
      </c>
      <c r="O23" s="1"/>
      <c r="P23" s="25"/>
      <c r="Q23" s="15"/>
    </row>
    <row r="24" spans="2:18" x14ac:dyDescent="0.25">
      <c r="O24" s="1"/>
      <c r="P24" s="25"/>
      <c r="Q24" s="15"/>
    </row>
    <row r="25" spans="2:18" x14ac:dyDescent="0.25">
      <c r="O25" s="1"/>
      <c r="P25" s="25"/>
      <c r="Q25" s="15"/>
    </row>
    <row r="26" spans="2:18" x14ac:dyDescent="0.25">
      <c r="O26" s="1"/>
      <c r="P26" s="25"/>
      <c r="Q26" s="15"/>
    </row>
    <row r="27" spans="2:18" s="7" customFormat="1" ht="38.25" customHeight="1" x14ac:dyDescent="0.2">
      <c r="O27" s="28"/>
      <c r="P27" s="28"/>
      <c r="Q27" s="29"/>
      <c r="R27" s="28" t="str">
        <f ca="1">"Ke dni " &amp; DAY(TODAY()-1) &amp; "/"  &amp; MONTH(TODAY()-1) &amp; "/"  &amp; YEAR(TODAY()-1) &amp; " bylo celkem očkováno " &amp; TEXT(VLOOKUP("Fin",Data1!$J$1:$K$3,2,FALSE)+VLOOKUP("Part",Data1!$J$1:$K$3,2,FALSE),"# ##0") &amp; " pacientů."</f>
        <v>Ke dni 8/8/2021 bylo celkem očkováno 71 239 pacientů.</v>
      </c>
    </row>
    <row r="28" spans="2:18" s="7" customFormat="1" ht="12" customHeight="1" x14ac:dyDescent="0.2">
      <c r="O28" s="28"/>
      <c r="P28" s="25"/>
      <c r="Q28" s="29"/>
      <c r="R28" s="25" t="str">
        <f>"(z toho " &amp; TEXT(VLOOKUP("Fin",Data1!$J$1:$K$3,2,FALSE),"# ##0") &amp; " pacientů finálně proočkovaných a " &amp; TEXT(VLOOKUP("Part",Data1!$J$1:$K$3,2,FALSE),"# ##0") &amp; " pacientů v očkovacím procesu)"</f>
        <v>(z toho 59 562 pacientů finálně proočkovaných a 11 677 pacientů v očkovacím procesu)</v>
      </c>
    </row>
    <row r="29" spans="2:18" s="7" customFormat="1" ht="14.25" customHeight="1" x14ac:dyDescent="0.2">
      <c r="O29" s="28"/>
      <c r="P29" s="25"/>
      <c r="Q29" s="29"/>
    </row>
    <row r="30" spans="2:18" ht="12.75" customHeight="1" x14ac:dyDescent="0.25">
      <c r="B30" s="57" t="s">
        <v>21</v>
      </c>
      <c r="C30" s="7"/>
      <c r="D30" s="7"/>
      <c r="E30" s="7"/>
      <c r="F30" s="7"/>
      <c r="G30" s="7"/>
      <c r="H30" s="8"/>
      <c r="I30" s="8"/>
      <c r="J30" s="8"/>
      <c r="K30" s="8"/>
      <c r="L30" s="8"/>
      <c r="M30" s="8"/>
      <c r="N30" s="9"/>
      <c r="O30" s="9"/>
      <c r="P30" s="10"/>
      <c r="Q30" s="56"/>
      <c r="R30" s="56"/>
    </row>
    <row r="31" spans="2:18" ht="12.75" customHeight="1" x14ac:dyDescent="0.25">
      <c r="B31" s="2" t="s">
        <v>8</v>
      </c>
      <c r="C31" s="3"/>
      <c r="D31" s="4"/>
      <c r="E31" s="4" t="s">
        <v>9</v>
      </c>
      <c r="F31" s="5" t="s">
        <v>10</v>
      </c>
      <c r="G31" s="7"/>
      <c r="H31" s="14"/>
      <c r="I31" s="78"/>
      <c r="J31" s="78"/>
      <c r="K31" s="78"/>
      <c r="L31" s="78"/>
      <c r="M31" s="78"/>
      <c r="N31" s="26"/>
      <c r="O31" s="26"/>
      <c r="P31" s="10"/>
      <c r="Q31" s="56"/>
      <c r="R31" s="56"/>
    </row>
    <row r="32" spans="2:18" ht="12.75" customHeight="1" x14ac:dyDescent="0.25">
      <c r="B32" s="20" t="s">
        <v>3</v>
      </c>
      <c r="C32" s="6"/>
      <c r="D32" s="9"/>
      <c r="E32" s="9">
        <f>HLOOKUP($B32,Data1!$J$7:$P$8,2,FALSE)</f>
        <v>1940</v>
      </c>
      <c r="F32" s="18">
        <f t="shared" ref="F32:F37" si="0">E32/$E$37</f>
        <v>1.481311800862826E-2</v>
      </c>
      <c r="G32" s="7"/>
      <c r="H32" s="8"/>
      <c r="I32" s="8"/>
      <c r="J32" s="8"/>
      <c r="K32" s="8"/>
      <c r="L32" s="8"/>
      <c r="M32" s="8"/>
      <c r="N32" s="9"/>
      <c r="O32" s="9"/>
      <c r="P32" s="10"/>
      <c r="Q32" s="56"/>
      <c r="R32" s="56"/>
    </row>
    <row r="33" spans="1:18" ht="12.75" customHeight="1" x14ac:dyDescent="0.25">
      <c r="B33" s="24" t="s">
        <v>2</v>
      </c>
      <c r="C33" s="11"/>
      <c r="D33" s="12"/>
      <c r="E33" s="12">
        <f>HLOOKUP($B33,Data1!$J$7:$P$8,2,FALSE)</f>
        <v>125767</v>
      </c>
      <c r="F33" s="19">
        <f t="shared" si="0"/>
        <v>0.96031000649028364</v>
      </c>
      <c r="G33" s="7"/>
      <c r="H33" s="14"/>
      <c r="I33" s="78"/>
      <c r="J33" s="78"/>
      <c r="K33" s="78"/>
      <c r="L33" s="78"/>
      <c r="M33" s="78"/>
      <c r="N33" s="26"/>
      <c r="O33" s="26"/>
      <c r="P33" s="10"/>
      <c r="Q33" s="56"/>
      <c r="R33" s="56"/>
    </row>
    <row r="34" spans="1:18" ht="12.75" customHeight="1" x14ac:dyDescent="0.25">
      <c r="B34" s="22" t="s">
        <v>4</v>
      </c>
      <c r="C34" s="6"/>
      <c r="D34" s="9"/>
      <c r="E34" s="9">
        <f>HLOOKUP($B34,Data1!$J$7:$P$8,2,FALSE)</f>
        <v>0</v>
      </c>
      <c r="F34" s="18">
        <f t="shared" si="0"/>
        <v>0</v>
      </c>
      <c r="G34" s="7"/>
      <c r="H34" s="8"/>
      <c r="I34" s="8"/>
      <c r="J34" s="8"/>
      <c r="K34" s="8"/>
      <c r="L34" s="8"/>
      <c r="M34" s="8"/>
      <c r="N34" s="9"/>
      <c r="O34" s="9"/>
      <c r="P34" s="10"/>
      <c r="Q34" s="56"/>
      <c r="R34" s="56"/>
    </row>
    <row r="35" spans="1:18" ht="12.75" customHeight="1" x14ac:dyDescent="0.25">
      <c r="B35" s="21" t="s">
        <v>5</v>
      </c>
      <c r="C35" s="11"/>
      <c r="D35" s="12"/>
      <c r="E35" s="12">
        <f>HLOOKUP($B35,Data1!$J$7:$P$8,2,FALSE)</f>
        <v>1815</v>
      </c>
      <c r="F35" s="19">
        <f t="shared" si="0"/>
        <v>1.3858664528690872E-2</v>
      </c>
      <c r="G35" s="7"/>
      <c r="H35" s="14"/>
      <c r="I35" s="78"/>
      <c r="J35" s="78"/>
      <c r="K35" s="78"/>
      <c r="L35" s="78"/>
      <c r="M35" s="78"/>
      <c r="N35" s="26"/>
      <c r="O35" s="26"/>
      <c r="P35" s="10"/>
      <c r="Q35" s="56"/>
      <c r="R35" s="56"/>
    </row>
    <row r="36" spans="1:18" ht="12.75" customHeight="1" x14ac:dyDescent="0.25">
      <c r="B36" s="23" t="s">
        <v>6</v>
      </c>
      <c r="C36" s="6"/>
      <c r="D36" s="9"/>
      <c r="E36" s="9">
        <f>HLOOKUP($B36,Data1!$J$7:$P$8,2,FALSE)</f>
        <v>1443</v>
      </c>
      <c r="F36" s="18">
        <f t="shared" si="0"/>
        <v>1.1018210972397205E-2</v>
      </c>
      <c r="G36" s="7"/>
      <c r="H36" s="8"/>
      <c r="I36" s="8"/>
      <c r="J36" s="8"/>
      <c r="K36" s="8"/>
      <c r="L36" s="8"/>
      <c r="M36" s="8"/>
      <c r="N36" s="9"/>
      <c r="O36" s="9"/>
      <c r="P36" s="10"/>
      <c r="Q36" s="56"/>
      <c r="R36" s="56"/>
    </row>
    <row r="37" spans="1:18" ht="12.75" customHeight="1" x14ac:dyDescent="0.25">
      <c r="B37" s="13" t="s">
        <v>7</v>
      </c>
      <c r="C37" s="13"/>
      <c r="D37" s="16"/>
      <c r="E37" s="16">
        <f>SUM(E32:E36)</f>
        <v>130965</v>
      </c>
      <c r="F37" s="17">
        <f t="shared" si="0"/>
        <v>1</v>
      </c>
      <c r="G37" s="7"/>
      <c r="H37" s="14"/>
      <c r="I37" s="78"/>
      <c r="J37" s="78"/>
      <c r="K37" s="78"/>
      <c r="L37" s="78"/>
      <c r="M37" s="78"/>
      <c r="N37" s="26"/>
      <c r="O37" s="26"/>
      <c r="P37" s="10"/>
      <c r="Q37" s="56"/>
      <c r="R37" s="56"/>
    </row>
    <row r="38" spans="1:18" ht="12.75" customHeight="1" x14ac:dyDescent="0.25">
      <c r="B38" s="7"/>
      <c r="C38" s="7"/>
      <c r="D38" s="7"/>
      <c r="E38" s="7"/>
      <c r="F38" s="7"/>
      <c r="G38" s="7"/>
      <c r="H38" s="8"/>
      <c r="I38" s="8"/>
      <c r="J38" s="8"/>
      <c r="K38" s="8"/>
      <c r="L38" s="8"/>
      <c r="M38" s="8"/>
      <c r="N38" s="9"/>
      <c r="O38" s="9"/>
      <c r="P38" s="10"/>
      <c r="Q38" s="56"/>
      <c r="R38" s="56"/>
    </row>
    <row r="39" spans="1:18" ht="9" customHeight="1" x14ac:dyDescent="0.25">
      <c r="B39" s="7"/>
      <c r="C39" s="7"/>
      <c r="D39" s="7"/>
      <c r="E39" s="7"/>
      <c r="F39" s="7"/>
    </row>
    <row r="40" spans="1:18" x14ac:dyDescent="0.25">
      <c r="B40" s="32" t="s">
        <v>44</v>
      </c>
      <c r="C40" s="7"/>
      <c r="D40" s="7"/>
      <c r="E40" s="7"/>
      <c r="F40" s="7"/>
      <c r="G40" s="33"/>
      <c r="H40" s="32" t="s">
        <v>45</v>
      </c>
      <c r="I40" s="7"/>
      <c r="J40" s="7"/>
      <c r="K40" s="7"/>
      <c r="L40" s="7"/>
      <c r="N40" s="32" t="s">
        <v>46</v>
      </c>
      <c r="O40" s="7"/>
      <c r="P40" s="7"/>
      <c r="Q40" s="7"/>
      <c r="R40" s="7"/>
    </row>
    <row r="41" spans="1:18" x14ac:dyDescent="0.25">
      <c r="B41" s="32" t="s">
        <v>47</v>
      </c>
      <c r="C41" s="7"/>
      <c r="D41" s="7"/>
      <c r="E41" s="7"/>
      <c r="F41" s="7"/>
      <c r="H41" s="32" t="s">
        <v>48</v>
      </c>
      <c r="I41" s="7"/>
      <c r="J41" s="7"/>
      <c r="K41" s="7"/>
      <c r="L41" s="7"/>
      <c r="N41" s="32" t="s">
        <v>49</v>
      </c>
      <c r="O41" s="7"/>
      <c r="P41" s="7"/>
      <c r="Q41" s="7"/>
      <c r="R41" s="7"/>
    </row>
    <row r="42" spans="1:18" x14ac:dyDescent="0.25">
      <c r="A42" s="34" t="s">
        <v>50</v>
      </c>
      <c r="B42" s="35"/>
      <c r="C42" s="13"/>
      <c r="D42" s="36"/>
      <c r="E42" s="36"/>
      <c r="F42" s="36" t="s">
        <v>9</v>
      </c>
      <c r="G42" s="34" t="s">
        <v>33</v>
      </c>
      <c r="H42" s="35"/>
      <c r="I42" s="13"/>
      <c r="J42" s="36"/>
      <c r="K42" s="36"/>
      <c r="L42" s="36" t="s">
        <v>9</v>
      </c>
      <c r="M42" s="34" t="s">
        <v>32</v>
      </c>
      <c r="N42" s="35"/>
      <c r="O42" s="13"/>
      <c r="P42" s="36"/>
      <c r="Q42" s="36"/>
      <c r="R42" s="36" t="s">
        <v>9</v>
      </c>
    </row>
    <row r="43" spans="1:18" x14ac:dyDescent="0.25">
      <c r="A43" s="34" t="s">
        <v>29</v>
      </c>
      <c r="B43" s="37" t="s">
        <v>51</v>
      </c>
      <c r="C43" s="37"/>
      <c r="D43" s="37"/>
      <c r="E43" s="37"/>
      <c r="F43" s="38">
        <f>SUMIFS(Data5!$D:$D,Data5!$A:$A,$A43,Data5!$B:$B,$A$42)</f>
        <v>77585</v>
      </c>
      <c r="G43" s="34" t="s">
        <v>29</v>
      </c>
      <c r="H43" s="37" t="s">
        <v>51</v>
      </c>
      <c r="I43" s="37"/>
      <c r="J43" s="37"/>
      <c r="K43" s="37"/>
      <c r="L43" s="38">
        <f>SUMIFS(Data5!$D:$D,Data5!$A:$A,$G43,Data5!$B:$B,$G$42)</f>
        <v>391</v>
      </c>
      <c r="M43" s="34" t="s">
        <v>29</v>
      </c>
      <c r="N43" s="37" t="s">
        <v>51</v>
      </c>
      <c r="O43" s="37"/>
      <c r="P43" s="37"/>
      <c r="Q43" s="37"/>
      <c r="R43" s="38">
        <f>SUMIFS(Data5!$D:$D,Data5!$A:$A,$M43,Data5!$B:$B,$M$42)</f>
        <v>94</v>
      </c>
    </row>
    <row r="44" spans="1:18" x14ac:dyDescent="0.25">
      <c r="A44" s="39"/>
      <c r="B44" s="40" t="s">
        <v>52</v>
      </c>
      <c r="C44" s="40"/>
      <c r="D44" s="40"/>
      <c r="E44" s="40"/>
      <c r="F44" s="41">
        <f>SUM(F45:F62)</f>
        <v>71349</v>
      </c>
      <c r="G44" s="39"/>
      <c r="H44" s="40" t="s">
        <v>52</v>
      </c>
      <c r="I44" s="40"/>
      <c r="J44" s="40"/>
      <c r="K44" s="40"/>
      <c r="L44" s="41">
        <f>SUM(L45:L52)</f>
        <v>386.20000000000005</v>
      </c>
      <c r="M44" s="39"/>
      <c r="N44" s="40" t="s">
        <v>52</v>
      </c>
      <c r="O44" s="40"/>
      <c r="P44" s="40"/>
      <c r="Q44" s="40"/>
      <c r="R44" s="41">
        <f>SUM(R45:R53)</f>
        <v>93.4</v>
      </c>
    </row>
    <row r="45" spans="1:18" x14ac:dyDescent="0.25">
      <c r="A45" s="34" t="s">
        <v>42</v>
      </c>
      <c r="B45" s="42"/>
      <c r="C45" s="42" t="s">
        <v>53</v>
      </c>
      <c r="D45" s="42"/>
      <c r="E45" s="42"/>
      <c r="F45" s="43">
        <f>SUMIFS(Data5!$D:$D,Data5!$C:$C,$A45,Data5!$A:$A,"VÝDEJ",Data5!$B:$B,$A$42)</f>
        <v>20040</v>
      </c>
      <c r="G45" s="34" t="s">
        <v>42</v>
      </c>
      <c r="H45" s="42"/>
      <c r="I45" s="42" t="s">
        <v>53</v>
      </c>
      <c r="J45" s="42"/>
      <c r="K45" s="42"/>
      <c r="L45" s="43">
        <f>SUMIFS(Data5!$D:$D,Data5!$C:$C,$G45,Data5!$A:$A,"VÝDEJ",Data5!$B:$B,$G$42)</f>
        <v>12.7</v>
      </c>
      <c r="M45" s="34" t="s">
        <v>42</v>
      </c>
      <c r="N45" s="42"/>
      <c r="O45" s="42" t="s">
        <v>53</v>
      </c>
      <c r="P45" s="42"/>
      <c r="Q45" s="42"/>
      <c r="R45" s="43">
        <f>SUMIFS(Data5!$D:$D,Data5!$C:$C,$M45,Data5!$A:$A,"VÝDEJ",Data5!$B:$B,$M$42)</f>
        <v>17.600000000000001</v>
      </c>
    </row>
    <row r="46" spans="1:18" x14ac:dyDescent="0.25">
      <c r="A46" s="34" t="s">
        <v>41</v>
      </c>
      <c r="B46" s="44"/>
      <c r="C46" s="44" t="s">
        <v>54</v>
      </c>
      <c r="D46" s="44"/>
      <c r="E46" s="44"/>
      <c r="F46" s="45">
        <f>SUMIFS(Data5!$D:$D,Data5!$C:$C,$A46,Data5!$A:$A,"VÝDEJ",Data5!$B:$B,$A$42)</f>
        <v>924</v>
      </c>
      <c r="G46" s="34" t="s">
        <v>41</v>
      </c>
      <c r="H46" s="44"/>
      <c r="I46" s="44" t="s">
        <v>54</v>
      </c>
      <c r="J46" s="44"/>
      <c r="K46" s="44"/>
      <c r="L46" s="45">
        <f>SUMIFS(Data5!$D:$D,Data5!$C:$C,$G46,Data5!$A:$A,"VÝDEJ",Data5!$B:$B,$G$42)</f>
        <v>2</v>
      </c>
      <c r="M46" s="34" t="s">
        <v>41</v>
      </c>
      <c r="N46" s="44"/>
      <c r="O46" s="44" t="s">
        <v>54</v>
      </c>
      <c r="P46" s="44"/>
      <c r="Q46" s="44"/>
      <c r="R46" s="45">
        <f>SUMIFS(Data5!$D:$D,Data5!$C:$C,$M46,Data5!$A:$A,"VÝDEJ",Data5!$B:$B,$M$42)</f>
        <v>2.7</v>
      </c>
    </row>
    <row r="47" spans="1:18" x14ac:dyDescent="0.25">
      <c r="A47" s="34" t="s">
        <v>37</v>
      </c>
      <c r="B47" s="42"/>
      <c r="C47" s="42" t="s">
        <v>55</v>
      </c>
      <c r="D47" s="42"/>
      <c r="E47" s="42"/>
      <c r="F47" s="43">
        <f>SUMIFS(Data5!$D:$D,Data5!$C:$C,$A47,Data5!$A:$A,"VÝDEJ",Data5!$B:$B,$A$42)</f>
        <v>24138</v>
      </c>
      <c r="G47" s="34" t="s">
        <v>37</v>
      </c>
      <c r="H47" s="42"/>
      <c r="I47" s="42" t="s">
        <v>55</v>
      </c>
      <c r="J47" s="42"/>
      <c r="K47" s="42"/>
      <c r="L47" s="43">
        <f>SUMIFS(Data5!$D:$D,Data5!$C:$C,$G47,Data5!$A:$A,"VÝDEJ",Data5!$B:$B,$G$42)</f>
        <v>0</v>
      </c>
      <c r="M47" s="34" t="s">
        <v>37</v>
      </c>
      <c r="N47" s="42"/>
      <c r="O47" s="42" t="s">
        <v>55</v>
      </c>
      <c r="P47" s="42"/>
      <c r="Q47" s="42"/>
      <c r="R47" s="43">
        <f>SUMIFS(Data5!$D:$D,Data5!$C:$C,$M47,Data5!$A:$A,"VÝDEJ",Data5!$B:$B,$M$42)</f>
        <v>9</v>
      </c>
    </row>
    <row r="48" spans="1:18" x14ac:dyDescent="0.25">
      <c r="A48" s="34" t="s">
        <v>38</v>
      </c>
      <c r="B48" s="7"/>
      <c r="C48" s="7" t="s">
        <v>56</v>
      </c>
      <c r="D48" s="7"/>
      <c r="E48" s="7"/>
      <c r="F48" s="46">
        <f>SUMIFS(Data5!$D:$D,Data5!$C:$C,$A48,Data5!$A:$A,"VÝDEJ",Data5!$B:$B,$A$42)</f>
        <v>2466</v>
      </c>
      <c r="G48" s="34" t="s">
        <v>38</v>
      </c>
      <c r="H48" s="7"/>
      <c r="I48" s="7" t="s">
        <v>56</v>
      </c>
      <c r="J48" s="7"/>
      <c r="K48" s="7"/>
      <c r="L48" s="46">
        <f>SUMIFS(Data5!$D:$D,Data5!$C:$C,$G48,Data5!$A:$A,"VÝDEJ",Data5!$B:$B,$G$42)</f>
        <v>1</v>
      </c>
      <c r="M48" s="34" t="s">
        <v>38</v>
      </c>
      <c r="N48" s="7"/>
      <c r="O48" s="7" t="s">
        <v>56</v>
      </c>
      <c r="P48" s="7"/>
      <c r="Q48" s="7"/>
      <c r="R48" s="46">
        <f>SUMIFS(Data5!$D:$D,Data5!$C:$C,$M48,Data5!$A:$A,"VÝDEJ",Data5!$B:$B,$M$42)</f>
        <v>3</v>
      </c>
    </row>
    <row r="49" spans="1:18" x14ac:dyDescent="0.25">
      <c r="A49" s="34" t="s">
        <v>62</v>
      </c>
      <c r="B49" s="42"/>
      <c r="C49" s="42" t="s">
        <v>62</v>
      </c>
      <c r="D49" s="42"/>
      <c r="E49" s="42"/>
      <c r="F49" s="43">
        <f>SUMIFS(Data5!$D:$D,Data5!$C:$C,$A49,Data5!$A:$A,"VÝDEJ",Data5!$B:$B,$A$42)</f>
        <v>17</v>
      </c>
      <c r="G49" s="34" t="s">
        <v>39</v>
      </c>
      <c r="H49" s="42"/>
      <c r="I49" s="42" t="s">
        <v>39</v>
      </c>
      <c r="J49" s="42"/>
      <c r="K49" s="42"/>
      <c r="L49" s="43">
        <f>SUMIFS(Data5!$D:$D,Data5!$C:$C,$G49,Data5!$A:$A,"VÝDEJ",Data5!$B:$B,$G$42)</f>
        <v>0</v>
      </c>
      <c r="M49" s="34" t="s">
        <v>39</v>
      </c>
      <c r="N49" s="42"/>
      <c r="O49" s="42" t="s">
        <v>39</v>
      </c>
      <c r="P49" s="42"/>
      <c r="Q49" s="42"/>
      <c r="R49" s="43">
        <f>SUMIFS(Data5!$D:$D,Data5!$C:$C,$M49,Data5!$A:$A,"VÝDEJ",Data5!$B:$B,$M$42)</f>
        <v>2</v>
      </c>
    </row>
    <row r="50" spans="1:18" x14ac:dyDescent="0.25">
      <c r="A50" s="34" t="s">
        <v>60</v>
      </c>
      <c r="B50" s="63"/>
      <c r="C50" s="63" t="s">
        <v>60</v>
      </c>
      <c r="D50" s="63"/>
      <c r="E50" s="63"/>
      <c r="F50" s="64">
        <f>SUMIFS(Data5!$D:$D,Data5!$C:$C,$A50,Data5!$A:$A,"VÝDEJ",Data5!$B:$B,$A$42)</f>
        <v>2148</v>
      </c>
      <c r="G50" s="34" t="s">
        <v>40</v>
      </c>
      <c r="H50" s="7"/>
      <c r="I50" s="7" t="s">
        <v>40</v>
      </c>
      <c r="J50" s="7"/>
      <c r="K50" s="7"/>
      <c r="L50" s="46">
        <f>SUMIFS(Data5!$D:$D,Data5!$C:$C,$G50,Data5!$A:$A,"VÝDEJ",Data5!$B:$B,$G$42)</f>
        <v>6.2999999999999989</v>
      </c>
      <c r="M50" s="34" t="s">
        <v>40</v>
      </c>
      <c r="N50" s="7"/>
      <c r="O50" s="7" t="s">
        <v>40</v>
      </c>
      <c r="P50" s="7"/>
      <c r="Q50" s="7"/>
      <c r="R50" s="46">
        <f>SUMIFS(Data5!$D:$D,Data5!$C:$C,$M50,Data5!$A:$A,"VÝDEJ",Data5!$B:$B,$M$42)</f>
        <v>6.1</v>
      </c>
    </row>
    <row r="51" spans="1:18" x14ac:dyDescent="0.25">
      <c r="A51" s="34" t="s">
        <v>63</v>
      </c>
      <c r="B51" s="42"/>
      <c r="C51" s="42" t="s">
        <v>66</v>
      </c>
      <c r="D51" s="42"/>
      <c r="E51" s="42"/>
      <c r="F51" s="43">
        <f>SUMIFS(Data5!$D:$D,Data5!$C:$C,$A51,Data5!$A:$A,"VÝDEJ",Data5!$B:$B,$A$42)</f>
        <v>154</v>
      </c>
      <c r="G51" s="39"/>
      <c r="H51" s="42"/>
      <c r="I51" s="42" t="s">
        <v>43</v>
      </c>
      <c r="J51" s="42"/>
      <c r="K51" s="42"/>
      <c r="L51" s="43">
        <f>SUMIFS(Data5!$D:$D,Data5!$C:$C,$G51,Data5!$A:$A,"VÝDEJ",Data5!$B:$B,$G$42)</f>
        <v>0</v>
      </c>
      <c r="M51" s="34" t="s">
        <v>60</v>
      </c>
      <c r="N51" s="42"/>
      <c r="O51" s="42" t="s">
        <v>60</v>
      </c>
      <c r="P51" s="42"/>
      <c r="Q51" s="42"/>
      <c r="R51" s="43">
        <f>SUMIFS(Data5!$D:$D,Data5!$C:$C,$M51,Data5!$A:$A,"VÝDEJ",Data5!$B:$B,$M$42)</f>
        <v>6</v>
      </c>
    </row>
    <row r="52" spans="1:18" x14ac:dyDescent="0.25">
      <c r="A52" s="34" t="s">
        <v>65</v>
      </c>
      <c r="B52" s="63"/>
      <c r="C52" s="63" t="s">
        <v>65</v>
      </c>
      <c r="D52" s="63"/>
      <c r="E52" s="63"/>
      <c r="F52" s="64">
        <f>SUMIFS(Data5!$D:$D,Data5!$C:$C,$A52,Data5!$A:$A,"VÝDEJ",Data5!$B:$B,$A$42)</f>
        <v>122</v>
      </c>
      <c r="G52" s="39" t="s">
        <v>61</v>
      </c>
      <c r="H52" s="65"/>
      <c r="I52" s="65" t="s">
        <v>61</v>
      </c>
      <c r="J52" s="65"/>
      <c r="K52" s="65"/>
      <c r="L52" s="66">
        <f>SUMIFS(Data5!$D:$D,Data5!$C:$C,$G52,Data5!$A:$A,"VÝDEJ",Data5!$B:$B,$G$42)</f>
        <v>364.20000000000005</v>
      </c>
      <c r="M52" s="34" t="s">
        <v>61</v>
      </c>
      <c r="O52" s="7" t="s">
        <v>61</v>
      </c>
      <c r="R52" s="46">
        <f>SUMIFS(Data5!$D:$D,Data5!$C:$C,$M52,Data5!$A:$A,"VÝDEJ",Data5!$B:$B,$M$42)</f>
        <v>47.000000000000007</v>
      </c>
    </row>
    <row r="53" spans="1:18" x14ac:dyDescent="0.25">
      <c r="A53" s="34" t="s">
        <v>39</v>
      </c>
      <c r="B53" s="42"/>
      <c r="C53" s="42" t="s">
        <v>39</v>
      </c>
      <c r="D53" s="42"/>
      <c r="E53" s="42"/>
      <c r="F53" s="43">
        <f>SUMIFS(Data5!$D:$D,Data5!$C:$C,$A53,Data5!$A:$A,"VÝDEJ",Data5!$B:$B,$A$42)</f>
        <v>4960</v>
      </c>
      <c r="G53" s="39"/>
      <c r="H53" s="49"/>
      <c r="I53" s="49" t="s">
        <v>57</v>
      </c>
      <c r="J53" s="49"/>
      <c r="K53" s="49"/>
      <c r="L53" s="50">
        <f>L45+L46</f>
        <v>14.7</v>
      </c>
      <c r="M53" s="34"/>
      <c r="N53" s="47"/>
      <c r="O53" s="47" t="s">
        <v>43</v>
      </c>
      <c r="P53" s="47"/>
      <c r="Q53" s="47"/>
      <c r="R53" s="48">
        <f>SUMIFS(Data5!$D:$D,Data5!$C:$C,$M53,Data5!$A:$A,"VÝDEJ",Data5!$B:$B,$M$42)</f>
        <v>0</v>
      </c>
    </row>
    <row r="54" spans="1:18" x14ac:dyDescent="0.25">
      <c r="A54" s="34" t="s">
        <v>40</v>
      </c>
      <c r="B54" s="63"/>
      <c r="C54" s="63" t="s">
        <v>40</v>
      </c>
      <c r="D54" s="63"/>
      <c r="E54" s="63"/>
      <c r="F54" s="64">
        <f>SUMIFS(Data5!$D:$D,Data5!$C:$C,$A54,Data5!$A:$A,"VÝDEJ",Data5!$B:$B,$A$42)</f>
        <v>11297</v>
      </c>
      <c r="G54" s="34" t="s">
        <v>34</v>
      </c>
      <c r="H54" s="51"/>
      <c r="I54" s="51" t="s">
        <v>58</v>
      </c>
      <c r="J54" s="51"/>
      <c r="K54" s="51"/>
      <c r="L54" s="52">
        <f>SUM(L47:L52)</f>
        <v>371.50000000000006</v>
      </c>
      <c r="M54" s="34" t="s">
        <v>34</v>
      </c>
      <c r="N54" s="49"/>
      <c r="O54" s="49" t="s">
        <v>57</v>
      </c>
      <c r="P54" s="49"/>
      <c r="Q54" s="49"/>
      <c r="R54" s="50">
        <f>R45+R46</f>
        <v>20.3</v>
      </c>
    </row>
    <row r="55" spans="1:18" x14ac:dyDescent="0.25">
      <c r="A55" s="34" t="s">
        <v>43</v>
      </c>
      <c r="B55" s="42"/>
      <c r="C55" s="42" t="s">
        <v>43</v>
      </c>
      <c r="D55" s="42"/>
      <c r="E55" s="42"/>
      <c r="F55" s="43">
        <f>SUMIFS(Data5!$D:$D,Data5!$C:$C,$A55,Data5!$A:$A,"VÝDEJ",Data5!$B:$B,$A$42)</f>
        <v>976</v>
      </c>
      <c r="H55" s="53" t="str">
        <f>B65</f>
        <v>Aktuální stav skladu FNOL (2/8/2021 16:44)</v>
      </c>
      <c r="I55" s="53"/>
      <c r="J55" s="53"/>
      <c r="K55" s="53"/>
      <c r="L55" s="54">
        <f>L43-L44</f>
        <v>4.7999999999999545</v>
      </c>
      <c r="M55" s="34" t="s">
        <v>34</v>
      </c>
      <c r="N55" s="51"/>
      <c r="O55" s="51" t="s">
        <v>58</v>
      </c>
      <c r="P55" s="51"/>
      <c r="Q55" s="51"/>
      <c r="R55" s="52">
        <f>SUM(R47:R53)</f>
        <v>73.100000000000009</v>
      </c>
    </row>
    <row r="56" spans="1:18" x14ac:dyDescent="0.25">
      <c r="A56" s="34" t="s">
        <v>67</v>
      </c>
      <c r="C56" s="63" t="s">
        <v>67</v>
      </c>
      <c r="F56" s="64">
        <f>SUMIFS(Data5!$D:$D,Data5!$C:$C,$A56,Data5!$A:$A,"VÝDEJ",Data5!$B:$B,$A$42)</f>
        <v>585</v>
      </c>
      <c r="L56" s="55" t="str">
        <f>IF(ROUND(SUMIFS(Data5!$D:$D,Data5!$A:$A,$G54,Data5!$B:$B,$G$42)-L55,0)=0,"",SUMIFS(Data5!$D:$D,Data5!$A:$A,$G54,Data5!$B:$B,$G$42)-L55)</f>
        <v/>
      </c>
      <c r="N56" s="53" t="str">
        <f>B65</f>
        <v>Aktuální stav skladu FNOL (2/8/2021 16:44)</v>
      </c>
      <c r="O56" s="53"/>
      <c r="P56" s="53"/>
      <c r="Q56" s="53"/>
      <c r="R56" s="54">
        <f>R43-R44</f>
        <v>0.59999999999999432</v>
      </c>
    </row>
    <row r="57" spans="1:18" x14ac:dyDescent="0.25">
      <c r="A57" s="34" t="s">
        <v>68</v>
      </c>
      <c r="B57" s="42"/>
      <c r="C57" s="42" t="s">
        <v>68</v>
      </c>
      <c r="D57" s="42"/>
      <c r="E57" s="42"/>
      <c r="F57" s="43">
        <f>SUMIFS(Data5!$D:$D,Data5!$C:$C,$A57,Data5!$A:$A,"VÝDEJ",Data5!$B:$B,$A$42)</f>
        <v>100</v>
      </c>
    </row>
    <row r="58" spans="1:18" x14ac:dyDescent="0.25">
      <c r="A58" s="71" t="s">
        <v>69</v>
      </c>
      <c r="B58" s="72"/>
      <c r="C58" s="72" t="s">
        <v>69</v>
      </c>
      <c r="D58" s="72"/>
      <c r="E58" s="72"/>
      <c r="F58" s="73">
        <f>SUMIFS(Data5!$D:$D,Data5!$C:$C,$A58,Data5!$A:$A,"VÝDEJ",Data5!$B:$B,$A$42)</f>
        <v>48</v>
      </c>
    </row>
    <row r="59" spans="1:18" x14ac:dyDescent="0.25">
      <c r="A59" s="34" t="s">
        <v>93</v>
      </c>
      <c r="B59" s="42"/>
      <c r="C59" s="42" t="s">
        <v>94</v>
      </c>
      <c r="D59" s="42"/>
      <c r="E59" s="42"/>
      <c r="F59" s="43">
        <f>SUMIFS(Data5!$D:$D,Data5!$C:$C,$A59,Data5!$A:$A,"VÝDEJ",Data5!$B:$B,$A$42)</f>
        <v>430</v>
      </c>
    </row>
    <row r="60" spans="1:18" x14ac:dyDescent="0.25">
      <c r="A60" s="71" t="s">
        <v>72</v>
      </c>
      <c r="B60" s="72"/>
      <c r="C60" s="72" t="s">
        <v>72</v>
      </c>
      <c r="D60" s="72"/>
      <c r="E60" s="72"/>
      <c r="F60" s="73">
        <f>SUMIFS(Data5!$D:$D,Data5!$C:$C,$A60,Data5!$A:$A,"VÝDEJ",Data5!$B:$B,$A$42)</f>
        <v>795</v>
      </c>
    </row>
    <row r="61" spans="1:18" x14ac:dyDescent="0.25">
      <c r="A61" s="71" t="s">
        <v>60</v>
      </c>
      <c r="B61" s="42"/>
      <c r="C61" s="42" t="s">
        <v>60</v>
      </c>
      <c r="D61" s="42"/>
      <c r="E61" s="42"/>
      <c r="F61" s="43">
        <f>SUMIFS(Data5!$D:$D,Data5!$C:$C,$A61,Data5!$A:$A,"VÝDEJ",Data5!$B:$B,$A$42)</f>
        <v>2148</v>
      </c>
    </row>
    <row r="62" spans="1:18" x14ac:dyDescent="0.25">
      <c r="A62" s="39" t="s">
        <v>64</v>
      </c>
      <c r="B62" s="72"/>
      <c r="C62" s="72" t="s">
        <v>64</v>
      </c>
      <c r="D62" s="72"/>
      <c r="E62" s="72"/>
      <c r="F62" s="73">
        <f>SUMIFS(Data5!$D:$D,Data5!$C:$C,$A62,Data5!$A:$A,"VÝDEJ",Data5!$B:$B,$A$42)</f>
        <v>1</v>
      </c>
    </row>
    <row r="63" spans="1:18" x14ac:dyDescent="0.25">
      <c r="A63" s="39"/>
      <c r="B63" s="49"/>
      <c r="C63" s="49" t="s">
        <v>57</v>
      </c>
      <c r="D63" s="49"/>
      <c r="E63" s="49"/>
      <c r="F63" s="50">
        <f>F45+F46</f>
        <v>20964</v>
      </c>
    </row>
    <row r="64" spans="1:18" x14ac:dyDescent="0.25">
      <c r="A64" s="34" t="s">
        <v>34</v>
      </c>
      <c r="B64" s="51"/>
      <c r="C64" s="51" t="s">
        <v>58</v>
      </c>
      <c r="D64" s="51"/>
      <c r="E64" s="51"/>
      <c r="F64" s="52">
        <f>SUM(F47:F62)</f>
        <v>50385</v>
      </c>
    </row>
    <row r="65" spans="2:6" x14ac:dyDescent="0.25">
      <c r="B65" s="53" t="str">
        <f>"Aktuální stav skladu FNOL (2/8/2021 16:44)"</f>
        <v>Aktuální stav skladu FNOL (2/8/2021 16:44)</v>
      </c>
      <c r="C65" s="53"/>
      <c r="D65" s="53"/>
      <c r="E65" s="53"/>
      <c r="F65" s="54">
        <f>F43-F44</f>
        <v>6236</v>
      </c>
    </row>
    <row r="66" spans="2:6" x14ac:dyDescent="0.25">
      <c r="B66" s="7"/>
      <c r="C66" s="7"/>
      <c r="D66" s="7"/>
      <c r="E66" s="7"/>
      <c r="F66" s="55">
        <f>IF(SUMIFS(Data5!$D:$D,Data5!$A:$A,$A64,Data5!$B:$B,$A$42)-F65=0,"",SUMIFS(Data5!$D:$D,Data5!$A:$A,$A64,Data5!$B:$B,$A$42)-F65)</f>
        <v>3</v>
      </c>
    </row>
  </sheetData>
  <mergeCells count="4">
    <mergeCell ref="I37:M37"/>
    <mergeCell ref="I31:M31"/>
    <mergeCell ref="I33:M33"/>
    <mergeCell ref="I35:M35"/>
  </mergeCells>
  <conditionalFormatting sqref="P30:P38">
    <cfRule type="dataBar" priority="3">
      <dataBar>
        <cfvo type="num" val="0"/>
        <cfvo type="num" val="1"/>
        <color theme="9" tint="0.59999389629810485"/>
      </dataBar>
      <extLst>
        <ext xmlns:x14="http://schemas.microsoft.com/office/spreadsheetml/2009/9/main" uri="{B025F937-C7B1-47D3-B67F-A62EFF666E3E}">
          <x14:id>{EEB980C8-7F6F-4E2C-89C9-6CEF75B10A07}</x14:id>
        </ext>
      </extLst>
    </cfRule>
  </conditionalFormatting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EB980C8-7F6F-4E2C-89C9-6CEF75B10A07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P30:P38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C67E1-ED62-4DFD-8979-45940CCD78E2}">
  <dimension ref="A1:R68"/>
  <sheetViews>
    <sheetView workbookViewId="0">
      <selection activeCell="J17" sqref="J17"/>
    </sheetView>
  </sheetViews>
  <sheetFormatPr defaultRowHeight="15" x14ac:dyDescent="0.25"/>
  <cols>
    <col min="1" max="1" width="10" customWidth="1"/>
    <col min="2" max="2" width="4.5703125" bestFit="1" customWidth="1"/>
    <col min="4" max="4" width="13.7109375" bestFit="1" customWidth="1"/>
    <col min="5" max="5" width="16.85546875" bestFit="1" customWidth="1"/>
    <col min="6" max="6" width="9.28515625" bestFit="1" customWidth="1"/>
    <col min="7" max="7" width="21" bestFit="1" customWidth="1"/>
    <col min="8" max="8" width="10.28515625" bestFit="1" customWidth="1"/>
    <col min="10" max="10" width="21.140625" bestFit="1" customWidth="1"/>
    <col min="11" max="11" width="7.7109375" customWidth="1"/>
    <col min="12" max="12" width="13.7109375" bestFit="1" customWidth="1"/>
    <col min="13" max="13" width="16.85546875" bestFit="1" customWidth="1"/>
    <col min="14" max="14" width="9.28515625" bestFit="1" customWidth="1"/>
    <col min="15" max="15" width="21" bestFit="1" customWidth="1"/>
    <col min="16" max="16" width="10.28515625" bestFit="1" customWidth="1"/>
    <col min="18" max="18" width="28.7109375" bestFit="1" customWidth="1"/>
  </cols>
  <sheetData>
    <row r="1" spans="1:18" x14ac:dyDescent="0.25">
      <c r="A1" s="58" t="s">
        <v>0</v>
      </c>
      <c r="B1" s="58" t="s">
        <v>15</v>
      </c>
      <c r="C1" s="58" t="s">
        <v>1</v>
      </c>
      <c r="D1" s="58" t="s">
        <v>3</v>
      </c>
      <c r="E1" s="58" t="s">
        <v>2</v>
      </c>
      <c r="F1" s="58" t="s">
        <v>4</v>
      </c>
      <c r="G1" s="58" t="s">
        <v>5</v>
      </c>
      <c r="H1" s="58" t="s">
        <v>6</v>
      </c>
      <c r="J1" s="58" t="s">
        <v>12</v>
      </c>
      <c r="K1" s="58" t="s">
        <v>7</v>
      </c>
      <c r="L1" s="58" t="s">
        <v>3</v>
      </c>
      <c r="M1" s="58" t="s">
        <v>2</v>
      </c>
      <c r="N1" s="58" t="s">
        <v>4</v>
      </c>
      <c r="O1" s="58" t="s">
        <v>5</v>
      </c>
      <c r="P1" s="58" t="s">
        <v>6</v>
      </c>
      <c r="R1" t="s">
        <v>11</v>
      </c>
    </row>
    <row r="2" spans="1:18" x14ac:dyDescent="0.25">
      <c r="A2" s="59">
        <v>44386</v>
      </c>
      <c r="B2" s="60">
        <v>9</v>
      </c>
      <c r="C2" s="61" t="s">
        <v>75</v>
      </c>
      <c r="D2" s="62"/>
      <c r="E2" s="60">
        <v>1033</v>
      </c>
      <c r="F2" s="62"/>
      <c r="G2" s="62"/>
      <c r="H2" s="62"/>
      <c r="J2" s="61" t="s">
        <v>14</v>
      </c>
      <c r="K2" s="60">
        <v>59562</v>
      </c>
      <c r="L2" s="60">
        <v>884</v>
      </c>
      <c r="M2" s="60">
        <v>57990</v>
      </c>
      <c r="N2" s="62"/>
      <c r="O2" s="62"/>
      <c r="P2" s="60">
        <v>688</v>
      </c>
      <c r="R2" t="s">
        <v>17</v>
      </c>
    </row>
    <row r="3" spans="1:18" x14ac:dyDescent="0.25">
      <c r="A3" s="59">
        <v>44387</v>
      </c>
      <c r="B3" s="60">
        <v>10</v>
      </c>
      <c r="C3" s="61" t="s">
        <v>76</v>
      </c>
      <c r="D3" s="62"/>
      <c r="E3" s="60">
        <v>918</v>
      </c>
      <c r="F3" s="62"/>
      <c r="G3" s="62"/>
      <c r="H3" s="62"/>
      <c r="J3" s="61" t="s">
        <v>13</v>
      </c>
      <c r="K3" s="60">
        <v>11677</v>
      </c>
      <c r="L3" s="60">
        <v>172</v>
      </c>
      <c r="M3" s="60">
        <v>9625</v>
      </c>
      <c r="N3" s="62"/>
      <c r="O3" s="60">
        <v>1815</v>
      </c>
      <c r="P3" s="60">
        <v>65</v>
      </c>
    </row>
    <row r="4" spans="1:18" x14ac:dyDescent="0.25">
      <c r="A4" s="59">
        <v>44388</v>
      </c>
      <c r="B4" s="60">
        <v>11</v>
      </c>
      <c r="C4" s="61" t="s">
        <v>77</v>
      </c>
      <c r="D4" s="62"/>
      <c r="E4" s="60">
        <v>905</v>
      </c>
      <c r="F4" s="62"/>
      <c r="G4" s="62"/>
      <c r="H4" s="62"/>
    </row>
    <row r="5" spans="1:18" x14ac:dyDescent="0.25">
      <c r="A5" s="59">
        <v>44389</v>
      </c>
      <c r="B5" s="60">
        <v>12</v>
      </c>
      <c r="C5" s="61" t="s">
        <v>78</v>
      </c>
      <c r="D5" s="62"/>
      <c r="E5" s="60">
        <v>925</v>
      </c>
      <c r="F5" s="62"/>
      <c r="G5" s="62"/>
      <c r="H5" s="62"/>
    </row>
    <row r="6" spans="1:18" x14ac:dyDescent="0.25">
      <c r="A6" s="59">
        <v>44390</v>
      </c>
      <c r="B6" s="60">
        <v>13</v>
      </c>
      <c r="C6" s="61" t="s">
        <v>79</v>
      </c>
      <c r="D6" s="62"/>
      <c r="E6" s="60">
        <v>887</v>
      </c>
      <c r="F6" s="62"/>
      <c r="G6" s="62"/>
      <c r="H6" s="62"/>
    </row>
    <row r="7" spans="1:18" x14ac:dyDescent="0.25">
      <c r="A7" s="59">
        <v>44391</v>
      </c>
      <c r="B7" s="60">
        <v>14</v>
      </c>
      <c r="C7" s="61" t="s">
        <v>80</v>
      </c>
      <c r="D7" s="62"/>
      <c r="E7" s="60">
        <v>883</v>
      </c>
      <c r="F7" s="62"/>
      <c r="G7" s="62"/>
      <c r="H7" s="62"/>
      <c r="J7" s="58" t="s">
        <v>18</v>
      </c>
      <c r="K7" s="58" t="s">
        <v>7</v>
      </c>
      <c r="L7" s="58" t="s">
        <v>3</v>
      </c>
      <c r="M7" s="58" t="s">
        <v>2</v>
      </c>
      <c r="N7" s="58" t="s">
        <v>4</v>
      </c>
      <c r="O7" s="58" t="s">
        <v>5</v>
      </c>
      <c r="P7" s="58" t="s">
        <v>6</v>
      </c>
      <c r="R7" t="s">
        <v>20</v>
      </c>
    </row>
    <row r="8" spans="1:18" x14ac:dyDescent="0.25">
      <c r="A8" s="59">
        <v>44392</v>
      </c>
      <c r="B8" s="60">
        <v>15</v>
      </c>
      <c r="C8" s="61" t="s">
        <v>81</v>
      </c>
      <c r="D8" s="60">
        <v>1</v>
      </c>
      <c r="E8" s="60">
        <v>877</v>
      </c>
      <c r="F8" s="62"/>
      <c r="G8" s="62"/>
      <c r="H8" s="62"/>
      <c r="J8" s="61" t="s">
        <v>19</v>
      </c>
      <c r="K8" s="60">
        <v>130965</v>
      </c>
      <c r="L8" s="60">
        <v>1940</v>
      </c>
      <c r="M8" s="60">
        <v>125767</v>
      </c>
      <c r="N8" s="62"/>
      <c r="O8" s="60">
        <v>1815</v>
      </c>
      <c r="P8" s="60">
        <v>1443</v>
      </c>
    </row>
    <row r="9" spans="1:18" x14ac:dyDescent="0.25">
      <c r="A9" s="59">
        <v>44393</v>
      </c>
      <c r="B9" s="60">
        <v>16</v>
      </c>
      <c r="C9" s="61" t="s">
        <v>82</v>
      </c>
      <c r="D9" s="62"/>
      <c r="E9" s="60">
        <v>874</v>
      </c>
      <c r="F9" s="62"/>
      <c r="G9" s="62"/>
      <c r="H9" s="62"/>
    </row>
    <row r="10" spans="1:18" x14ac:dyDescent="0.25">
      <c r="A10" s="59">
        <v>44394</v>
      </c>
      <c r="B10" s="60">
        <v>17</v>
      </c>
      <c r="C10" s="61" t="s">
        <v>83</v>
      </c>
      <c r="D10" s="62"/>
      <c r="E10" s="60">
        <v>847</v>
      </c>
      <c r="F10" s="62"/>
      <c r="G10" s="62"/>
      <c r="H10" s="60">
        <v>8</v>
      </c>
    </row>
    <row r="11" spans="1:18" x14ac:dyDescent="0.25">
      <c r="A11" s="59">
        <v>44395</v>
      </c>
      <c r="B11" s="60">
        <v>18</v>
      </c>
      <c r="C11" s="61" t="s">
        <v>84</v>
      </c>
      <c r="D11" s="62"/>
      <c r="E11" s="60">
        <v>829</v>
      </c>
      <c r="F11" s="62"/>
      <c r="G11" s="62"/>
      <c r="H11" s="60">
        <v>11</v>
      </c>
    </row>
    <row r="12" spans="1:18" x14ac:dyDescent="0.25">
      <c r="A12" s="59">
        <v>44396</v>
      </c>
      <c r="B12" s="60">
        <v>19</v>
      </c>
      <c r="C12" s="61" t="s">
        <v>85</v>
      </c>
      <c r="D12" s="62"/>
      <c r="E12" s="60">
        <v>786</v>
      </c>
      <c r="F12" s="62"/>
      <c r="G12" s="62"/>
      <c r="H12" s="62"/>
      <c r="K12" s="30">
        <f>K2*2+K3-K8</f>
        <v>-164</v>
      </c>
    </row>
    <row r="13" spans="1:18" x14ac:dyDescent="0.25">
      <c r="A13" s="59">
        <v>44397</v>
      </c>
      <c r="B13" s="60">
        <v>20</v>
      </c>
      <c r="C13" s="61" t="s">
        <v>86</v>
      </c>
      <c r="D13" s="60">
        <v>11</v>
      </c>
      <c r="E13" s="60">
        <v>870</v>
      </c>
      <c r="F13" s="62"/>
      <c r="G13" s="62"/>
      <c r="H13" s="62"/>
    </row>
    <row r="14" spans="1:18" x14ac:dyDescent="0.25">
      <c r="A14" s="59">
        <v>44398</v>
      </c>
      <c r="B14" s="60">
        <v>21</v>
      </c>
      <c r="C14" s="61" t="s">
        <v>87</v>
      </c>
      <c r="D14" s="60">
        <v>19</v>
      </c>
      <c r="E14" s="60">
        <v>844</v>
      </c>
      <c r="F14" s="62"/>
      <c r="G14" s="62"/>
      <c r="H14" s="62"/>
    </row>
    <row r="15" spans="1:18" x14ac:dyDescent="0.25">
      <c r="A15" s="59">
        <v>44399</v>
      </c>
      <c r="B15" s="60">
        <v>22</v>
      </c>
      <c r="C15" s="61" t="s">
        <v>88</v>
      </c>
      <c r="D15" s="60">
        <v>5</v>
      </c>
      <c r="E15" s="60">
        <v>817</v>
      </c>
      <c r="F15" s="62"/>
      <c r="G15" s="62"/>
      <c r="H15" s="62"/>
    </row>
    <row r="16" spans="1:18" x14ac:dyDescent="0.25">
      <c r="A16" s="59">
        <v>44400</v>
      </c>
      <c r="B16" s="60">
        <v>23</v>
      </c>
      <c r="C16" s="61" t="s">
        <v>89</v>
      </c>
      <c r="D16" s="62"/>
      <c r="E16" s="60">
        <v>920</v>
      </c>
      <c r="F16" s="62"/>
      <c r="G16" s="62"/>
      <c r="H16" s="62"/>
    </row>
    <row r="17" spans="1:8" x14ac:dyDescent="0.25">
      <c r="A17" s="59">
        <v>44401</v>
      </c>
      <c r="B17" s="60">
        <v>24</v>
      </c>
      <c r="C17" s="61" t="s">
        <v>90</v>
      </c>
      <c r="D17" s="62"/>
      <c r="E17" s="60">
        <v>831</v>
      </c>
      <c r="F17" s="62"/>
      <c r="G17" s="62"/>
      <c r="H17" s="62"/>
    </row>
    <row r="18" spans="1:8" x14ac:dyDescent="0.25">
      <c r="A18" s="59">
        <v>44402</v>
      </c>
      <c r="B18" s="60">
        <v>25</v>
      </c>
      <c r="C18" s="61" t="s">
        <v>91</v>
      </c>
      <c r="D18" s="62"/>
      <c r="E18" s="60">
        <v>847</v>
      </c>
      <c r="F18" s="62"/>
      <c r="G18" s="62"/>
      <c r="H18" s="62"/>
    </row>
    <row r="19" spans="1:8" x14ac:dyDescent="0.25">
      <c r="A19" s="59">
        <v>44403</v>
      </c>
      <c r="B19" s="60">
        <v>26</v>
      </c>
      <c r="C19" s="61" t="s">
        <v>92</v>
      </c>
      <c r="D19" s="62"/>
      <c r="E19" s="60">
        <v>788</v>
      </c>
      <c r="F19" s="62"/>
      <c r="G19" s="62"/>
      <c r="H19" s="62"/>
    </row>
    <row r="20" spans="1:8" x14ac:dyDescent="0.25">
      <c r="A20" s="59">
        <v>44404</v>
      </c>
      <c r="B20" s="60">
        <v>27</v>
      </c>
      <c r="C20" s="61" t="s">
        <v>95</v>
      </c>
      <c r="D20" s="62"/>
      <c r="E20" s="60">
        <v>970</v>
      </c>
      <c r="F20" s="62"/>
      <c r="G20" s="60">
        <v>181</v>
      </c>
      <c r="H20" s="62"/>
    </row>
    <row r="21" spans="1:8" x14ac:dyDescent="0.25">
      <c r="A21" s="59">
        <v>44405</v>
      </c>
      <c r="B21" s="60">
        <v>28</v>
      </c>
      <c r="C21" s="61" t="s">
        <v>96</v>
      </c>
      <c r="D21" s="62"/>
      <c r="E21" s="60">
        <v>813</v>
      </c>
      <c r="F21" s="62"/>
      <c r="G21" s="60">
        <v>179</v>
      </c>
      <c r="H21" s="62"/>
    </row>
    <row r="22" spans="1:8" x14ac:dyDescent="0.25">
      <c r="A22" s="59">
        <v>44406</v>
      </c>
      <c r="B22" s="60">
        <v>29</v>
      </c>
      <c r="C22" s="61" t="s">
        <v>97</v>
      </c>
      <c r="D22" s="62"/>
      <c r="E22" s="60">
        <v>630</v>
      </c>
      <c r="F22" s="62"/>
      <c r="G22" s="60">
        <v>185</v>
      </c>
      <c r="H22" s="62"/>
    </row>
    <row r="23" spans="1:8" x14ac:dyDescent="0.25">
      <c r="A23" s="59">
        <v>44407</v>
      </c>
      <c r="B23" s="60">
        <v>30</v>
      </c>
      <c r="C23" s="61" t="s">
        <v>98</v>
      </c>
      <c r="D23" s="62"/>
      <c r="E23" s="60">
        <v>953</v>
      </c>
      <c r="F23" s="62"/>
      <c r="G23" s="60">
        <v>175</v>
      </c>
      <c r="H23" s="62"/>
    </row>
    <row r="24" spans="1:8" x14ac:dyDescent="0.25">
      <c r="A24" s="59">
        <v>44408</v>
      </c>
      <c r="B24" s="60">
        <v>31</v>
      </c>
      <c r="C24" s="61" t="s">
        <v>99</v>
      </c>
      <c r="D24" s="62"/>
      <c r="E24" s="60">
        <v>736</v>
      </c>
      <c r="F24" s="62"/>
      <c r="G24" s="60">
        <v>109</v>
      </c>
      <c r="H24" s="62"/>
    </row>
    <row r="25" spans="1:8" x14ac:dyDescent="0.25">
      <c r="A25" s="59">
        <v>44409</v>
      </c>
      <c r="B25" s="60">
        <v>1</v>
      </c>
      <c r="C25" s="61" t="s">
        <v>100</v>
      </c>
      <c r="D25" s="62"/>
      <c r="E25" s="60">
        <v>800</v>
      </c>
      <c r="F25" s="62"/>
      <c r="G25" s="60">
        <v>141</v>
      </c>
      <c r="H25" s="62"/>
    </row>
    <row r="26" spans="1:8" x14ac:dyDescent="0.25">
      <c r="A26" s="59">
        <v>44410</v>
      </c>
      <c r="B26" s="60">
        <v>2</v>
      </c>
      <c r="C26" s="61" t="s">
        <v>105</v>
      </c>
      <c r="D26" s="62"/>
      <c r="E26" s="60">
        <v>432</v>
      </c>
      <c r="F26" s="62"/>
      <c r="G26" s="60">
        <v>171</v>
      </c>
      <c r="H26" s="60">
        <v>11</v>
      </c>
    </row>
    <row r="27" spans="1:8" x14ac:dyDescent="0.25">
      <c r="A27" s="59">
        <v>44411</v>
      </c>
      <c r="B27" s="60">
        <v>3</v>
      </c>
      <c r="C27" s="61" t="s">
        <v>106</v>
      </c>
      <c r="D27" s="62"/>
      <c r="E27" s="60">
        <v>497</v>
      </c>
      <c r="F27" s="62"/>
      <c r="G27" s="60">
        <v>139</v>
      </c>
      <c r="H27" s="62"/>
    </row>
    <row r="28" spans="1:8" x14ac:dyDescent="0.25">
      <c r="A28" s="59">
        <v>44412</v>
      </c>
      <c r="B28" s="60">
        <v>4</v>
      </c>
      <c r="C28" s="61" t="s">
        <v>107</v>
      </c>
      <c r="D28" s="62"/>
      <c r="E28" s="60">
        <v>523</v>
      </c>
      <c r="F28" s="62"/>
      <c r="G28" s="60">
        <v>127</v>
      </c>
      <c r="H28" s="62"/>
    </row>
    <row r="29" spans="1:8" x14ac:dyDescent="0.25">
      <c r="A29" s="59">
        <v>44413</v>
      </c>
      <c r="B29" s="60">
        <v>5</v>
      </c>
      <c r="C29" s="61" t="s">
        <v>108</v>
      </c>
      <c r="D29" s="62"/>
      <c r="E29" s="60">
        <v>612</v>
      </c>
      <c r="F29" s="62"/>
      <c r="G29" s="60">
        <v>109</v>
      </c>
      <c r="H29" s="62"/>
    </row>
    <row r="30" spans="1:8" x14ac:dyDescent="0.25">
      <c r="A30" s="59">
        <v>44414</v>
      </c>
      <c r="B30" s="60">
        <v>6</v>
      </c>
      <c r="C30" s="61" t="s">
        <v>109</v>
      </c>
      <c r="D30" s="60">
        <v>21</v>
      </c>
      <c r="E30" s="60">
        <v>623</v>
      </c>
      <c r="F30" s="62"/>
      <c r="G30" s="60">
        <v>143</v>
      </c>
      <c r="H30" s="62"/>
    </row>
    <row r="31" spans="1:8" x14ac:dyDescent="0.25">
      <c r="A31" s="59">
        <v>44415</v>
      </c>
      <c r="B31" s="60">
        <v>7</v>
      </c>
      <c r="C31" s="61" t="s">
        <v>110</v>
      </c>
      <c r="D31" s="62"/>
      <c r="E31" s="60">
        <v>391</v>
      </c>
      <c r="F31" s="62"/>
      <c r="G31" s="60">
        <v>69</v>
      </c>
      <c r="H31" s="62"/>
    </row>
    <row r="32" spans="1:8" x14ac:dyDescent="0.25">
      <c r="A32" s="59">
        <v>44416</v>
      </c>
      <c r="B32" s="60">
        <v>8</v>
      </c>
      <c r="C32" s="61" t="s">
        <v>111</v>
      </c>
      <c r="D32" s="62"/>
      <c r="E32" s="60">
        <v>413</v>
      </c>
      <c r="F32" s="62"/>
      <c r="G32" s="60">
        <v>87</v>
      </c>
      <c r="H32" s="62"/>
    </row>
    <row r="37" spans="1:8" x14ac:dyDescent="0.25">
      <c r="A37" s="58" t="s">
        <v>0</v>
      </c>
      <c r="B37" s="58" t="s">
        <v>15</v>
      </c>
      <c r="C37" s="58" t="s">
        <v>1</v>
      </c>
      <c r="D37" s="58" t="s">
        <v>3</v>
      </c>
      <c r="E37" s="58" t="s">
        <v>2</v>
      </c>
      <c r="F37" s="58" t="s">
        <v>4</v>
      </c>
      <c r="G37" s="58" t="s">
        <v>5</v>
      </c>
      <c r="H37" s="58" t="s">
        <v>6</v>
      </c>
    </row>
    <row r="38" spans="1:8" x14ac:dyDescent="0.25">
      <c r="A38" s="59">
        <v>44386</v>
      </c>
      <c r="B38" s="60">
        <v>9</v>
      </c>
      <c r="C38" s="61" t="s">
        <v>75</v>
      </c>
      <c r="D38" s="62"/>
      <c r="E38" s="60">
        <v>1033</v>
      </c>
      <c r="F38" s="62"/>
      <c r="G38" s="62"/>
      <c r="H38" s="62"/>
    </row>
    <row r="39" spans="1:8" x14ac:dyDescent="0.25">
      <c r="A39" s="59">
        <v>44387</v>
      </c>
      <c r="B39" s="60">
        <v>10</v>
      </c>
      <c r="C39" s="61" t="s">
        <v>76</v>
      </c>
      <c r="D39" s="62"/>
      <c r="E39" s="60">
        <v>918</v>
      </c>
      <c r="F39" s="62"/>
      <c r="G39" s="62"/>
      <c r="H39" s="62"/>
    </row>
    <row r="40" spans="1:8" x14ac:dyDescent="0.25">
      <c r="A40" s="59">
        <v>44388</v>
      </c>
      <c r="B40" s="60">
        <v>11</v>
      </c>
      <c r="C40" s="61" t="s">
        <v>77</v>
      </c>
      <c r="D40" s="62"/>
      <c r="E40" s="60">
        <v>905</v>
      </c>
      <c r="F40" s="62"/>
      <c r="G40" s="62"/>
      <c r="H40" s="62"/>
    </row>
    <row r="41" spans="1:8" x14ac:dyDescent="0.25">
      <c r="A41" s="59">
        <v>44389</v>
      </c>
      <c r="B41" s="60">
        <v>12</v>
      </c>
      <c r="C41" s="61" t="s">
        <v>78</v>
      </c>
      <c r="D41" s="62"/>
      <c r="E41" s="60">
        <v>925</v>
      </c>
      <c r="F41" s="62"/>
      <c r="G41" s="62"/>
      <c r="H41" s="62"/>
    </row>
    <row r="42" spans="1:8" x14ac:dyDescent="0.25">
      <c r="A42" s="59">
        <v>44390</v>
      </c>
      <c r="B42" s="60">
        <v>13</v>
      </c>
      <c r="C42" s="61" t="s">
        <v>79</v>
      </c>
      <c r="D42" s="62"/>
      <c r="E42" s="60">
        <v>887</v>
      </c>
      <c r="F42" s="62"/>
      <c r="G42" s="62"/>
      <c r="H42" s="62"/>
    </row>
    <row r="43" spans="1:8" x14ac:dyDescent="0.25">
      <c r="A43" s="59">
        <v>44391</v>
      </c>
      <c r="B43" s="60">
        <v>14</v>
      </c>
      <c r="C43" s="61" t="s">
        <v>80</v>
      </c>
      <c r="D43" s="62"/>
      <c r="E43" s="60">
        <v>883</v>
      </c>
      <c r="F43" s="62"/>
      <c r="G43" s="62"/>
      <c r="H43" s="62"/>
    </row>
    <row r="44" spans="1:8" x14ac:dyDescent="0.25">
      <c r="A44" s="59">
        <v>44392</v>
      </c>
      <c r="B44" s="60">
        <v>15</v>
      </c>
      <c r="C44" s="61" t="s">
        <v>81</v>
      </c>
      <c r="D44" s="60">
        <v>1</v>
      </c>
      <c r="E44" s="60">
        <v>877</v>
      </c>
      <c r="F44" s="62"/>
      <c r="G44" s="62"/>
      <c r="H44" s="62"/>
    </row>
    <row r="45" spans="1:8" x14ac:dyDescent="0.25">
      <c r="A45" s="59">
        <v>44393</v>
      </c>
      <c r="B45" s="60">
        <v>16</v>
      </c>
      <c r="C45" s="61" t="s">
        <v>82</v>
      </c>
      <c r="D45" s="62"/>
      <c r="E45" s="60">
        <v>874</v>
      </c>
      <c r="F45" s="62"/>
      <c r="G45" s="62"/>
      <c r="H45" s="62"/>
    </row>
    <row r="46" spans="1:8" x14ac:dyDescent="0.25">
      <c r="A46" s="59">
        <v>44394</v>
      </c>
      <c r="B46" s="60">
        <v>17</v>
      </c>
      <c r="C46" s="61" t="s">
        <v>83</v>
      </c>
      <c r="D46" s="62"/>
      <c r="E46" s="60">
        <v>847</v>
      </c>
      <c r="F46" s="62"/>
      <c r="G46" s="62"/>
      <c r="H46" s="60">
        <v>8</v>
      </c>
    </row>
    <row r="47" spans="1:8" x14ac:dyDescent="0.25">
      <c r="A47" s="59">
        <v>44395</v>
      </c>
      <c r="B47" s="60">
        <v>18</v>
      </c>
      <c r="C47" s="61" t="s">
        <v>84</v>
      </c>
      <c r="D47" s="62"/>
      <c r="E47" s="60">
        <v>829</v>
      </c>
      <c r="F47" s="62"/>
      <c r="G47" s="62"/>
      <c r="H47" s="60">
        <v>11</v>
      </c>
    </row>
    <row r="48" spans="1:8" x14ac:dyDescent="0.25">
      <c r="A48" s="59">
        <v>44396</v>
      </c>
      <c r="B48" s="60">
        <v>19</v>
      </c>
      <c r="C48" s="61" t="s">
        <v>85</v>
      </c>
      <c r="D48" s="62"/>
      <c r="E48" s="60">
        <v>786</v>
      </c>
      <c r="F48" s="62"/>
      <c r="G48" s="62"/>
      <c r="H48" s="62"/>
    </row>
    <row r="49" spans="1:8" x14ac:dyDescent="0.25">
      <c r="A49" s="59">
        <v>44397</v>
      </c>
      <c r="B49" s="60">
        <v>20</v>
      </c>
      <c r="C49" s="61" t="s">
        <v>86</v>
      </c>
      <c r="D49" s="60">
        <v>11</v>
      </c>
      <c r="E49" s="60">
        <v>870</v>
      </c>
      <c r="F49" s="62"/>
      <c r="G49" s="62"/>
      <c r="H49" s="62"/>
    </row>
    <row r="50" spans="1:8" x14ac:dyDescent="0.25">
      <c r="A50" s="59">
        <v>44398</v>
      </c>
      <c r="B50" s="60">
        <v>21</v>
      </c>
      <c r="C50" s="61" t="s">
        <v>87</v>
      </c>
      <c r="D50" s="60">
        <v>19</v>
      </c>
      <c r="E50" s="60">
        <v>844</v>
      </c>
      <c r="F50" s="62"/>
      <c r="G50" s="62"/>
      <c r="H50" s="62"/>
    </row>
    <row r="51" spans="1:8" x14ac:dyDescent="0.25">
      <c r="A51" s="59">
        <v>44399</v>
      </c>
      <c r="B51" s="60">
        <v>22</v>
      </c>
      <c r="C51" s="61" t="s">
        <v>88</v>
      </c>
      <c r="D51" s="60">
        <v>5</v>
      </c>
      <c r="E51" s="60">
        <v>817</v>
      </c>
      <c r="F51" s="62"/>
      <c r="G51" s="62"/>
      <c r="H51" s="62"/>
    </row>
    <row r="52" spans="1:8" x14ac:dyDescent="0.25">
      <c r="A52" s="59">
        <v>44400</v>
      </c>
      <c r="B52" s="60">
        <v>23</v>
      </c>
      <c r="C52" s="61" t="s">
        <v>89</v>
      </c>
      <c r="D52" s="62"/>
      <c r="E52" s="60">
        <v>920</v>
      </c>
      <c r="F52" s="62"/>
      <c r="G52" s="62"/>
      <c r="H52" s="62"/>
    </row>
    <row r="53" spans="1:8" x14ac:dyDescent="0.25">
      <c r="A53" s="59">
        <v>44401</v>
      </c>
      <c r="B53" s="60">
        <v>24</v>
      </c>
      <c r="C53" s="61" t="s">
        <v>90</v>
      </c>
      <c r="D53" s="62"/>
      <c r="E53" s="60">
        <v>831</v>
      </c>
      <c r="F53" s="62"/>
      <c r="G53" s="62"/>
      <c r="H53" s="62"/>
    </row>
    <row r="54" spans="1:8" x14ac:dyDescent="0.25">
      <c r="A54" s="59">
        <v>44402</v>
      </c>
      <c r="B54" s="60">
        <v>25</v>
      </c>
      <c r="C54" s="61" t="s">
        <v>91</v>
      </c>
      <c r="D54" s="62"/>
      <c r="E54" s="60">
        <v>847</v>
      </c>
      <c r="F54" s="62"/>
      <c r="G54" s="62"/>
      <c r="H54" s="62"/>
    </row>
    <row r="55" spans="1:8" x14ac:dyDescent="0.25">
      <c r="A55" s="59">
        <v>44403</v>
      </c>
      <c r="B55" s="60">
        <v>26</v>
      </c>
      <c r="C55" s="61" t="s">
        <v>92</v>
      </c>
      <c r="D55" s="62"/>
      <c r="E55" s="60">
        <v>788</v>
      </c>
      <c r="F55" s="62"/>
      <c r="G55" s="62"/>
      <c r="H55" s="62"/>
    </row>
    <row r="56" spans="1:8" x14ac:dyDescent="0.25">
      <c r="A56" s="59">
        <v>44404</v>
      </c>
      <c r="B56" s="60">
        <v>27</v>
      </c>
      <c r="C56" s="61" t="s">
        <v>95</v>
      </c>
      <c r="D56" s="62"/>
      <c r="E56" s="60">
        <v>970</v>
      </c>
      <c r="F56" s="62"/>
      <c r="G56" s="60">
        <v>181</v>
      </c>
      <c r="H56" s="62"/>
    </row>
    <row r="57" spans="1:8" x14ac:dyDescent="0.25">
      <c r="A57" s="59">
        <v>44405</v>
      </c>
      <c r="B57" s="60">
        <v>28</v>
      </c>
      <c r="C57" s="61" t="s">
        <v>96</v>
      </c>
      <c r="D57" s="62"/>
      <c r="E57" s="60">
        <v>813</v>
      </c>
      <c r="F57" s="62"/>
      <c r="G57" s="60">
        <v>179</v>
      </c>
      <c r="H57" s="62"/>
    </row>
    <row r="58" spans="1:8" x14ac:dyDescent="0.25">
      <c r="A58" s="59">
        <v>44406</v>
      </c>
      <c r="B58" s="60">
        <v>29</v>
      </c>
      <c r="C58" s="61" t="s">
        <v>97</v>
      </c>
      <c r="D58" s="62"/>
      <c r="E58" s="60">
        <v>630</v>
      </c>
      <c r="F58" s="62"/>
      <c r="G58" s="60">
        <v>185</v>
      </c>
      <c r="H58" s="62"/>
    </row>
    <row r="59" spans="1:8" x14ac:dyDescent="0.25">
      <c r="A59" s="59">
        <v>44407</v>
      </c>
      <c r="B59" s="60">
        <v>30</v>
      </c>
      <c r="C59" s="61" t="s">
        <v>98</v>
      </c>
      <c r="D59" s="62"/>
      <c r="E59" s="60">
        <v>953</v>
      </c>
      <c r="F59" s="62"/>
      <c r="G59" s="60">
        <v>175</v>
      </c>
      <c r="H59" s="62"/>
    </row>
    <row r="60" spans="1:8" x14ac:dyDescent="0.25">
      <c r="A60" s="59">
        <v>44408</v>
      </c>
      <c r="B60" s="60">
        <v>31</v>
      </c>
      <c r="C60" s="61" t="s">
        <v>99</v>
      </c>
      <c r="D60" s="62"/>
      <c r="E60" s="60">
        <v>736</v>
      </c>
      <c r="F60" s="62"/>
      <c r="G60" s="60">
        <v>109</v>
      </c>
      <c r="H60" s="62"/>
    </row>
    <row r="61" spans="1:8" x14ac:dyDescent="0.25">
      <c r="A61" s="59">
        <v>44409</v>
      </c>
      <c r="B61" s="60">
        <v>1</v>
      </c>
      <c r="C61" s="61" t="s">
        <v>100</v>
      </c>
      <c r="D61" s="62"/>
      <c r="E61" s="60">
        <v>800</v>
      </c>
      <c r="F61" s="62"/>
      <c r="G61" s="60">
        <v>141</v>
      </c>
      <c r="H61" s="62"/>
    </row>
    <row r="62" spans="1:8" x14ac:dyDescent="0.25">
      <c r="A62" s="59">
        <v>44410</v>
      </c>
      <c r="B62" s="60">
        <v>2</v>
      </c>
      <c r="C62" s="61" t="s">
        <v>105</v>
      </c>
      <c r="D62" s="62"/>
      <c r="E62" s="60">
        <v>432</v>
      </c>
      <c r="F62" s="62"/>
      <c r="G62" s="60">
        <v>171</v>
      </c>
      <c r="H62" s="60">
        <v>11</v>
      </c>
    </row>
    <row r="63" spans="1:8" x14ac:dyDescent="0.25">
      <c r="A63" s="59">
        <v>44411</v>
      </c>
      <c r="B63" s="60">
        <v>3</v>
      </c>
      <c r="C63" s="61" t="s">
        <v>106</v>
      </c>
      <c r="D63" s="62"/>
      <c r="E63" s="60">
        <v>497</v>
      </c>
      <c r="F63" s="62"/>
      <c r="G63" s="60">
        <v>139</v>
      </c>
      <c r="H63" s="62"/>
    </row>
    <row r="64" spans="1:8" x14ac:dyDescent="0.25">
      <c r="A64" s="59">
        <v>44412</v>
      </c>
      <c r="B64" s="60">
        <v>4</v>
      </c>
      <c r="C64" s="61" t="s">
        <v>107</v>
      </c>
      <c r="D64" s="62"/>
      <c r="E64" s="60">
        <v>523</v>
      </c>
      <c r="F64" s="62"/>
      <c r="G64" s="60">
        <v>127</v>
      </c>
      <c r="H64" s="62"/>
    </row>
    <row r="65" spans="1:8" x14ac:dyDescent="0.25">
      <c r="A65" s="59">
        <v>44413</v>
      </c>
      <c r="B65" s="60">
        <v>5</v>
      </c>
      <c r="C65" s="61" t="s">
        <v>108</v>
      </c>
      <c r="D65" s="62"/>
      <c r="E65" s="60">
        <v>612</v>
      </c>
      <c r="F65" s="62"/>
      <c r="G65" s="60">
        <v>109</v>
      </c>
      <c r="H65" s="62"/>
    </row>
    <row r="66" spans="1:8" x14ac:dyDescent="0.25">
      <c r="A66" s="59">
        <v>44414</v>
      </c>
      <c r="B66" s="60">
        <v>6</v>
      </c>
      <c r="C66" s="61" t="s">
        <v>109</v>
      </c>
      <c r="D66" s="60">
        <v>21</v>
      </c>
      <c r="E66" s="60">
        <v>623</v>
      </c>
      <c r="F66" s="62"/>
      <c r="G66" s="60">
        <v>143</v>
      </c>
      <c r="H66" s="62"/>
    </row>
    <row r="67" spans="1:8" x14ac:dyDescent="0.25">
      <c r="A67" s="59">
        <v>44415</v>
      </c>
      <c r="B67" s="60">
        <v>7</v>
      </c>
      <c r="C67" s="61" t="s">
        <v>110</v>
      </c>
      <c r="D67" s="62"/>
      <c r="E67" s="60">
        <v>391</v>
      </c>
      <c r="F67" s="62"/>
      <c r="G67" s="60">
        <v>69</v>
      </c>
      <c r="H67" s="62"/>
    </row>
    <row r="68" spans="1:8" x14ac:dyDescent="0.25">
      <c r="A68" s="59">
        <v>44416</v>
      </c>
      <c r="B68" s="60">
        <v>8</v>
      </c>
      <c r="C68" s="61" t="s">
        <v>111</v>
      </c>
      <c r="D68" s="62"/>
      <c r="E68" s="60">
        <v>413</v>
      </c>
      <c r="F68" s="62"/>
      <c r="G68" s="60">
        <v>87</v>
      </c>
      <c r="H68" s="62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B4FF0-0C0C-44CC-A7B4-6EAC0C1B1125}">
  <dimension ref="A1:P32"/>
  <sheetViews>
    <sheetView workbookViewId="0">
      <selection activeCell="N2" sqref="N2"/>
    </sheetView>
  </sheetViews>
  <sheetFormatPr defaultRowHeight="15" x14ac:dyDescent="0.25"/>
  <cols>
    <col min="1" max="1" width="4.5703125" bestFit="1" customWidth="1"/>
    <col min="2" max="2" width="10.5703125" bestFit="1" customWidth="1"/>
    <col min="3" max="3" width="10" bestFit="1" customWidth="1"/>
    <col min="4" max="4" width="10" customWidth="1"/>
  </cols>
  <sheetData>
    <row r="1" spans="1:16" x14ac:dyDescent="0.25">
      <c r="A1" s="31" t="s">
        <v>15</v>
      </c>
      <c r="B1" s="31" t="s">
        <v>22</v>
      </c>
      <c r="C1" s="31" t="s">
        <v>23</v>
      </c>
      <c r="D1" s="75" t="s">
        <v>112</v>
      </c>
      <c r="E1" s="75" t="s">
        <v>73</v>
      </c>
      <c r="G1" t="s">
        <v>16</v>
      </c>
      <c r="L1" s="74" t="s">
        <v>15</v>
      </c>
      <c r="M1" s="74"/>
      <c r="N1" s="74" t="s">
        <v>70</v>
      </c>
      <c r="O1" s="74" t="s">
        <v>101</v>
      </c>
      <c r="P1" s="74" t="s">
        <v>74</v>
      </c>
    </row>
    <row r="2" spans="1:16" x14ac:dyDescent="0.25">
      <c r="A2" s="69">
        <v>9</v>
      </c>
      <c r="B2" s="69"/>
      <c r="C2" s="69">
        <v>1033</v>
      </c>
      <c r="D2" s="70"/>
      <c r="E2" s="70"/>
      <c r="L2" s="69">
        <v>9</v>
      </c>
      <c r="M2" s="69"/>
      <c r="N2" s="69">
        <v>1033</v>
      </c>
      <c r="O2" s="70"/>
      <c r="P2" s="70"/>
    </row>
    <row r="3" spans="1:16" x14ac:dyDescent="0.25">
      <c r="A3" s="69">
        <v>10</v>
      </c>
      <c r="B3" s="69"/>
      <c r="C3" s="69">
        <v>918</v>
      </c>
      <c r="D3" s="70"/>
      <c r="E3" s="70"/>
      <c r="L3" s="69">
        <v>10</v>
      </c>
      <c r="M3" s="69"/>
      <c r="N3" s="69">
        <v>918</v>
      </c>
      <c r="O3" s="70"/>
      <c r="P3" s="70"/>
    </row>
    <row r="4" spans="1:16" x14ac:dyDescent="0.25">
      <c r="A4" s="69">
        <v>11</v>
      </c>
      <c r="B4" s="69"/>
      <c r="C4" s="69">
        <v>905</v>
      </c>
      <c r="D4" s="70"/>
      <c r="E4" s="70"/>
      <c r="L4" s="69">
        <v>11</v>
      </c>
      <c r="M4" s="69"/>
      <c r="N4" s="69">
        <v>905</v>
      </c>
      <c r="O4" s="70"/>
      <c r="P4" s="70"/>
    </row>
    <row r="5" spans="1:16" x14ac:dyDescent="0.25">
      <c r="A5" s="69">
        <v>12</v>
      </c>
      <c r="B5" s="69"/>
      <c r="C5" s="69">
        <v>902</v>
      </c>
      <c r="D5" s="70"/>
      <c r="E5" s="69">
        <v>23</v>
      </c>
      <c r="L5" s="69">
        <v>12</v>
      </c>
      <c r="M5" s="69"/>
      <c r="N5" s="69">
        <v>902</v>
      </c>
      <c r="O5" s="70"/>
      <c r="P5" s="69">
        <v>23</v>
      </c>
    </row>
    <row r="6" spans="1:16" x14ac:dyDescent="0.25">
      <c r="A6" s="69">
        <v>13</v>
      </c>
      <c r="B6" s="69"/>
      <c r="C6" s="69">
        <v>887</v>
      </c>
      <c r="D6" s="70"/>
      <c r="E6" s="70"/>
      <c r="L6" s="69">
        <v>13</v>
      </c>
      <c r="M6" s="69"/>
      <c r="N6" s="69">
        <v>887</v>
      </c>
      <c r="O6" s="70"/>
      <c r="P6" s="70"/>
    </row>
    <row r="7" spans="1:16" x14ac:dyDescent="0.25">
      <c r="A7" s="69">
        <v>14</v>
      </c>
      <c r="B7" s="69"/>
      <c r="C7" s="69">
        <v>856</v>
      </c>
      <c r="D7" s="70"/>
      <c r="E7" s="69">
        <v>27</v>
      </c>
      <c r="L7" s="69">
        <v>14</v>
      </c>
      <c r="M7" s="69"/>
      <c r="N7" s="69">
        <v>856</v>
      </c>
      <c r="O7" s="70"/>
      <c r="P7" s="69">
        <v>27</v>
      </c>
    </row>
    <row r="8" spans="1:16" x14ac:dyDescent="0.25">
      <c r="A8" s="69">
        <v>15</v>
      </c>
      <c r="B8" s="69"/>
      <c r="C8" s="69">
        <v>878</v>
      </c>
      <c r="D8" s="70"/>
      <c r="E8" s="70"/>
      <c r="L8" s="69">
        <v>15</v>
      </c>
      <c r="M8" s="69"/>
      <c r="N8" s="69">
        <v>878</v>
      </c>
      <c r="O8" s="70"/>
      <c r="P8" s="70"/>
    </row>
    <row r="9" spans="1:16" x14ac:dyDescent="0.25">
      <c r="A9" s="69">
        <v>16</v>
      </c>
      <c r="B9" s="69"/>
      <c r="C9" s="69">
        <v>872</v>
      </c>
      <c r="D9" s="70"/>
      <c r="E9" s="69">
        <v>2</v>
      </c>
      <c r="L9" s="69">
        <v>16</v>
      </c>
      <c r="M9" s="69"/>
      <c r="N9" s="69">
        <v>872</v>
      </c>
      <c r="O9" s="70"/>
      <c r="P9" s="69">
        <v>2</v>
      </c>
    </row>
    <row r="10" spans="1:16" x14ac:dyDescent="0.25">
      <c r="A10" s="69">
        <v>17</v>
      </c>
      <c r="B10" s="69"/>
      <c r="C10" s="69">
        <v>855</v>
      </c>
      <c r="D10" s="70"/>
      <c r="E10" s="70"/>
      <c r="L10" s="69">
        <v>17</v>
      </c>
      <c r="M10" s="69"/>
      <c r="N10" s="69">
        <v>855</v>
      </c>
      <c r="O10" s="70"/>
      <c r="P10" s="70"/>
    </row>
    <row r="11" spans="1:16" x14ac:dyDescent="0.25">
      <c r="A11" s="69">
        <v>18</v>
      </c>
      <c r="B11" s="69"/>
      <c r="C11" s="69">
        <v>840</v>
      </c>
      <c r="D11" s="70"/>
      <c r="E11" s="70"/>
      <c r="L11" s="69">
        <v>18</v>
      </c>
      <c r="M11" s="69"/>
      <c r="N11" s="69">
        <v>840</v>
      </c>
      <c r="O11" s="70"/>
      <c r="P11" s="70"/>
    </row>
    <row r="12" spans="1:16" x14ac:dyDescent="0.25">
      <c r="A12" s="69">
        <v>19</v>
      </c>
      <c r="B12" s="69"/>
      <c r="C12" s="69">
        <v>760</v>
      </c>
      <c r="D12" s="70"/>
      <c r="E12" s="69">
        <v>26</v>
      </c>
      <c r="L12" s="69">
        <v>19</v>
      </c>
      <c r="M12" s="69"/>
      <c r="N12" s="69">
        <v>760</v>
      </c>
      <c r="O12" s="70"/>
      <c r="P12" s="69">
        <v>26</v>
      </c>
    </row>
    <row r="13" spans="1:16" x14ac:dyDescent="0.25">
      <c r="A13" s="69">
        <v>20</v>
      </c>
      <c r="B13" s="69"/>
      <c r="C13" s="69">
        <v>881</v>
      </c>
      <c r="D13" s="70"/>
      <c r="E13" s="70"/>
      <c r="L13" s="69">
        <v>20</v>
      </c>
      <c r="M13" s="69"/>
      <c r="N13" s="69">
        <v>881</v>
      </c>
      <c r="O13" s="70"/>
      <c r="P13" s="70"/>
    </row>
    <row r="14" spans="1:16" x14ac:dyDescent="0.25">
      <c r="A14" s="69">
        <v>21</v>
      </c>
      <c r="B14" s="69"/>
      <c r="C14" s="69">
        <v>834</v>
      </c>
      <c r="D14" s="70"/>
      <c r="E14" s="69">
        <v>29</v>
      </c>
      <c r="L14" s="69">
        <v>21</v>
      </c>
      <c r="M14" s="69"/>
      <c r="N14" s="69">
        <v>834</v>
      </c>
      <c r="O14" s="70"/>
      <c r="P14" s="69">
        <v>29</v>
      </c>
    </row>
    <row r="15" spans="1:16" x14ac:dyDescent="0.25">
      <c r="A15" s="69">
        <v>22</v>
      </c>
      <c r="B15" s="69"/>
      <c r="C15" s="69">
        <v>822</v>
      </c>
      <c r="D15" s="70"/>
      <c r="E15" s="70"/>
      <c r="L15" s="69">
        <v>22</v>
      </c>
      <c r="M15" s="69"/>
      <c r="N15" s="69">
        <v>822</v>
      </c>
      <c r="O15" s="70"/>
      <c r="P15" s="70"/>
    </row>
    <row r="16" spans="1:16" x14ac:dyDescent="0.25">
      <c r="A16" s="69">
        <v>23</v>
      </c>
      <c r="B16" s="69"/>
      <c r="C16" s="69">
        <v>920</v>
      </c>
      <c r="D16" s="70"/>
      <c r="E16" s="70"/>
      <c r="L16" s="69">
        <v>23</v>
      </c>
      <c r="M16" s="69"/>
      <c r="N16" s="69">
        <v>920</v>
      </c>
      <c r="O16" s="70"/>
      <c r="P16" s="70"/>
    </row>
    <row r="17" spans="1:16" x14ac:dyDescent="0.25">
      <c r="A17" s="69">
        <v>24</v>
      </c>
      <c r="B17" s="69"/>
      <c r="C17" s="69">
        <v>831</v>
      </c>
      <c r="D17" s="70"/>
      <c r="E17" s="70"/>
      <c r="L17" s="69">
        <v>24</v>
      </c>
      <c r="M17" s="69"/>
      <c r="N17" s="69">
        <v>831</v>
      </c>
      <c r="O17" s="70"/>
      <c r="P17" s="70"/>
    </row>
    <row r="18" spans="1:16" x14ac:dyDescent="0.25">
      <c r="A18" s="69">
        <v>25</v>
      </c>
      <c r="B18" s="69"/>
      <c r="C18" s="69">
        <v>847</v>
      </c>
      <c r="D18" s="70"/>
      <c r="E18" s="70"/>
      <c r="L18" s="69">
        <v>25</v>
      </c>
      <c r="M18" s="69"/>
      <c r="N18" s="69">
        <v>847</v>
      </c>
      <c r="O18" s="70"/>
      <c r="P18" s="70"/>
    </row>
    <row r="19" spans="1:16" x14ac:dyDescent="0.25">
      <c r="A19" s="69">
        <v>26</v>
      </c>
      <c r="B19" s="69"/>
      <c r="C19" s="69">
        <v>760</v>
      </c>
      <c r="D19" s="70"/>
      <c r="E19" s="69">
        <v>28</v>
      </c>
      <c r="L19" s="69">
        <v>26</v>
      </c>
      <c r="M19" s="69"/>
      <c r="N19" s="69">
        <v>760</v>
      </c>
      <c r="O19" s="70"/>
      <c r="P19" s="69">
        <v>28</v>
      </c>
    </row>
    <row r="20" spans="1:16" x14ac:dyDescent="0.25">
      <c r="A20" s="69">
        <v>27</v>
      </c>
      <c r="B20" s="69"/>
      <c r="C20" s="69">
        <v>809</v>
      </c>
      <c r="D20" s="69">
        <v>342</v>
      </c>
      <c r="E20" s="70"/>
      <c r="L20" s="69">
        <v>27</v>
      </c>
      <c r="M20" s="69"/>
      <c r="N20" s="69">
        <v>809</v>
      </c>
      <c r="O20" s="69">
        <v>342</v>
      </c>
      <c r="P20" s="70"/>
    </row>
    <row r="21" spans="1:16" x14ac:dyDescent="0.25">
      <c r="A21" s="69">
        <v>28</v>
      </c>
      <c r="B21" s="69"/>
      <c r="C21" s="69">
        <v>654</v>
      </c>
      <c r="D21" s="69">
        <v>311</v>
      </c>
      <c r="E21" s="69">
        <v>27</v>
      </c>
      <c r="L21" s="69">
        <v>28</v>
      </c>
      <c r="M21" s="69"/>
      <c r="N21" s="69">
        <v>654</v>
      </c>
      <c r="O21" s="69">
        <v>311</v>
      </c>
      <c r="P21" s="69">
        <v>27</v>
      </c>
    </row>
    <row r="22" spans="1:16" x14ac:dyDescent="0.25">
      <c r="A22" s="69">
        <v>29</v>
      </c>
      <c r="B22" s="69"/>
      <c r="C22" s="69">
        <v>467</v>
      </c>
      <c r="D22" s="69">
        <v>335</v>
      </c>
      <c r="E22" s="69">
        <v>13</v>
      </c>
      <c r="L22" s="69">
        <v>29</v>
      </c>
      <c r="M22" s="69"/>
      <c r="N22" s="69">
        <v>467</v>
      </c>
      <c r="O22" s="69">
        <v>335</v>
      </c>
      <c r="P22" s="69">
        <v>13</v>
      </c>
    </row>
    <row r="23" spans="1:16" x14ac:dyDescent="0.25">
      <c r="A23" s="69">
        <v>30</v>
      </c>
      <c r="B23" s="69"/>
      <c r="C23" s="69">
        <v>744</v>
      </c>
      <c r="D23" s="69">
        <v>384</v>
      </c>
      <c r="E23" s="70"/>
      <c r="L23" s="69">
        <v>30</v>
      </c>
      <c r="M23" s="69"/>
      <c r="N23" s="69">
        <v>744</v>
      </c>
      <c r="O23" s="69">
        <v>384</v>
      </c>
      <c r="P23" s="70"/>
    </row>
    <row r="24" spans="1:16" x14ac:dyDescent="0.25">
      <c r="A24" s="69">
        <v>31</v>
      </c>
      <c r="B24" s="69"/>
      <c r="C24" s="69">
        <v>588</v>
      </c>
      <c r="D24" s="69">
        <v>257</v>
      </c>
      <c r="E24" s="70"/>
      <c r="L24" s="69">
        <v>31</v>
      </c>
      <c r="M24" s="69"/>
      <c r="N24" s="69">
        <v>588</v>
      </c>
      <c r="O24" s="69">
        <v>257</v>
      </c>
      <c r="P24" s="70"/>
    </row>
    <row r="25" spans="1:16" x14ac:dyDescent="0.25">
      <c r="A25" s="69">
        <v>1</v>
      </c>
      <c r="B25" s="69"/>
      <c r="C25" s="69">
        <v>685</v>
      </c>
      <c r="D25" s="69">
        <v>256</v>
      </c>
      <c r="E25" s="70"/>
      <c r="L25" s="69">
        <v>1</v>
      </c>
      <c r="M25" s="69"/>
      <c r="N25" s="69">
        <v>685</v>
      </c>
      <c r="O25" s="69">
        <v>256</v>
      </c>
      <c r="P25" s="70"/>
    </row>
    <row r="26" spans="1:16" x14ac:dyDescent="0.25">
      <c r="A26" s="69">
        <v>2</v>
      </c>
      <c r="B26" s="69"/>
      <c r="C26" s="69">
        <v>236</v>
      </c>
      <c r="D26" s="69">
        <v>357</v>
      </c>
      <c r="E26" s="69">
        <v>21</v>
      </c>
      <c r="L26" s="69">
        <v>2</v>
      </c>
      <c r="M26" s="69"/>
      <c r="N26" s="69">
        <v>236</v>
      </c>
      <c r="O26" s="69">
        <v>357</v>
      </c>
      <c r="P26" s="69">
        <v>21</v>
      </c>
    </row>
    <row r="27" spans="1:16" x14ac:dyDescent="0.25">
      <c r="A27" s="69">
        <v>3</v>
      </c>
      <c r="B27" s="69"/>
      <c r="C27" s="69">
        <v>363</v>
      </c>
      <c r="D27" s="69">
        <v>273</v>
      </c>
      <c r="E27" s="70"/>
      <c r="L27" s="69">
        <v>3</v>
      </c>
      <c r="M27" s="69"/>
      <c r="N27" s="69">
        <v>363</v>
      </c>
      <c r="O27" s="69">
        <v>273</v>
      </c>
      <c r="P27" s="70"/>
    </row>
    <row r="28" spans="1:16" x14ac:dyDescent="0.25">
      <c r="A28" s="69">
        <v>4</v>
      </c>
      <c r="B28" s="69"/>
      <c r="C28" s="69">
        <v>381</v>
      </c>
      <c r="D28" s="69">
        <v>253</v>
      </c>
      <c r="E28" s="69">
        <v>16</v>
      </c>
      <c r="L28" s="69">
        <v>4</v>
      </c>
      <c r="M28" s="69"/>
      <c r="N28" s="69">
        <v>381</v>
      </c>
      <c r="O28" s="69">
        <v>253</v>
      </c>
      <c r="P28" s="69">
        <v>16</v>
      </c>
    </row>
    <row r="29" spans="1:16" x14ac:dyDescent="0.25">
      <c r="A29" s="69">
        <v>5</v>
      </c>
      <c r="B29" s="69"/>
      <c r="C29" s="69">
        <v>447</v>
      </c>
      <c r="D29" s="69">
        <v>274</v>
      </c>
      <c r="E29" s="70"/>
      <c r="L29" s="69">
        <v>5</v>
      </c>
      <c r="M29" s="69"/>
      <c r="N29" s="69">
        <v>447</v>
      </c>
      <c r="O29" s="69">
        <v>274</v>
      </c>
      <c r="P29" s="70"/>
    </row>
    <row r="30" spans="1:16" x14ac:dyDescent="0.25">
      <c r="A30" s="69">
        <v>6</v>
      </c>
      <c r="B30" s="69"/>
      <c r="C30" s="69">
        <v>487</v>
      </c>
      <c r="D30" s="69">
        <v>300</v>
      </c>
      <c r="E30" s="70"/>
      <c r="L30" s="69">
        <v>6</v>
      </c>
      <c r="M30" s="69"/>
      <c r="N30" s="69">
        <v>487</v>
      </c>
      <c r="O30" s="69">
        <v>300</v>
      </c>
      <c r="P30" s="70"/>
    </row>
    <row r="31" spans="1:16" x14ac:dyDescent="0.25">
      <c r="A31" s="69">
        <v>7</v>
      </c>
      <c r="B31" s="69"/>
      <c r="C31" s="69">
        <v>325</v>
      </c>
      <c r="D31" s="69">
        <v>135</v>
      </c>
      <c r="E31" s="70"/>
      <c r="L31" s="69">
        <v>7</v>
      </c>
      <c r="M31" s="69"/>
      <c r="N31" s="69">
        <v>325</v>
      </c>
      <c r="O31" s="69">
        <v>135</v>
      </c>
      <c r="P31" s="70"/>
    </row>
    <row r="32" spans="1:16" x14ac:dyDescent="0.25">
      <c r="A32" s="69">
        <v>8</v>
      </c>
      <c r="B32" s="69"/>
      <c r="C32" s="69">
        <v>325</v>
      </c>
      <c r="D32" s="69">
        <v>175</v>
      </c>
      <c r="E32" s="70"/>
      <c r="L32" s="69">
        <v>8</v>
      </c>
      <c r="M32" s="69"/>
      <c r="N32" s="69">
        <v>325</v>
      </c>
      <c r="O32" s="69">
        <v>175</v>
      </c>
      <c r="P32" s="70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D44C3-4EC9-4F43-A7F1-FFFAECC1D4D9}">
  <dimension ref="A1:E42"/>
  <sheetViews>
    <sheetView workbookViewId="0">
      <selection sqref="A1:D42"/>
    </sheetView>
  </sheetViews>
  <sheetFormatPr defaultRowHeight="15" x14ac:dyDescent="0.25"/>
  <cols>
    <col min="1" max="1" width="9.140625" style="67"/>
    <col min="2" max="2" width="36.28515625" style="67" customWidth="1"/>
    <col min="3" max="3" width="54" style="67" customWidth="1"/>
    <col min="4" max="16384" width="9.140625" style="67"/>
  </cols>
  <sheetData>
    <row r="1" spans="1:5" x14ac:dyDescent="0.25">
      <c r="A1" s="68" t="s">
        <v>24</v>
      </c>
      <c r="B1" s="68" t="s">
        <v>25</v>
      </c>
      <c r="C1" s="68" t="s">
        <v>26</v>
      </c>
      <c r="D1" s="68" t="s">
        <v>27</v>
      </c>
      <c r="E1" s="67" t="s">
        <v>28</v>
      </c>
    </row>
    <row r="2" spans="1:5" x14ac:dyDescent="0.25">
      <c r="A2" s="76" t="s">
        <v>29</v>
      </c>
      <c r="B2" s="76" t="s">
        <v>30</v>
      </c>
      <c r="C2" s="76" t="s">
        <v>31</v>
      </c>
      <c r="D2" s="77">
        <v>77585</v>
      </c>
    </row>
    <row r="3" spans="1:5" x14ac:dyDescent="0.25">
      <c r="A3" s="76" t="s">
        <v>29</v>
      </c>
      <c r="B3" s="76" t="s">
        <v>102</v>
      </c>
      <c r="C3" s="76" t="s">
        <v>103</v>
      </c>
      <c r="D3" s="77">
        <v>201</v>
      </c>
    </row>
    <row r="4" spans="1:5" x14ac:dyDescent="0.25">
      <c r="A4" s="76" t="s">
        <v>29</v>
      </c>
      <c r="B4" s="76" t="s">
        <v>32</v>
      </c>
      <c r="C4" s="76" t="s">
        <v>31</v>
      </c>
      <c r="D4" s="77">
        <v>94</v>
      </c>
    </row>
    <row r="5" spans="1:5" x14ac:dyDescent="0.25">
      <c r="A5" s="76" t="s">
        <v>29</v>
      </c>
      <c r="B5" s="76" t="s">
        <v>104</v>
      </c>
      <c r="C5" s="76" t="s">
        <v>103</v>
      </c>
      <c r="D5" s="77">
        <v>1</v>
      </c>
    </row>
    <row r="6" spans="1:5" x14ac:dyDescent="0.25">
      <c r="A6" s="76" t="s">
        <v>29</v>
      </c>
      <c r="B6" s="76" t="s">
        <v>33</v>
      </c>
      <c r="C6" s="76" t="s">
        <v>31</v>
      </c>
      <c r="D6" s="77">
        <v>391</v>
      </c>
    </row>
    <row r="7" spans="1:5" x14ac:dyDescent="0.25">
      <c r="A7" s="76" t="s">
        <v>34</v>
      </c>
      <c r="B7" s="76" t="s">
        <v>30</v>
      </c>
      <c r="C7" s="76" t="s">
        <v>35</v>
      </c>
      <c r="D7" s="77">
        <v>6239</v>
      </c>
    </row>
    <row r="8" spans="1:5" x14ac:dyDescent="0.25">
      <c r="A8" s="76" t="s">
        <v>34</v>
      </c>
      <c r="B8" s="76" t="s">
        <v>32</v>
      </c>
      <c r="C8" s="76" t="s">
        <v>35</v>
      </c>
      <c r="D8" s="77">
        <v>0.6</v>
      </c>
    </row>
    <row r="9" spans="1:5" x14ac:dyDescent="0.25">
      <c r="A9" s="76" t="s">
        <v>34</v>
      </c>
      <c r="B9" s="76" t="s">
        <v>33</v>
      </c>
      <c r="C9" s="76" t="s">
        <v>35</v>
      </c>
      <c r="D9" s="77">
        <v>4.7999999999999972</v>
      </c>
    </row>
    <row r="10" spans="1:5" x14ac:dyDescent="0.25">
      <c r="A10" s="76" t="s">
        <v>36</v>
      </c>
      <c r="B10" s="76" t="s">
        <v>30</v>
      </c>
      <c r="C10" s="76" t="s">
        <v>62</v>
      </c>
      <c r="D10" s="77">
        <v>17</v>
      </c>
    </row>
    <row r="11" spans="1:5" x14ac:dyDescent="0.25">
      <c r="A11" s="76" t="s">
        <v>36</v>
      </c>
      <c r="B11" s="76" t="s">
        <v>30</v>
      </c>
      <c r="C11" s="76" t="s">
        <v>37</v>
      </c>
      <c r="D11" s="77">
        <v>24138</v>
      </c>
    </row>
    <row r="12" spans="1:5" x14ac:dyDescent="0.25">
      <c r="A12" s="76" t="s">
        <v>36</v>
      </c>
      <c r="B12" s="76" t="s">
        <v>30</v>
      </c>
      <c r="C12" s="76" t="s">
        <v>60</v>
      </c>
      <c r="D12" s="77">
        <v>2148</v>
      </c>
    </row>
    <row r="13" spans="1:5" x14ac:dyDescent="0.25">
      <c r="A13" s="76" t="s">
        <v>36</v>
      </c>
      <c r="B13" s="76" t="s">
        <v>30</v>
      </c>
      <c r="C13" s="76" t="s">
        <v>67</v>
      </c>
      <c r="D13" s="77">
        <v>585</v>
      </c>
    </row>
    <row r="14" spans="1:5" x14ac:dyDescent="0.25">
      <c r="A14" s="76" t="s">
        <v>36</v>
      </c>
      <c r="B14" s="76" t="s">
        <v>30</v>
      </c>
      <c r="C14" s="76" t="s">
        <v>72</v>
      </c>
      <c r="D14" s="77">
        <v>795</v>
      </c>
    </row>
    <row r="15" spans="1:5" x14ac:dyDescent="0.25">
      <c r="A15" s="76" t="s">
        <v>36</v>
      </c>
      <c r="B15" s="76" t="s">
        <v>30</v>
      </c>
      <c r="C15" s="76" t="s">
        <v>38</v>
      </c>
      <c r="D15" s="77">
        <v>2466</v>
      </c>
    </row>
    <row r="16" spans="1:5" x14ac:dyDescent="0.25">
      <c r="A16" s="76" t="s">
        <v>36</v>
      </c>
      <c r="B16" s="76" t="s">
        <v>30</v>
      </c>
      <c r="C16" s="76" t="s">
        <v>39</v>
      </c>
      <c r="D16" s="77">
        <v>4960</v>
      </c>
    </row>
    <row r="17" spans="1:4" x14ac:dyDescent="0.25">
      <c r="A17" s="76" t="s">
        <v>36</v>
      </c>
      <c r="B17" s="76" t="s">
        <v>30</v>
      </c>
      <c r="C17" s="76" t="s">
        <v>40</v>
      </c>
      <c r="D17" s="77">
        <v>11297</v>
      </c>
    </row>
    <row r="18" spans="1:4" x14ac:dyDescent="0.25">
      <c r="A18" s="76" t="s">
        <v>36</v>
      </c>
      <c r="B18" s="76" t="s">
        <v>30</v>
      </c>
      <c r="C18" s="76" t="s">
        <v>63</v>
      </c>
      <c r="D18" s="77">
        <v>154</v>
      </c>
    </row>
    <row r="19" spans="1:4" x14ac:dyDescent="0.25">
      <c r="A19" s="76" t="s">
        <v>36</v>
      </c>
      <c r="B19" s="76" t="s">
        <v>30</v>
      </c>
      <c r="C19" s="76" t="s">
        <v>64</v>
      </c>
      <c r="D19" s="77">
        <v>1</v>
      </c>
    </row>
    <row r="20" spans="1:4" x14ac:dyDescent="0.25">
      <c r="A20" s="76" t="s">
        <v>36</v>
      </c>
      <c r="B20" s="76" t="s">
        <v>30</v>
      </c>
      <c r="C20" s="76" t="s">
        <v>41</v>
      </c>
      <c r="D20" s="77">
        <v>924</v>
      </c>
    </row>
    <row r="21" spans="1:4" x14ac:dyDescent="0.25">
      <c r="A21" s="76" t="s">
        <v>36</v>
      </c>
      <c r="B21" s="76" t="s">
        <v>30</v>
      </c>
      <c r="C21" s="76" t="s">
        <v>42</v>
      </c>
      <c r="D21" s="77">
        <v>20040</v>
      </c>
    </row>
    <row r="22" spans="1:4" x14ac:dyDescent="0.25">
      <c r="A22" s="76" t="s">
        <v>36</v>
      </c>
      <c r="B22" s="76" t="s">
        <v>30</v>
      </c>
      <c r="C22" s="76" t="s">
        <v>93</v>
      </c>
      <c r="D22" s="77">
        <v>430</v>
      </c>
    </row>
    <row r="23" spans="1:4" x14ac:dyDescent="0.25">
      <c r="A23" s="76" t="s">
        <v>36</v>
      </c>
      <c r="B23" s="76" t="s">
        <v>30</v>
      </c>
      <c r="C23" s="76" t="s">
        <v>65</v>
      </c>
      <c r="D23" s="77">
        <v>122</v>
      </c>
    </row>
    <row r="24" spans="1:4" x14ac:dyDescent="0.25">
      <c r="A24" s="76" t="s">
        <v>36</v>
      </c>
      <c r="B24" s="76" t="s">
        <v>30</v>
      </c>
      <c r="C24" s="76" t="s">
        <v>69</v>
      </c>
      <c r="D24" s="77">
        <v>48</v>
      </c>
    </row>
    <row r="25" spans="1:4" x14ac:dyDescent="0.25">
      <c r="A25" s="76" t="s">
        <v>36</v>
      </c>
      <c r="B25" s="76" t="s">
        <v>30</v>
      </c>
      <c r="C25" s="76" t="s">
        <v>68</v>
      </c>
      <c r="D25" s="77">
        <v>100</v>
      </c>
    </row>
    <row r="26" spans="1:4" x14ac:dyDescent="0.25">
      <c r="A26" s="76" t="s">
        <v>36</v>
      </c>
      <c r="B26" s="76" t="s">
        <v>30</v>
      </c>
      <c r="C26" s="76" t="s">
        <v>43</v>
      </c>
      <c r="D26" s="77">
        <v>976</v>
      </c>
    </row>
    <row r="27" spans="1:4" x14ac:dyDescent="0.25">
      <c r="A27" s="76" t="s">
        <v>36</v>
      </c>
      <c r="B27" s="76" t="s">
        <v>102</v>
      </c>
      <c r="C27" s="76" t="s">
        <v>42</v>
      </c>
      <c r="D27" s="77">
        <v>201</v>
      </c>
    </row>
    <row r="28" spans="1:4" x14ac:dyDescent="0.25">
      <c r="A28" s="76" t="s">
        <v>36</v>
      </c>
      <c r="B28" s="76" t="s">
        <v>32</v>
      </c>
      <c r="C28" s="76" t="s">
        <v>37</v>
      </c>
      <c r="D28" s="77">
        <v>9</v>
      </c>
    </row>
    <row r="29" spans="1:4" x14ac:dyDescent="0.25">
      <c r="A29" s="76" t="s">
        <v>36</v>
      </c>
      <c r="B29" s="76" t="s">
        <v>32</v>
      </c>
      <c r="C29" s="76" t="s">
        <v>60</v>
      </c>
      <c r="D29" s="77">
        <v>6</v>
      </c>
    </row>
    <row r="30" spans="1:4" x14ac:dyDescent="0.25">
      <c r="A30" s="76" t="s">
        <v>36</v>
      </c>
      <c r="B30" s="76" t="s">
        <v>32</v>
      </c>
      <c r="C30" s="76" t="s">
        <v>38</v>
      </c>
      <c r="D30" s="77">
        <v>3</v>
      </c>
    </row>
    <row r="31" spans="1:4" x14ac:dyDescent="0.25">
      <c r="A31" s="76" t="s">
        <v>36</v>
      </c>
      <c r="B31" s="76" t="s">
        <v>32</v>
      </c>
      <c r="C31" s="76" t="s">
        <v>39</v>
      </c>
      <c r="D31" s="77">
        <v>2</v>
      </c>
    </row>
    <row r="32" spans="1:4" x14ac:dyDescent="0.25">
      <c r="A32" s="76" t="s">
        <v>36</v>
      </c>
      <c r="B32" s="76" t="s">
        <v>32</v>
      </c>
      <c r="C32" s="76" t="s">
        <v>40</v>
      </c>
      <c r="D32" s="77">
        <v>6.1</v>
      </c>
    </row>
    <row r="33" spans="1:4" x14ac:dyDescent="0.25">
      <c r="A33" s="76" t="s">
        <v>36</v>
      </c>
      <c r="B33" s="76" t="s">
        <v>32</v>
      </c>
      <c r="C33" s="76" t="s">
        <v>41</v>
      </c>
      <c r="D33" s="77">
        <v>2.7</v>
      </c>
    </row>
    <row r="34" spans="1:4" x14ac:dyDescent="0.25">
      <c r="A34" s="76" t="s">
        <v>36</v>
      </c>
      <c r="B34" s="76" t="s">
        <v>32</v>
      </c>
      <c r="C34" s="76" t="s">
        <v>42</v>
      </c>
      <c r="D34" s="77">
        <v>17.600000000000001</v>
      </c>
    </row>
    <row r="35" spans="1:4" x14ac:dyDescent="0.25">
      <c r="A35" s="76" t="s">
        <v>36</v>
      </c>
      <c r="B35" s="76" t="s">
        <v>32</v>
      </c>
      <c r="C35" s="76" t="s">
        <v>61</v>
      </c>
      <c r="D35" s="77">
        <v>47.000000000000007</v>
      </c>
    </row>
    <row r="36" spans="1:4" x14ac:dyDescent="0.25">
      <c r="A36" s="76" t="s">
        <v>36</v>
      </c>
      <c r="B36" s="76" t="s">
        <v>104</v>
      </c>
      <c r="C36" s="76" t="s">
        <v>42</v>
      </c>
      <c r="D36" s="77">
        <v>1</v>
      </c>
    </row>
    <row r="37" spans="1:4" x14ac:dyDescent="0.25">
      <c r="A37" s="76" t="s">
        <v>36</v>
      </c>
      <c r="B37" s="76" t="s">
        <v>33</v>
      </c>
      <c r="C37" s="76" t="s">
        <v>38</v>
      </c>
      <c r="D37" s="77">
        <v>1</v>
      </c>
    </row>
    <row r="38" spans="1:4" x14ac:dyDescent="0.25">
      <c r="A38" s="76" t="s">
        <v>36</v>
      </c>
      <c r="B38" s="76" t="s">
        <v>33</v>
      </c>
      <c r="C38" s="76" t="s">
        <v>40</v>
      </c>
      <c r="D38" s="77">
        <v>6.2999999999999989</v>
      </c>
    </row>
    <row r="39" spans="1:4" x14ac:dyDescent="0.25">
      <c r="A39" s="76" t="s">
        <v>36</v>
      </c>
      <c r="B39" s="76" t="s">
        <v>33</v>
      </c>
      <c r="C39" s="76" t="s">
        <v>41</v>
      </c>
      <c r="D39" s="77">
        <v>2</v>
      </c>
    </row>
    <row r="40" spans="1:4" x14ac:dyDescent="0.25">
      <c r="A40" s="76" t="s">
        <v>36</v>
      </c>
      <c r="B40" s="76" t="s">
        <v>33</v>
      </c>
      <c r="C40" s="76" t="s">
        <v>42</v>
      </c>
      <c r="D40" s="77">
        <v>12.7</v>
      </c>
    </row>
    <row r="41" spans="1:4" x14ac:dyDescent="0.25">
      <c r="A41" s="76" t="s">
        <v>36</v>
      </c>
      <c r="B41" s="76" t="s">
        <v>33</v>
      </c>
      <c r="C41" s="76" t="s">
        <v>61</v>
      </c>
      <c r="D41" s="77">
        <v>364.20000000000005</v>
      </c>
    </row>
    <row r="42" spans="1:4" x14ac:dyDescent="0.25">
      <c r="A42" s="76" t="s">
        <v>36</v>
      </c>
      <c r="B42" s="76" t="s">
        <v>33</v>
      </c>
      <c r="C42" s="76" t="s">
        <v>71</v>
      </c>
      <c r="D42" s="77">
        <v>0</v>
      </c>
    </row>
  </sheetData>
  <autoFilter ref="A1:D42" xr:uid="{ECFA03C0-D461-42C3-B52E-9338E8AA494F}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Graf</vt:lpstr>
      <vt:lpstr>Data1</vt:lpstr>
      <vt:lpstr>Data2</vt:lpstr>
      <vt:lpstr>Data5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Uživatel systému Windows</cp:lastModifiedBy>
  <cp:lastPrinted>2021-01-11T12:32:29Z</cp:lastPrinted>
  <dcterms:created xsi:type="dcterms:W3CDTF">2020-03-24T21:31:32Z</dcterms:created>
  <dcterms:modified xsi:type="dcterms:W3CDTF">2021-08-09T08:31:03Z</dcterms:modified>
</cp:coreProperties>
</file>