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303D8374-CBE3-40C8-8C78-6FE562A18DE9}" xr6:coauthVersionLast="47" xr6:coauthVersionMax="47" xr10:uidLastSave="{00000000-0000-0000-0000-000000000000}"/>
  <bookViews>
    <workbookView xWindow="-120" yWindow="-120" windowWidth="29040" windowHeight="15840" xr2:uid="{0366CB0B-0C3C-436B-B536-3117B70B38A7}"/>
  </bookViews>
  <sheets>
    <sheet name="ReportKliniky" sheetId="1" r:id="rId1"/>
  </sheets>
  <externalReferences>
    <externalReference r:id="rId2"/>
  </externalReferences>
  <definedNames>
    <definedName name="_xlnm.Database">#REF!</definedName>
    <definedName name="_xlnm.Print_Area" localSheetId="0">ReportKliniky!$C$1:$R$21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N30" i="1"/>
  <c r="M30" i="1"/>
  <c r="L30" i="1"/>
  <c r="M29" i="1"/>
  <c r="N29" i="1" s="1"/>
  <c r="L29" i="1"/>
  <c r="M28" i="1"/>
  <c r="N28" i="1" s="1"/>
  <c r="L28" i="1"/>
  <c r="M27" i="1"/>
  <c r="N27" i="1" s="1"/>
  <c r="M26" i="1"/>
  <c r="N26" i="1" s="1"/>
  <c r="L26" i="1"/>
  <c r="Q23" i="1"/>
  <c r="O23" i="1"/>
  <c r="N23" i="1"/>
  <c r="M23" i="1"/>
  <c r="L23" i="1"/>
  <c r="K22" i="1"/>
  <c r="M20" i="1"/>
  <c r="N20" i="1" s="1"/>
  <c r="L20" i="1"/>
  <c r="M18" i="1"/>
  <c r="N16" i="1"/>
  <c r="M16" i="1"/>
  <c r="L16" i="1"/>
  <c r="P15" i="1"/>
  <c r="M15" i="1"/>
  <c r="N15" i="1" s="1"/>
  <c r="L15" i="1"/>
  <c r="M12" i="1"/>
  <c r="N12" i="1" s="1"/>
  <c r="L12" i="1"/>
  <c r="M9" i="1"/>
  <c r="M11" i="1" l="1"/>
  <c r="M25" i="1"/>
  <c r="M4" i="1"/>
  <c r="M7" i="1" l="1"/>
  <c r="Q30" i="1" l="1"/>
  <c r="O30" i="1" s="1"/>
  <c r="Q28" i="1"/>
  <c r="O28" i="1" s="1"/>
  <c r="Q16" i="1" l="1"/>
  <c r="O16" i="1" s="1"/>
  <c r="Q29" i="1"/>
  <c r="O29" i="1" s="1"/>
  <c r="Q14" i="1"/>
  <c r="Q15" i="1"/>
  <c r="O15" i="1" s="1"/>
  <c r="Q12" i="1" l="1"/>
  <c r="Q20" i="1"/>
  <c r="Q13" i="1"/>
  <c r="Q27" i="1"/>
  <c r="O27" i="1" s="1"/>
  <c r="Q26" i="1"/>
  <c r="K25" i="1" l="1"/>
  <c r="O26" i="1"/>
  <c r="O20" i="1"/>
  <c r="K18" i="1"/>
  <c r="K19" i="1"/>
  <c r="K11" i="1"/>
  <c r="O12" i="1"/>
  <c r="O25" i="1" l="1"/>
  <c r="N25" i="1"/>
  <c r="O11" i="1"/>
  <c r="K7" i="1"/>
  <c r="N11" i="1"/>
  <c r="N18" i="1"/>
  <c r="O18" i="1"/>
  <c r="K8" i="1"/>
  <c r="L8" i="1" l="1"/>
  <c r="N7" i="1"/>
  <c r="O7" i="1"/>
</calcChain>
</file>

<file path=xl/sharedStrings.xml><?xml version="1.0" encoding="utf-8"?>
<sst xmlns="http://schemas.openxmlformats.org/spreadsheetml/2006/main" count="109" uniqueCount="89">
  <si>
    <t>Aktuálně otevřená lůžka</t>
  </si>
  <si>
    <t>Potenciální lůžka k otevření v reakci na pokyn MZ pro krizovou připravenost</t>
  </si>
  <si>
    <t>IssueID</t>
  </si>
  <si>
    <t>COVID označení / komentář</t>
  </si>
  <si>
    <t>Název pracoviště</t>
  </si>
  <si>
    <t>Klinika GARANTUJÍCÍ COVID PÉČI</t>
  </si>
  <si>
    <t>Zodpovídá za
LP ( MUDr. )</t>
  </si>
  <si>
    <t>Zodpovídá za NLZP</t>
  </si>
  <si>
    <t>Klinika "domácí" - původní</t>
  </si>
  <si>
    <t>Středisko COVID oddělení</t>
  </si>
  <si>
    <t>Počet lůžek</t>
  </si>
  <si>
    <t>Mezi
součty</t>
  </si>
  <si>
    <t>Počet covid pacientů</t>
  </si>
  <si>
    <t>Obložnost</t>
  </si>
  <si>
    <t>Volná lůžka</t>
  </si>
  <si>
    <t>Datum zaevidování od</t>
  </si>
  <si>
    <t>Poznámka</t>
  </si>
  <si>
    <t>COVID LŮŽKA CELKEM</t>
  </si>
  <si>
    <t>Otevřená lůžka</t>
  </si>
  <si>
    <t>Další potenciální a rezervní kapacita</t>
  </si>
  <si>
    <t>Covid pacienti vedení na non covid odděleních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</si>
  <si>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</si>
  <si>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t>COVID KARIM</t>
  </si>
  <si>
    <t>KARIM 15 JIP</t>
  </si>
  <si>
    <t>KARIM</t>
  </si>
  <si>
    <t>Uvízl</t>
  </si>
  <si>
    <t>Chocholková</t>
  </si>
  <si>
    <t>0731</t>
  </si>
  <si>
    <t>COVID IPCHO</t>
  </si>
  <si>
    <t>Odd. 51</t>
  </si>
  <si>
    <t>Krch</t>
  </si>
  <si>
    <t>IPCHO</t>
  </si>
  <si>
    <t>1IK</t>
  </si>
  <si>
    <t>Ostatní oborově specializovaná pracoviště intenzivní péče</t>
  </si>
  <si>
    <t>Lůžka k dispozici</t>
  </si>
  <si>
    <t>COVID DK</t>
  </si>
  <si>
    <t>JIP 21C</t>
  </si>
  <si>
    <t>DK</t>
  </si>
  <si>
    <t>Smolka</t>
  </si>
  <si>
    <t>Kašubová</t>
  </si>
  <si>
    <t>1014</t>
  </si>
  <si>
    <t>Standardní péče</t>
  </si>
  <si>
    <t>COVID FJ A</t>
  </si>
  <si>
    <t>Odd. 4A</t>
  </si>
  <si>
    <t>URGENT</t>
  </si>
  <si>
    <t>Horák</t>
  </si>
  <si>
    <t xml:space="preserve">Gehrová </t>
  </si>
  <si>
    <t>0112</t>
  </si>
  <si>
    <t>COVID FJ B</t>
  </si>
  <si>
    <t>Odd. 4B</t>
  </si>
  <si>
    <t>Covid - přehled aktuálního lůžkového fondu a počet covid+ pacientů</t>
  </si>
  <si>
    <t>Další potenciální kapacita</t>
  </si>
  <si>
    <t>COVID GER</t>
  </si>
  <si>
    <t>Odd. 46</t>
  </si>
  <si>
    <t>2IKaGER</t>
  </si>
  <si>
    <t xml:space="preserve">Bretšnajdrová </t>
  </si>
  <si>
    <t xml:space="preserve">Danielová </t>
  </si>
  <si>
    <t>3011</t>
  </si>
  <si>
    <t>COVID dospávací hala</t>
  </si>
  <si>
    <t>1731</t>
  </si>
  <si>
    <t>COVID I. IK</t>
  </si>
  <si>
    <t xml:space="preserve">Odd. 1, JIP </t>
  </si>
  <si>
    <t>Hutyra</t>
  </si>
  <si>
    <t>Hetclová</t>
  </si>
  <si>
    <t>0131</t>
  </si>
  <si>
    <t>COVID CHIR II</t>
  </si>
  <si>
    <t>Odd. 37A</t>
  </si>
  <si>
    <t>2CHIR</t>
  </si>
  <si>
    <t>Krhovská</t>
  </si>
  <si>
    <t>Rokytová</t>
  </si>
  <si>
    <t>COVID HOK</t>
  </si>
  <si>
    <t>odd. 5b – JIP</t>
  </si>
  <si>
    <t>HOK</t>
  </si>
  <si>
    <t xml:space="preserve">Hluší </t>
  </si>
  <si>
    <t xml:space="preserve">Labudíková </t>
  </si>
  <si>
    <t>3211</t>
  </si>
  <si>
    <t>0532</t>
  </si>
  <si>
    <t>Rezervní kapacita intenzivní péče</t>
  </si>
  <si>
    <t>Rezervní kapacita</t>
  </si>
  <si>
    <t>rezerva</t>
  </si>
  <si>
    <t>COVID CHIR. I</t>
  </si>
  <si>
    <t>Odd. 3</t>
  </si>
  <si>
    <t>1CHIR</t>
  </si>
  <si>
    <t xml:space="preserve">Smolíková </t>
  </si>
  <si>
    <t>0413</t>
  </si>
  <si>
    <t>COVID URO</t>
  </si>
  <si>
    <t>Odd. 20</t>
  </si>
  <si>
    <t>URO</t>
  </si>
  <si>
    <t>Hanousková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</si>
</sst>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4"/>
      <color rgb="FF00E266"/>
      <name val="Calibri"/>
      <family val="2"/>
      <charset val="238"/>
      <scheme val="minor"/>
    </font>
    <font>
      <b/>
      <sz val="16"/>
      <color rgb="FF00E266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theme="7" tint="0.59999389629810485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  <font>
      <b/>
      <sz val="14"/>
      <color theme="5" tint="0.59999389629810485"/>
      <name val="Calibri"/>
      <family val="2"/>
      <charset val="238"/>
      <scheme val="minor"/>
    </font>
    <font>
      <sz val="14"/>
      <color theme="5" tint="0.59999389629810485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2"/>
      <color rgb="FF00E26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499984740745262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/>
      <bottom style="hair">
        <color theme="4" tint="-0.24994659260841701"/>
      </bottom>
      <diagonal/>
    </border>
    <border>
      <left/>
      <right/>
      <top/>
      <bottom style="hair">
        <color theme="3" tint="-0.24994659260841701"/>
      </bottom>
      <diagonal/>
    </border>
    <border>
      <left/>
      <right style="thin">
        <color theme="4" tint="-0.499984740745262"/>
      </right>
      <top/>
      <bottom style="hair">
        <color theme="3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/>
      <diagonal/>
    </border>
    <border>
      <left/>
      <right/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24994659260841701"/>
      </bottom>
      <diagonal/>
    </border>
    <border>
      <left/>
      <right style="thin">
        <color theme="9" tint="-0.499984740745262"/>
      </right>
      <top style="hair">
        <color theme="9"/>
      </top>
      <bottom style="hair">
        <color theme="9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4" tint="-0.499984740745262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499984740745262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24994659260841701"/>
      </left>
      <right/>
      <top/>
      <bottom style="thin">
        <color theme="4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3" tint="-0.24994659260841701"/>
      </left>
      <right/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1" fillId="0" borderId="0"/>
  </cellStyleXfs>
  <cellXfs count="262">
    <xf numFmtId="0" fontId="0" fillId="0" borderId="0" xfId="0"/>
    <xf numFmtId="0" fontId="0" fillId="0" borderId="0" xfId="0" applyAlignment="1">
      <alignment vertical="center"/>
    </xf>
    <xf numFmtId="14" fontId="3" fillId="0" borderId="0" xfId="0" applyNumberFormat="1" applyFont="1"/>
    <xf numFmtId="0" fontId="0" fillId="0" borderId="0" xfId="0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9" fontId="10" fillId="3" borderId="8" xfId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49" fontId="10" fillId="3" borderId="0" xfId="0" applyNumberFormat="1" applyFont="1" applyFill="1" applyAlignment="1">
      <alignment horizontal="center" vertical="center" wrapText="1"/>
    </xf>
    <xf numFmtId="3" fontId="16" fillId="3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3" fontId="10" fillId="3" borderId="0" xfId="0" applyNumberFormat="1" applyFont="1" applyFill="1" applyAlignment="1">
      <alignment horizontal="center" vertical="center" wrapText="1"/>
    </xf>
    <xf numFmtId="9" fontId="10" fillId="3" borderId="0" xfId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4" borderId="12" xfId="0" applyFont="1" applyFill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49" fontId="22" fillId="4" borderId="13" xfId="0" applyNumberFormat="1" applyFont="1" applyFill="1" applyBorder="1" applyAlignment="1">
      <alignment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>
      <alignment vertical="center" wrapText="1"/>
    </xf>
    <xf numFmtId="49" fontId="21" fillId="4" borderId="13" xfId="0" applyNumberFormat="1" applyFont="1" applyFill="1" applyBorder="1" applyAlignment="1">
      <alignment horizontal="center" vertical="center" wrapText="1"/>
    </xf>
    <xf numFmtId="3" fontId="21" fillId="4" borderId="13" xfId="0" applyNumberFormat="1" applyFont="1" applyFill="1" applyBorder="1" applyAlignment="1">
      <alignment horizontal="center" vertical="center" wrapText="1"/>
    </xf>
    <xf numFmtId="3" fontId="21" fillId="4" borderId="13" xfId="0" applyNumberFormat="1" applyFont="1" applyFill="1" applyBorder="1" applyAlignment="1">
      <alignment horizontal="center" vertical="center"/>
    </xf>
    <xf numFmtId="3" fontId="22" fillId="4" borderId="13" xfId="0" applyNumberFormat="1" applyFont="1" applyFill="1" applyBorder="1" applyAlignment="1">
      <alignment horizontal="center" vertical="center" wrapText="1"/>
    </xf>
    <xf numFmtId="164" fontId="22" fillId="4" borderId="13" xfId="0" applyNumberFormat="1" applyFont="1" applyFill="1" applyBorder="1" applyAlignment="1">
      <alignment horizontal="center" vertical="center" wrapText="1"/>
    </xf>
    <xf numFmtId="49" fontId="22" fillId="4" borderId="14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49" fontId="21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0" fontId="0" fillId="5" borderId="15" xfId="0" applyFill="1" applyBorder="1" applyAlignment="1">
      <alignment horizontal="center" vertical="top" wrapText="1"/>
    </xf>
    <xf numFmtId="49" fontId="23" fillId="5" borderId="16" xfId="0" applyNumberFormat="1" applyFont="1" applyFill="1" applyBorder="1" applyAlignment="1">
      <alignment vertical="center"/>
    </xf>
    <xf numFmtId="49" fontId="23" fillId="5" borderId="16" xfId="0" applyNumberFormat="1" applyFont="1" applyFill="1" applyBorder="1" applyAlignment="1">
      <alignment horizontal="left" vertical="center"/>
    </xf>
    <xf numFmtId="49" fontId="25" fillId="5" borderId="16" xfId="0" applyNumberFormat="1" applyFont="1" applyFill="1" applyBorder="1" applyAlignment="1">
      <alignment horizontal="right" vertical="center"/>
    </xf>
    <xf numFmtId="49" fontId="23" fillId="5" borderId="16" xfId="0" applyNumberFormat="1" applyFont="1" applyFill="1" applyBorder="1" applyAlignment="1">
      <alignment horizontal="center" vertical="center" wrapText="1"/>
    </xf>
    <xf numFmtId="3" fontId="12" fillId="5" borderId="16" xfId="0" applyNumberFormat="1" applyFont="1" applyFill="1" applyBorder="1" applyAlignment="1">
      <alignment horizontal="center" vertical="center" wrapText="1"/>
    </xf>
    <xf numFmtId="3" fontId="23" fillId="5" borderId="16" xfId="0" applyNumberFormat="1" applyFont="1" applyFill="1" applyBorder="1" applyAlignment="1">
      <alignment horizontal="center" vertical="center" wrapText="1"/>
    </xf>
    <xf numFmtId="9" fontId="12" fillId="5" borderId="16" xfId="1" applyFont="1" applyFill="1" applyBorder="1" applyAlignment="1">
      <alignment horizontal="center" vertical="center" wrapText="1"/>
    </xf>
    <xf numFmtId="3" fontId="12" fillId="5" borderId="17" xfId="0" applyNumberFormat="1" applyFont="1" applyFill="1" applyBorder="1" applyAlignment="1">
      <alignment horizontal="center" vertical="center" wrapText="1"/>
    </xf>
    <xf numFmtId="49" fontId="23" fillId="5" borderId="17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3" fontId="25" fillId="0" borderId="0" xfId="0" applyNumberFormat="1" applyFont="1" applyAlignment="1">
      <alignment horizontal="center" vertical="center" wrapText="1"/>
    </xf>
    <xf numFmtId="164" fontId="33" fillId="0" borderId="19" xfId="0" applyNumberFormat="1" applyFont="1" applyBorder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 wrapText="1"/>
    </xf>
    <xf numFmtId="49" fontId="34" fillId="0" borderId="19" xfId="2" applyNumberFormat="1" applyFont="1" applyBorder="1" applyAlignment="1">
      <alignment horizontal="left" vertical="center" wrapText="1"/>
    </xf>
    <xf numFmtId="164" fontId="33" fillId="0" borderId="20" xfId="0" applyNumberFormat="1" applyFont="1" applyBorder="1" applyAlignment="1">
      <alignment horizontal="center" vertical="center" wrapText="1"/>
    </xf>
    <xf numFmtId="164" fontId="26" fillId="0" borderId="21" xfId="0" applyNumberFormat="1" applyFont="1" applyBorder="1" applyAlignment="1">
      <alignment horizontal="center" vertical="center" wrapText="1"/>
    </xf>
    <xf numFmtId="49" fontId="34" fillId="0" borderId="22" xfId="2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0" fontId="0" fillId="8" borderId="18" xfId="0" applyFill="1" applyBorder="1" applyAlignment="1">
      <alignment horizontal="center" vertical="top" wrapText="1"/>
    </xf>
    <xf numFmtId="49" fontId="23" fillId="8" borderId="0" xfId="0" applyNumberFormat="1" applyFont="1" applyFill="1" applyAlignment="1">
      <alignment horizontal="center" vertical="center" wrapText="1"/>
    </xf>
    <xf numFmtId="3" fontId="11" fillId="8" borderId="0" xfId="0" applyNumberFormat="1" applyFont="1" applyFill="1" applyAlignment="1">
      <alignment horizontal="center" vertical="center" wrapText="1"/>
    </xf>
    <xf numFmtId="3" fontId="23" fillId="8" borderId="0" xfId="0" applyNumberFormat="1" applyFont="1" applyFill="1" applyAlignment="1">
      <alignment horizontal="center" vertical="center" wrapText="1"/>
    </xf>
    <xf numFmtId="3" fontId="11" fillId="8" borderId="19" xfId="0" applyNumberFormat="1" applyFont="1" applyFill="1" applyBorder="1" applyAlignment="1">
      <alignment horizontal="center" vertical="center" wrapText="1"/>
    </xf>
    <xf numFmtId="49" fontId="23" fillId="8" borderId="19" xfId="0" applyNumberFormat="1" applyFont="1" applyFill="1" applyBorder="1" applyAlignment="1">
      <alignment horizontal="center" vertical="center" wrapText="1"/>
    </xf>
    <xf numFmtId="49" fontId="26" fillId="0" borderId="23" xfId="0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164" fontId="26" fillId="7" borderId="23" xfId="0" applyNumberFormat="1" applyFont="1" applyFill="1" applyBorder="1" applyAlignment="1">
      <alignment horizontal="center" vertical="center" wrapText="1"/>
    </xf>
    <xf numFmtId="49" fontId="34" fillId="7" borderId="24" xfId="2" applyNumberFormat="1" applyFont="1" applyFill="1" applyBorder="1" applyAlignment="1">
      <alignment horizontal="left" vertical="center" wrapText="1"/>
    </xf>
    <xf numFmtId="49" fontId="23" fillId="9" borderId="26" xfId="0" applyNumberFormat="1" applyFont="1" applyFill="1" applyBorder="1" applyAlignment="1">
      <alignment horizontal="center" vertical="center" wrapText="1"/>
    </xf>
    <xf numFmtId="49" fontId="35" fillId="9" borderId="26" xfId="0" applyNumberFormat="1" applyFont="1" applyFill="1" applyBorder="1" applyAlignment="1">
      <alignment horizontal="left" vertical="center" wrapText="1"/>
    </xf>
    <xf numFmtId="49" fontId="25" fillId="9" borderId="26" xfId="0" applyNumberFormat="1" applyFont="1" applyFill="1" applyBorder="1" applyAlignment="1">
      <alignment horizontal="right" vertical="center"/>
    </xf>
    <xf numFmtId="3" fontId="12" fillId="9" borderId="26" xfId="0" applyNumberFormat="1" applyFont="1" applyFill="1" applyBorder="1" applyAlignment="1">
      <alignment horizontal="center" vertical="center" wrapText="1"/>
    </xf>
    <xf numFmtId="3" fontId="23" fillId="9" borderId="26" xfId="0" applyNumberFormat="1" applyFont="1" applyFill="1" applyBorder="1" applyAlignment="1">
      <alignment horizontal="center" vertical="center" wrapText="1"/>
    </xf>
    <xf numFmtId="9" fontId="12" fillId="9" borderId="26" xfId="1" applyFont="1" applyFill="1" applyBorder="1" applyAlignment="1">
      <alignment horizontal="center" vertical="center" wrapText="1"/>
    </xf>
    <xf numFmtId="3" fontId="12" fillId="9" borderId="27" xfId="0" applyNumberFormat="1" applyFont="1" applyFill="1" applyBorder="1" applyAlignment="1">
      <alignment horizontal="center" vertical="center" wrapText="1"/>
    </xf>
    <xf numFmtId="49" fontId="23" fillId="9" borderId="27" xfId="0" applyNumberFormat="1" applyFont="1" applyFill="1" applyBorder="1" applyAlignment="1">
      <alignment horizontal="center" vertical="center" wrapText="1"/>
    </xf>
    <xf numFmtId="0" fontId="0" fillId="9" borderId="28" xfId="0" applyFill="1" applyBorder="1" applyAlignment="1">
      <alignment vertical="center" wrapText="1"/>
    </xf>
    <xf numFmtId="9" fontId="1" fillId="0" borderId="0" xfId="1" applyFont="1" applyFill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164" fontId="33" fillId="0" borderId="29" xfId="0" applyNumberFormat="1" applyFont="1" applyBorder="1" applyAlignment="1">
      <alignment horizontal="center" vertical="center" wrapText="1"/>
    </xf>
    <xf numFmtId="49" fontId="26" fillId="0" borderId="29" xfId="0" applyNumberFormat="1" applyFont="1" applyBorder="1" applyAlignment="1">
      <alignment horizontal="left" vertical="center" wrapText="1"/>
    </xf>
    <xf numFmtId="164" fontId="33" fillId="10" borderId="31" xfId="0" applyNumberFormat="1" applyFont="1" applyFill="1" applyBorder="1" applyAlignment="1">
      <alignment horizontal="center" vertical="center" wrapText="1"/>
    </xf>
    <xf numFmtId="164" fontId="26" fillId="10" borderId="30" xfId="0" applyNumberFormat="1" applyFont="1" applyFill="1" applyBorder="1" applyAlignment="1">
      <alignment horizontal="center" vertical="center" wrapText="1"/>
    </xf>
    <xf numFmtId="49" fontId="26" fillId="10" borderId="3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" fillId="0" borderId="0" xfId="0" applyFont="1"/>
    <xf numFmtId="0" fontId="0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vertical="top"/>
    </xf>
    <xf numFmtId="0" fontId="3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/>
    <xf numFmtId="49" fontId="6" fillId="8" borderId="0" xfId="0" applyNumberFormat="1" applyFont="1" applyFill="1" applyAlignment="1">
      <alignment horizontal="right" vertical="center"/>
    </xf>
    <xf numFmtId="3" fontId="15" fillId="8" borderId="0" xfId="0" applyNumberFormat="1" applyFont="1" applyFill="1" applyAlignment="1">
      <alignment horizontal="center" vertical="center"/>
    </xf>
    <xf numFmtId="9" fontId="23" fillId="8" borderId="0" xfId="1" applyFont="1" applyFill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3" fontId="32" fillId="0" borderId="0" xfId="2" applyNumberFormat="1" applyFont="1" applyAlignment="1">
      <alignment horizontal="center" vertical="center" wrapText="1"/>
    </xf>
    <xf numFmtId="9" fontId="1" fillId="0" borderId="23" xfId="1" applyFont="1" applyFill="1" applyBorder="1" applyAlignment="1">
      <alignment horizontal="center" vertical="center" wrapText="1"/>
    </xf>
    <xf numFmtId="164" fontId="33" fillId="0" borderId="24" xfId="0" applyNumberFormat="1" applyFont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0" fontId="0" fillId="9" borderId="34" xfId="0" applyFill="1" applyBorder="1" applyAlignment="1">
      <alignment vertical="center" wrapText="1"/>
    </xf>
    <xf numFmtId="164" fontId="33" fillId="0" borderId="33" xfId="0" applyNumberFormat="1" applyFont="1" applyBorder="1" applyAlignment="1">
      <alignment horizontal="center" vertical="center" wrapText="1"/>
    </xf>
    <xf numFmtId="49" fontId="34" fillId="7" borderId="20" xfId="2" applyNumberFormat="1" applyFont="1" applyFill="1" applyBorder="1" applyAlignment="1">
      <alignment horizontal="left" vertical="center" wrapText="1"/>
    </xf>
    <xf numFmtId="49" fontId="34" fillId="7" borderId="0" xfId="2" applyNumberFormat="1" applyFont="1" applyFill="1" applyAlignment="1">
      <alignment horizontal="left" vertical="center" wrapText="1"/>
    </xf>
    <xf numFmtId="49" fontId="26" fillId="0" borderId="35" xfId="0" applyNumberFormat="1" applyFont="1" applyBorder="1" applyAlignment="1">
      <alignment horizontal="left" vertical="center" wrapText="1"/>
    </xf>
    <xf numFmtId="49" fontId="34" fillId="10" borderId="36" xfId="2" applyNumberFormat="1" applyFont="1" applyFill="1" applyBorder="1" applyAlignment="1">
      <alignment horizontal="left" vertical="center" wrapText="1"/>
    </xf>
    <xf numFmtId="0" fontId="0" fillId="5" borderId="37" xfId="0" applyFill="1" applyBorder="1" applyAlignment="1">
      <alignment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49" fontId="34" fillId="0" borderId="0" xfId="2" applyNumberFormat="1" applyFont="1" applyAlignment="1">
      <alignment horizontal="left" vertical="center" wrapText="1"/>
    </xf>
    <xf numFmtId="0" fontId="0" fillId="8" borderId="15" xfId="0" applyFill="1" applyBorder="1" applyAlignment="1">
      <alignment horizontal="center" vertical="top" wrapText="1"/>
    </xf>
    <xf numFmtId="49" fontId="23" fillId="8" borderId="16" xfId="0" applyNumberFormat="1" applyFont="1" applyFill="1" applyBorder="1" applyAlignment="1">
      <alignment horizontal="right" vertical="center"/>
    </xf>
    <xf numFmtId="49" fontId="23" fillId="8" borderId="16" xfId="0" applyNumberFormat="1" applyFont="1" applyFill="1" applyBorder="1" applyAlignment="1">
      <alignment horizontal="center" vertical="center" wrapText="1"/>
    </xf>
    <xf numFmtId="3" fontId="11" fillId="8" borderId="16" xfId="0" applyNumberFormat="1" applyFont="1" applyFill="1" applyBorder="1" applyAlignment="1">
      <alignment horizontal="center" vertical="center" wrapText="1"/>
    </xf>
    <xf numFmtId="3" fontId="23" fillId="8" borderId="16" xfId="0" applyNumberFormat="1" applyFont="1" applyFill="1" applyBorder="1" applyAlignment="1">
      <alignment horizontal="center" vertical="center" wrapText="1"/>
    </xf>
    <xf numFmtId="9" fontId="11" fillId="8" borderId="16" xfId="1" applyFont="1" applyFill="1" applyBorder="1" applyAlignment="1">
      <alignment horizontal="center" vertical="center" wrapText="1"/>
    </xf>
    <xf numFmtId="3" fontId="11" fillId="8" borderId="17" xfId="0" applyNumberFormat="1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top" wrapText="1"/>
    </xf>
    <xf numFmtId="49" fontId="23" fillId="9" borderId="26" xfId="0" applyNumberFormat="1" applyFont="1" applyFill="1" applyBorder="1" applyAlignment="1">
      <alignment vertical="center" wrapText="1"/>
    </xf>
    <xf numFmtId="164" fontId="26" fillId="0" borderId="30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8" borderId="41" xfId="0" applyFill="1" applyBorder="1" applyAlignment="1">
      <alignment vertical="center" wrapText="1"/>
    </xf>
    <xf numFmtId="0" fontId="7" fillId="0" borderId="38" xfId="0" applyFont="1" applyBorder="1" applyAlignment="1">
      <alignment horizontal="left" vertical="center" wrapText="1"/>
    </xf>
    <xf numFmtId="0" fontId="0" fillId="11" borderId="42" xfId="0" applyFill="1" applyBorder="1" applyAlignment="1">
      <alignment horizontal="center" vertical="top" wrapText="1"/>
    </xf>
    <xf numFmtId="49" fontId="23" fillId="11" borderId="16" xfId="0" applyNumberFormat="1" applyFont="1" applyFill="1" applyBorder="1" applyAlignment="1">
      <alignment vertical="center"/>
    </xf>
    <xf numFmtId="49" fontId="23" fillId="11" borderId="16" xfId="0" applyNumberFormat="1" applyFont="1" applyFill="1" applyBorder="1" applyAlignment="1">
      <alignment horizontal="left" vertical="center"/>
    </xf>
    <xf numFmtId="49" fontId="6" fillId="11" borderId="16" xfId="0" applyNumberFormat="1" applyFont="1" applyFill="1" applyBorder="1" applyAlignment="1">
      <alignment horizontal="right" vertical="center"/>
    </xf>
    <xf numFmtId="49" fontId="23" fillId="11" borderId="16" xfId="0" applyNumberFormat="1" applyFont="1" applyFill="1" applyBorder="1" applyAlignment="1">
      <alignment horizontal="center" vertical="center" wrapText="1"/>
    </xf>
    <xf numFmtId="3" fontId="15" fillId="11" borderId="16" xfId="0" applyNumberFormat="1" applyFont="1" applyFill="1" applyBorder="1" applyAlignment="1">
      <alignment horizontal="center" vertical="center"/>
    </xf>
    <xf numFmtId="3" fontId="23" fillId="11" borderId="16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vertical="center" wrapText="1"/>
    </xf>
    <xf numFmtId="9" fontId="23" fillId="11" borderId="16" xfId="1" applyFont="1" applyFill="1" applyBorder="1" applyAlignment="1">
      <alignment horizontal="center" vertical="center" wrapText="1"/>
    </xf>
    <xf numFmtId="3" fontId="11" fillId="11" borderId="17" xfId="0" applyNumberFormat="1" applyFont="1" applyFill="1" applyBorder="1" applyAlignment="1">
      <alignment horizontal="center" vertical="center" wrapText="1"/>
    </xf>
    <xf numFmtId="49" fontId="23" fillId="11" borderId="19" xfId="0" applyNumberFormat="1" applyFont="1" applyFill="1" applyBorder="1" applyAlignment="1">
      <alignment horizontal="center" vertical="center" wrapText="1"/>
    </xf>
    <xf numFmtId="49" fontId="23" fillId="11" borderId="0" xfId="0" applyNumberFormat="1" applyFont="1" applyFill="1" applyAlignment="1">
      <alignment horizontal="center" vertical="center" wrapText="1"/>
    </xf>
    <xf numFmtId="0" fontId="0" fillId="11" borderId="43" xfId="0" applyFill="1" applyBorder="1" applyAlignment="1">
      <alignment vertical="center" wrapText="1"/>
    </xf>
    <xf numFmtId="0" fontId="7" fillId="0" borderId="44" xfId="0" applyFont="1" applyBorder="1" applyAlignment="1">
      <alignment horizontal="left" vertical="center" wrapText="1"/>
    </xf>
    <xf numFmtId="164" fontId="33" fillId="6" borderId="24" xfId="0" applyNumberFormat="1" applyFont="1" applyFill="1" applyBorder="1" applyAlignment="1">
      <alignment horizontal="center" vertical="center" wrapText="1"/>
    </xf>
    <xf numFmtId="164" fontId="26" fillId="7" borderId="0" xfId="0" applyNumberFormat="1" applyFont="1" applyFill="1" applyAlignment="1">
      <alignment horizontal="center" vertical="center" wrapText="1"/>
    </xf>
    <xf numFmtId="49" fontId="26" fillId="0" borderId="32" xfId="0" applyNumberFormat="1" applyFont="1" applyBorder="1" applyAlignment="1">
      <alignment vertical="center" wrapText="1"/>
    </xf>
    <xf numFmtId="0" fontId="28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1" fillId="0" borderId="32" xfId="2" applyNumberFormat="1" applyFont="1" applyBorder="1" applyAlignment="1">
      <alignment horizontal="center" vertical="center" wrapText="1"/>
    </xf>
    <xf numFmtId="9" fontId="32" fillId="0" borderId="32" xfId="1" applyFont="1" applyFill="1" applyBorder="1" applyAlignment="1">
      <alignment horizontal="center" vertical="center" wrapText="1"/>
    </xf>
    <xf numFmtId="3" fontId="32" fillId="0" borderId="33" xfId="2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1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9" fontId="1" fillId="0" borderId="32" xfId="1" applyFont="1" applyFill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0" fontId="0" fillId="5" borderId="43" xfId="0" applyFill="1" applyBorder="1" applyAlignment="1">
      <alignment vertical="center" wrapText="1"/>
    </xf>
    <xf numFmtId="0" fontId="7" fillId="6" borderId="23" xfId="0" applyFont="1" applyFill="1" applyBorder="1" applyAlignment="1">
      <alignment horizontal="left" vertical="center" wrapText="1"/>
    </xf>
    <xf numFmtId="49" fontId="26" fillId="6" borderId="23" xfId="0" applyNumberFormat="1" applyFont="1" applyFill="1" applyBorder="1" applyAlignment="1">
      <alignment vertical="center" wrapText="1"/>
    </xf>
    <xf numFmtId="0" fontId="27" fillId="6" borderId="23" xfId="0" applyFont="1" applyFill="1" applyBorder="1" applyAlignment="1">
      <alignment horizontal="left" vertical="center" wrapText="1"/>
    </xf>
    <xf numFmtId="0" fontId="28" fillId="6" borderId="23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vertical="center" wrapText="1"/>
    </xf>
    <xf numFmtId="49" fontId="29" fillId="6" borderId="23" xfId="0" applyNumberFormat="1" applyFont="1" applyFill="1" applyBorder="1" applyAlignment="1">
      <alignment horizontal="center" vertical="center" wrapText="1"/>
    </xf>
    <xf numFmtId="3" fontId="6" fillId="6" borderId="23" xfId="0" applyNumberFormat="1" applyFont="1" applyFill="1" applyBorder="1" applyAlignment="1">
      <alignment horizontal="center" vertical="center" wrapText="1"/>
    </xf>
    <xf numFmtId="3" fontId="30" fillId="6" borderId="23" xfId="0" applyNumberFormat="1" applyFont="1" applyFill="1" applyBorder="1" applyAlignment="1">
      <alignment horizontal="center" vertical="center" wrapText="1"/>
    </xf>
    <xf numFmtId="3" fontId="1" fillId="6" borderId="23" xfId="2" applyNumberFormat="1" applyFont="1" applyFill="1" applyBorder="1" applyAlignment="1">
      <alignment horizontal="center" vertical="center" wrapText="1"/>
    </xf>
    <xf numFmtId="9" fontId="1" fillId="6" borderId="23" xfId="1" applyFont="1" applyFill="1" applyBorder="1" applyAlignment="1">
      <alignment horizontal="center" vertic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left" vertical="center" wrapText="1"/>
    </xf>
    <xf numFmtId="49" fontId="26" fillId="10" borderId="32" xfId="0" applyNumberFormat="1" applyFont="1" applyFill="1" applyBorder="1" applyAlignment="1">
      <alignment vertical="center" wrapText="1"/>
    </xf>
    <xf numFmtId="0" fontId="28" fillId="10" borderId="32" xfId="0" applyFont="1" applyFill="1" applyBorder="1" applyAlignment="1">
      <alignment horizontal="left" vertical="center" wrapText="1"/>
    </xf>
    <xf numFmtId="3" fontId="6" fillId="10" borderId="32" xfId="0" applyNumberFormat="1" applyFont="1" applyFill="1" applyBorder="1" applyAlignment="1">
      <alignment horizontal="center" vertical="center" wrapText="1"/>
    </xf>
    <xf numFmtId="3" fontId="1" fillId="10" borderId="32" xfId="2" applyNumberFormat="1" applyFont="1" applyFill="1" applyBorder="1" applyAlignment="1">
      <alignment horizontal="center" vertical="center" wrapText="1"/>
    </xf>
    <xf numFmtId="9" fontId="1" fillId="10" borderId="32" xfId="1" applyFont="1" applyFill="1" applyBorder="1" applyAlignment="1">
      <alignment horizontal="center" vertical="center" wrapText="1"/>
    </xf>
    <xf numFmtId="3" fontId="1" fillId="10" borderId="33" xfId="0" applyNumberFormat="1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left" vertical="center" wrapText="1"/>
    </xf>
    <xf numFmtId="3" fontId="36" fillId="0" borderId="0" xfId="0" applyNumberFormat="1" applyFont="1" applyAlignment="1">
      <alignment horizontal="center" vertical="center"/>
    </xf>
    <xf numFmtId="3" fontId="36" fillId="0" borderId="3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3" fontId="36" fillId="0" borderId="32" xfId="0" applyNumberFormat="1" applyFont="1" applyBorder="1" applyAlignment="1">
      <alignment vertical="center"/>
    </xf>
    <xf numFmtId="0" fontId="0" fillId="0" borderId="26" xfId="0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27" fillId="0" borderId="26" xfId="0" applyFont="1" applyBorder="1" applyAlignment="1">
      <alignment horizontal="left" vertical="center" wrapText="1"/>
    </xf>
    <xf numFmtId="49" fontId="41" fillId="0" borderId="26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9" fontId="33" fillId="0" borderId="26" xfId="0" applyNumberFormat="1" applyFont="1" applyBorder="1" applyAlignment="1">
      <alignment horizontal="center" vertical="center" wrapText="1"/>
    </xf>
    <xf numFmtId="49" fontId="34" fillId="0" borderId="26" xfId="0" applyNumberFormat="1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7" fillId="0" borderId="47" xfId="0" applyFont="1" applyBorder="1" applyAlignment="1">
      <alignment horizontal="left" vertical="center" wrapText="1"/>
    </xf>
    <xf numFmtId="49" fontId="26" fillId="0" borderId="47" xfId="0" applyNumberFormat="1" applyFont="1" applyBorder="1" applyAlignment="1">
      <alignment vertical="center" wrapText="1"/>
    </xf>
    <xf numFmtId="0" fontId="27" fillId="0" borderId="47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49" fontId="29" fillId="0" borderId="47" xfId="0" applyNumberFormat="1" applyFont="1" applyBorder="1" applyAlignment="1">
      <alignment horizontal="center" vertical="center" wrapText="1"/>
    </xf>
    <xf numFmtId="3" fontId="6" fillId="0" borderId="47" xfId="0" applyNumberFormat="1" applyFont="1" applyBorder="1" applyAlignment="1">
      <alignment horizontal="center" vertical="center" wrapText="1"/>
    </xf>
    <xf numFmtId="3" fontId="30" fillId="0" borderId="47" xfId="0" applyNumberFormat="1" applyFont="1" applyBorder="1" applyAlignment="1">
      <alignment horizontal="center" vertical="center" wrapText="1"/>
    </xf>
    <xf numFmtId="3" fontId="1" fillId="0" borderId="47" xfId="2" applyNumberFormat="1" applyFont="1" applyBorder="1" applyAlignment="1">
      <alignment horizontal="center" vertical="center" wrapText="1"/>
    </xf>
    <xf numFmtId="9" fontId="32" fillId="0" borderId="47" xfId="1" applyFont="1" applyFill="1" applyBorder="1" applyAlignment="1">
      <alignment horizontal="center" vertical="center" wrapText="1"/>
    </xf>
    <xf numFmtId="3" fontId="32" fillId="0" borderId="47" xfId="2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9" fillId="0" borderId="32" xfId="0" applyNumberFormat="1" applyFont="1" applyBorder="1" applyAlignment="1">
      <alignment horizontal="center" vertical="center" wrapText="1"/>
    </xf>
    <xf numFmtId="3" fontId="32" fillId="0" borderId="24" xfId="2" applyNumberFormat="1" applyFont="1" applyBorder="1" applyAlignment="1">
      <alignment horizontal="center" vertical="center" wrapText="1"/>
    </xf>
    <xf numFmtId="9" fontId="32" fillId="0" borderId="0" xfId="1" applyFont="1" applyFill="1" applyBorder="1" applyAlignment="1">
      <alignment horizontal="center" vertical="center" wrapText="1"/>
    </xf>
    <xf numFmtId="9" fontId="32" fillId="0" borderId="23" xfId="1" applyFont="1" applyFill="1" applyBorder="1" applyAlignment="1">
      <alignment horizontal="center" vertical="center" wrapText="1"/>
    </xf>
    <xf numFmtId="3" fontId="1" fillId="0" borderId="0" xfId="2" applyNumberFormat="1" applyFont="1" applyAlignment="1">
      <alignment horizontal="center" vertical="center" wrapText="1"/>
    </xf>
    <xf numFmtId="3" fontId="1" fillId="0" borderId="23" xfId="2" applyNumberFormat="1" applyFont="1" applyBorder="1" applyAlignment="1">
      <alignment horizontal="center" vertical="center" wrapText="1"/>
    </xf>
    <xf numFmtId="3" fontId="30" fillId="0" borderId="0" xfId="0" applyNumberFormat="1" applyFont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49" fontId="23" fillId="8" borderId="16" xfId="0" applyNumberFormat="1" applyFont="1" applyFill="1" applyBorder="1" applyAlignment="1">
      <alignment horizontal="left" vertical="center"/>
    </xf>
    <xf numFmtId="49" fontId="23" fillId="8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49" fontId="29" fillId="0" borderId="0" xfId="0" applyNumberFormat="1" applyFont="1" applyAlignment="1">
      <alignment horizontal="center" vertical="center" wrapText="1"/>
    </xf>
    <xf numFmtId="49" fontId="29" fillId="0" borderId="3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2" fillId="0" borderId="19" xfId="2" applyNumberFormat="1" applyFont="1" applyBorder="1" applyAlignment="1">
      <alignment horizontal="center" vertical="center" wrapText="1"/>
    </xf>
    <xf numFmtId="3" fontId="32" fillId="0" borderId="24" xfId="2" applyNumberFormat="1" applyFont="1" applyBorder="1" applyAlignment="1">
      <alignment horizontal="center" vertical="center" wrapText="1"/>
    </xf>
    <xf numFmtId="9" fontId="32" fillId="0" borderId="0" xfId="1" applyFont="1" applyFill="1" applyBorder="1" applyAlignment="1">
      <alignment horizontal="center" vertical="center" wrapText="1"/>
    </xf>
    <xf numFmtId="9" fontId="32" fillId="0" borderId="23" xfId="1" applyFont="1" applyFill="1" applyBorder="1" applyAlignment="1">
      <alignment horizontal="center" vertical="center" wrapText="1"/>
    </xf>
    <xf numFmtId="3" fontId="1" fillId="0" borderId="0" xfId="2" applyNumberFormat="1" applyFont="1" applyAlignment="1">
      <alignment horizontal="center" vertical="center" wrapText="1"/>
    </xf>
    <xf numFmtId="3" fontId="1" fillId="0" borderId="23" xfId="2" applyNumberFormat="1" applyFont="1" applyBorder="1" applyAlignment="1">
      <alignment horizontal="center" vertical="center" wrapText="1"/>
    </xf>
    <xf numFmtId="3" fontId="30" fillId="0" borderId="0" xfId="0" applyNumberFormat="1" applyFont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4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49" fontId="23" fillId="8" borderId="16" xfId="0" applyNumberFormat="1" applyFont="1" applyFill="1" applyBorder="1" applyAlignment="1">
      <alignment horizontal="left" vertical="center"/>
    </xf>
    <xf numFmtId="49" fontId="23" fillId="8" borderId="0" xfId="0" applyNumberFormat="1" applyFont="1" applyFill="1" applyAlignment="1">
      <alignment horizontal="left" vertical="center"/>
    </xf>
  </cellXfs>
  <cellStyles count="3">
    <cellStyle name="Normální" xfId="0" builtinId="0"/>
    <cellStyle name="Normální 2" xfId="2" xr:uid="{D15BA19A-8920-40F9-866A-EA6292FECA58}"/>
    <cellStyle name="Procenta" xfId="1" builtinId="5"/>
  </cellStyles>
  <dxfs count="6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NOL/MIS/ReportyDenni/Covid%2019%20-%20p&#345;ehled%2020210808%2010h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 dotčené COVID_06_04_2020"/>
      <sheetName val="NS dotčené COVID_22_04_2020"/>
      <sheetName val="NS dotčené COVID_05_10_2020"/>
      <sheetName val="NS dotčené COVID_15_10_2020"/>
      <sheetName val="NS dotčené COVID_19_10_2020"/>
      <sheetName val="ReportKliniky"/>
      <sheetName val="NS dotčené COVID"/>
      <sheetName val="59_88CovPacFinQ"/>
      <sheetName val="LF K 16.10."/>
      <sheetName val="Číselník NS k 30.6.2020"/>
      <sheetName val="IČP-NS-odb.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stav k 9.8.2021 10:00</v>
          </cell>
        </row>
      </sheetData>
      <sheetData sheetId="6">
        <row r="9">
          <cell r="M9">
            <v>0</v>
          </cell>
        </row>
        <row r="12">
          <cell r="Q12" t="b">
            <v>1</v>
          </cell>
        </row>
        <row r="13">
          <cell r="Q13" t="b">
            <v>1</v>
          </cell>
        </row>
        <row r="14">
          <cell r="Q14" t="b">
            <v>1</v>
          </cell>
        </row>
        <row r="15">
          <cell r="P15">
            <v>44177</v>
          </cell>
          <cell r="Q15" t="b">
            <v>1</v>
          </cell>
        </row>
        <row r="16">
          <cell r="Q16" t="b">
            <v>1</v>
          </cell>
        </row>
        <row r="20">
          <cell r="Q20" t="b">
            <v>1</v>
          </cell>
        </row>
        <row r="26">
          <cell r="Q26" t="b">
            <v>1</v>
          </cell>
        </row>
        <row r="27">
          <cell r="Q27" t="b">
            <v>1</v>
          </cell>
        </row>
        <row r="28">
          <cell r="Q28" t="b">
            <v>1</v>
          </cell>
        </row>
        <row r="29">
          <cell r="Q29" t="b">
            <v>1</v>
          </cell>
        </row>
        <row r="30">
          <cell r="Q30" t="b">
            <v>1</v>
          </cell>
        </row>
      </sheetData>
      <sheetData sheetId="7">
        <row r="1">
          <cell r="A1" t="str">
            <v>IssueID</v>
          </cell>
          <cell r="L1" t="str">
            <v>PočetCovidPac</v>
          </cell>
        </row>
        <row r="2">
          <cell r="A2">
            <v>1</v>
          </cell>
          <cell r="L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14</v>
          </cell>
        </row>
        <row r="13">
          <cell r="A13">
            <v>15</v>
          </cell>
        </row>
        <row r="14">
          <cell r="A14">
            <v>16</v>
          </cell>
        </row>
        <row r="15">
          <cell r="A15">
            <v>17</v>
          </cell>
        </row>
        <row r="16">
          <cell r="A16">
            <v>18</v>
          </cell>
        </row>
        <row r="17">
          <cell r="A17">
            <v>20</v>
          </cell>
        </row>
        <row r="18">
          <cell r="A18">
            <v>21</v>
          </cell>
        </row>
        <row r="19">
          <cell r="A19">
            <v>22</v>
          </cell>
        </row>
        <row r="20">
          <cell r="A20">
            <v>23</v>
          </cell>
        </row>
        <row r="21">
          <cell r="A21">
            <v>24</v>
          </cell>
        </row>
        <row r="22">
          <cell r="A22">
            <v>27</v>
          </cell>
        </row>
        <row r="23">
          <cell r="A23">
            <v>28</v>
          </cell>
        </row>
        <row r="24">
          <cell r="A24">
            <v>29</v>
          </cell>
        </row>
        <row r="25">
          <cell r="A25">
            <v>30</v>
          </cell>
        </row>
        <row r="26">
          <cell r="A26">
            <v>31</v>
          </cell>
        </row>
        <row r="27">
          <cell r="A27">
            <v>32</v>
          </cell>
        </row>
        <row r="28">
          <cell r="A28">
            <v>33</v>
          </cell>
        </row>
        <row r="29">
          <cell r="A29">
            <v>34</v>
          </cell>
        </row>
        <row r="30">
          <cell r="A30" t="str">
            <v/>
          </cell>
          <cell r="L30" t="str">
            <v>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6B05-2C8D-4E6D-A3CC-8C15A84AA542}">
  <sheetPr>
    <tabColor rgb="FFFFC000"/>
    <pageSetUpPr fitToPage="1"/>
  </sheetPr>
  <dimension ref="A1:S32"/>
  <sheetViews>
    <sheetView showGridLines="0" tabSelected="1" topLeftCell="B1" zoomScaleNormal="100" workbookViewId="0">
      <selection activeCell="F37" sqref="F37"/>
    </sheetView>
  </sheetViews>
  <sheetFormatPr defaultColWidth="8.85546875" defaultRowHeight="15.75" x14ac:dyDescent="0.25"/>
  <cols>
    <col min="1" max="1" width="10.28515625" hidden="1" customWidth="1"/>
    <col min="2" max="2" width="1.5703125" customWidth="1"/>
    <col min="3" max="3" width="1.140625" customWidth="1"/>
    <col min="4" max="4" width="31.7109375" customWidth="1"/>
    <col min="5" max="5" width="29.7109375" customWidth="1"/>
    <col min="6" max="6" width="13.140625" customWidth="1"/>
    <col min="7" max="7" width="14.7109375" customWidth="1"/>
    <col min="8" max="8" width="13.140625" customWidth="1"/>
    <col min="9" max="9" width="14.85546875" hidden="1" customWidth="1"/>
    <col min="10" max="10" width="39" hidden="1" customWidth="1"/>
    <col min="11" max="11" width="10.28515625" style="108" customWidth="1"/>
    <col min="12" max="12" width="10.28515625" style="109" hidden="1" customWidth="1"/>
    <col min="13" max="15" width="10.28515625" customWidth="1"/>
    <col min="16" max="17" width="12.85546875" hidden="1" customWidth="1"/>
    <col min="18" max="18" width="84.42578125" hidden="1" customWidth="1"/>
  </cols>
  <sheetData>
    <row r="1" spans="1:18" ht="23.25" x14ac:dyDescent="0.35">
      <c r="C1" s="242" t="s">
        <v>50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18" ht="18.75" x14ac:dyDescent="0.3">
      <c r="C2" s="243" t="str">
        <f>[1]ReportKliniky!$C$2</f>
        <v>stav k 9.8.2021 10:00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s="110" customFormat="1" ht="58.5" customHeight="1" x14ac:dyDescent="0.3">
      <c r="C3" s="111" t="s">
        <v>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8" s="110" customFormat="1" ht="26.25" customHeight="1" x14ac:dyDescent="0.25">
      <c r="C4" s="113" t="s">
        <v>1</v>
      </c>
      <c r="D4" s="114"/>
      <c r="E4" s="115"/>
      <c r="M4" s="2">
        <f ca="1">TODAY()</f>
        <v>44417</v>
      </c>
      <c r="N4" s="116"/>
    </row>
    <row r="5" spans="1:18" s="3" customFormat="1" ht="45" customHeight="1" x14ac:dyDescent="0.25">
      <c r="A5" s="3" t="s">
        <v>2</v>
      </c>
      <c r="C5" s="256" t="s">
        <v>3</v>
      </c>
      <c r="D5" s="257"/>
      <c r="E5" s="4" t="s">
        <v>4</v>
      </c>
      <c r="F5" s="144" t="s">
        <v>5</v>
      </c>
      <c r="G5" s="144" t="s">
        <v>6</v>
      </c>
      <c r="H5" s="144" t="s">
        <v>7</v>
      </c>
      <c r="I5" s="144" t="s">
        <v>8</v>
      </c>
      <c r="J5" s="144" t="s">
        <v>9</v>
      </c>
      <c r="K5" s="144" t="s">
        <v>10</v>
      </c>
      <c r="L5" s="144" t="s">
        <v>11</v>
      </c>
      <c r="M5" s="144" t="s">
        <v>12</v>
      </c>
      <c r="N5" s="144" t="s">
        <v>13</v>
      </c>
      <c r="O5" s="5" t="s">
        <v>14</v>
      </c>
      <c r="P5" s="6" t="s">
        <v>15</v>
      </c>
      <c r="Q5" s="7"/>
      <c r="R5" s="8" t="s">
        <v>16</v>
      </c>
    </row>
    <row r="6" spans="1:18" s="3" customFormat="1" ht="9.75" customHeight="1" x14ac:dyDescent="0.25">
      <c r="C6" s="9"/>
      <c r="D6" s="9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11"/>
      <c r="Q6" s="11"/>
      <c r="R6" s="12"/>
    </row>
    <row r="7" spans="1:18" s="13" customFormat="1" ht="21" x14ac:dyDescent="0.25">
      <c r="C7" s="252" t="s">
        <v>17</v>
      </c>
      <c r="D7" s="253"/>
      <c r="E7" s="253"/>
      <c r="F7" s="14"/>
      <c r="G7" s="14"/>
      <c r="H7" s="15"/>
      <c r="I7" s="16" t="s">
        <v>18</v>
      </c>
      <c r="J7" s="17"/>
      <c r="K7" s="18">
        <f ca="1">K11+K25+M18</f>
        <v>32</v>
      </c>
      <c r="L7" s="19"/>
      <c r="M7" s="20">
        <f>M11+M18+M25</f>
        <v>1</v>
      </c>
      <c r="N7" s="21">
        <f ca="1">M7/K7</f>
        <v>3.125E-2</v>
      </c>
      <c r="O7" s="20">
        <f ca="1">O11+O25</f>
        <v>31</v>
      </c>
      <c r="P7" s="22"/>
      <c r="Q7" s="22"/>
      <c r="R7" s="23"/>
    </row>
    <row r="8" spans="1:18" s="13" customFormat="1" ht="21" x14ac:dyDescent="0.25">
      <c r="C8" s="254"/>
      <c r="D8" s="255"/>
      <c r="E8" s="255"/>
      <c r="F8" s="24"/>
      <c r="G8" s="24"/>
      <c r="H8" s="25"/>
      <c r="I8" s="26" t="s">
        <v>19</v>
      </c>
      <c r="J8" s="27"/>
      <c r="K8" s="28">
        <f ca="1">SUM(K18)-SUM(M18)+K22</f>
        <v>16</v>
      </c>
      <c r="L8" s="29" t="str">
        <f ca="1">" (cílový potenciál " &amp; K7+K8 &amp; " lůžek)"</f>
        <v xml:space="preserve"> (cílový potenciál 48 lůžek)</v>
      </c>
      <c r="M8" s="30"/>
      <c r="N8" s="31"/>
      <c r="O8" s="30"/>
      <c r="P8" s="32"/>
      <c r="Q8" s="33"/>
      <c r="R8" s="34"/>
    </row>
    <row r="9" spans="1:18" s="48" customFormat="1" ht="18.75" x14ac:dyDescent="0.25">
      <c r="A9" s="35">
        <v>1000000</v>
      </c>
      <c r="B9" s="36"/>
      <c r="C9" s="37" t="s">
        <v>20</v>
      </c>
      <c r="D9" s="38"/>
      <c r="E9" s="39"/>
      <c r="F9" s="40"/>
      <c r="G9" s="40"/>
      <c r="H9" s="40"/>
      <c r="I9" s="41"/>
      <c r="J9" s="42"/>
      <c r="K9" s="43"/>
      <c r="L9" s="44"/>
      <c r="M9" s="43">
        <f>'[1]NS dotčené COVID'!M9</f>
        <v>0</v>
      </c>
      <c r="N9" s="45"/>
      <c r="O9" s="45"/>
      <c r="P9" s="46"/>
      <c r="Q9" s="46"/>
      <c r="R9" s="47"/>
    </row>
    <row r="10" spans="1:18" s="48" customFormat="1" ht="9" customHeight="1" x14ac:dyDescent="0.25">
      <c r="A10" s="35"/>
      <c r="B10" s="36"/>
      <c r="C10" s="49"/>
      <c r="D10" s="49"/>
      <c r="E10" s="50"/>
      <c r="F10" s="51"/>
      <c r="G10" s="51"/>
      <c r="H10" s="51"/>
      <c r="I10" s="52"/>
      <c r="J10" s="53"/>
      <c r="K10" s="54"/>
      <c r="L10" s="55"/>
      <c r="M10" s="54"/>
      <c r="N10" s="56"/>
      <c r="O10" s="56"/>
      <c r="P10" s="57"/>
      <c r="Q10" s="57"/>
      <c r="R10" s="58"/>
    </row>
    <row r="11" spans="1:18" s="3" customFormat="1" ht="18.75" x14ac:dyDescent="0.25">
      <c r="C11" s="59"/>
      <c r="D11" s="60" t="s">
        <v>21</v>
      </c>
      <c r="E11" s="60"/>
      <c r="F11" s="60"/>
      <c r="G11" s="61"/>
      <c r="H11" s="61"/>
      <c r="I11" s="62" t="s">
        <v>18</v>
      </c>
      <c r="J11" s="63"/>
      <c r="K11" s="64">
        <f ca="1">SUMIF($Q$12:$R$16,TRUE,$K$12:$L$16)</f>
        <v>15</v>
      </c>
      <c r="L11" s="65"/>
      <c r="M11" s="64">
        <f>SUM(M12:M16)</f>
        <v>1</v>
      </c>
      <c r="N11" s="66">
        <f ca="1">M11/K11</f>
        <v>6.6666666666666666E-2</v>
      </c>
      <c r="O11" s="67">
        <f ca="1">K11-M11</f>
        <v>14</v>
      </c>
      <c r="P11" s="68"/>
      <c r="Q11" s="63"/>
      <c r="R11" s="68"/>
    </row>
    <row r="12" spans="1:18" s="48" customFormat="1" hidden="1" x14ac:dyDescent="0.25">
      <c r="A12" s="48">
        <v>1</v>
      </c>
      <c r="C12" s="131"/>
      <c r="D12" s="78" t="s">
        <v>22</v>
      </c>
      <c r="E12" s="69" t="s">
        <v>23</v>
      </c>
      <c r="F12" s="258" t="s">
        <v>24</v>
      </c>
      <c r="G12" s="70" t="s">
        <v>25</v>
      </c>
      <c r="H12" s="70" t="s">
        <v>26</v>
      </c>
      <c r="I12" s="48" t="s">
        <v>24</v>
      </c>
      <c r="J12" s="240" t="s">
        <v>27</v>
      </c>
      <c r="K12" s="71">
        <v>0</v>
      </c>
      <c r="L12" s="250">
        <f>SUM(K12:K14)</f>
        <v>15</v>
      </c>
      <c r="M12" s="248">
        <f>SUMIF('[1]59_88CovPacFinQ'!$A:$A,$A12,'[1]59_88CovPacFinQ'!$L:$L)+SUMIF('[1]59_88CovPacFinQ'!$A:$A,$A13,'[1]59_88CovPacFinQ'!$L:$L)+SUMIF('[1]59_88CovPacFinQ'!$A:$A,$A14,'[1]59_88CovPacFinQ'!$L:$L)</f>
        <v>1</v>
      </c>
      <c r="N12" s="246">
        <f>M12/SUM(K12:K14)</f>
        <v>6.6666666666666666E-2</v>
      </c>
      <c r="O12" s="244">
        <f ca="1">SUMIF($Q$12:$R$14,TRUE,$K$12:$K$14)-M12</f>
        <v>14</v>
      </c>
      <c r="P12" s="72">
        <v>43910</v>
      </c>
      <c r="Q12" s="73" t="b">
        <f ca="1">'[1]NS dotčené COVID'!Q12</f>
        <v>1</v>
      </c>
      <c r="R12" s="74"/>
    </row>
    <row r="13" spans="1:18" s="48" customFormat="1" x14ac:dyDescent="0.25">
      <c r="A13" s="48">
        <v>3</v>
      </c>
      <c r="C13" s="131"/>
      <c r="D13" s="78" t="s">
        <v>28</v>
      </c>
      <c r="E13" s="69" t="s">
        <v>29</v>
      </c>
      <c r="F13" s="258"/>
      <c r="G13" s="70" t="s">
        <v>30</v>
      </c>
      <c r="H13" s="70" t="s">
        <v>26</v>
      </c>
      <c r="I13" s="48" t="s">
        <v>31</v>
      </c>
      <c r="J13" s="240"/>
      <c r="K13" s="79">
        <v>15</v>
      </c>
      <c r="L13" s="250"/>
      <c r="M13" s="248"/>
      <c r="N13" s="246"/>
      <c r="O13" s="244"/>
      <c r="P13" s="75">
        <v>44120</v>
      </c>
      <c r="Q13" s="76" t="b">
        <f ca="1">'[1]NS dotčené COVID'!Q13</f>
        <v>1</v>
      </c>
      <c r="R13" s="77"/>
    </row>
    <row r="14" spans="1:18" s="48" customFormat="1" hidden="1" x14ac:dyDescent="0.25">
      <c r="A14" s="48">
        <v>4</v>
      </c>
      <c r="C14" s="179"/>
      <c r="D14" s="211" t="s">
        <v>58</v>
      </c>
      <c r="E14" s="86"/>
      <c r="F14" s="259"/>
      <c r="G14" s="87" t="s">
        <v>68</v>
      </c>
      <c r="H14" s="87" t="s">
        <v>26</v>
      </c>
      <c r="I14" s="88" t="s">
        <v>24</v>
      </c>
      <c r="J14" s="120" t="s">
        <v>59</v>
      </c>
      <c r="K14" s="89">
        <v>0</v>
      </c>
      <c r="L14" s="251"/>
      <c r="M14" s="249"/>
      <c r="N14" s="247"/>
      <c r="O14" s="245"/>
      <c r="P14" s="72">
        <v>44196</v>
      </c>
      <c r="Q14" s="76" t="b">
        <f ca="1">'[1]NS dotčené COVID'!Q14</f>
        <v>1</v>
      </c>
      <c r="R14" s="127"/>
    </row>
    <row r="15" spans="1:18" s="48" customFormat="1" hidden="1" x14ac:dyDescent="0.25">
      <c r="A15" s="48">
        <v>7</v>
      </c>
      <c r="C15" s="179"/>
      <c r="D15" s="180" t="s">
        <v>60</v>
      </c>
      <c r="E15" s="181" t="s">
        <v>61</v>
      </c>
      <c r="F15" s="182" t="s">
        <v>32</v>
      </c>
      <c r="G15" s="183" t="s">
        <v>62</v>
      </c>
      <c r="H15" s="183" t="s">
        <v>63</v>
      </c>
      <c r="I15" s="184" t="s">
        <v>32</v>
      </c>
      <c r="J15" s="185" t="s">
        <v>64</v>
      </c>
      <c r="K15" s="186">
        <v>0</v>
      </c>
      <c r="L15" s="187">
        <f>K15</f>
        <v>0</v>
      </c>
      <c r="M15" s="188">
        <f>SUMIF('[1]59_88CovPacFinQ'!$A:$A,$A15,'[1]59_88CovPacFinQ'!$L:$L)</f>
        <v>0</v>
      </c>
      <c r="N15" s="189" t="e">
        <f t="shared" ref="N15:N16" si="0">M15/K15</f>
        <v>#DIV/0!</v>
      </c>
      <c r="O15" s="190">
        <f ca="1">IF(Q15=FALSE,"",K15-M15)</f>
        <v>0</v>
      </c>
      <c r="P15" s="103">
        <f>'[1]NS dotčené COVID'!P15</f>
        <v>44177</v>
      </c>
      <c r="Q15" s="73" t="b">
        <f ca="1">'[1]NS dotčené COVID'!Q15</f>
        <v>1</v>
      </c>
      <c r="R15" s="104"/>
    </row>
    <row r="16" spans="1:18" s="48" customFormat="1" hidden="1" x14ac:dyDescent="0.25">
      <c r="A16" s="48">
        <v>33</v>
      </c>
      <c r="C16" s="131"/>
      <c r="D16" s="212" t="s">
        <v>65</v>
      </c>
      <c r="E16" s="69" t="s">
        <v>66</v>
      </c>
      <c r="F16" s="234" t="s">
        <v>67</v>
      </c>
      <c r="G16" s="70" t="s">
        <v>68</v>
      </c>
      <c r="H16" s="70" t="s">
        <v>69</v>
      </c>
      <c r="I16" s="48" t="s">
        <v>67</v>
      </c>
      <c r="J16" s="225" t="s">
        <v>59</v>
      </c>
      <c r="K16" s="79">
        <v>0</v>
      </c>
      <c r="L16" s="232">
        <f>K16</f>
        <v>0</v>
      </c>
      <c r="M16" s="230">
        <f>SUMIF('[1]59_88CovPacFinQ'!$A:$A,$A16,'[1]59_88CovPacFinQ'!$L:$L)</f>
        <v>0</v>
      </c>
      <c r="N16" s="101" t="e">
        <f t="shared" si="0"/>
        <v>#DIV/0!</v>
      </c>
      <c r="O16" s="213">
        <f t="shared" ref="O16" ca="1" si="1">IF(Q16=FALSE,"",K16-M16)</f>
        <v>0</v>
      </c>
      <c r="P16" s="123">
        <v>44208</v>
      </c>
      <c r="Q16" s="73" t="b">
        <f ca="1">'[1]NS dotčené COVID'!Q16</f>
        <v>1</v>
      </c>
      <c r="R16" s="127"/>
    </row>
    <row r="17" spans="1:19" s="48" customFormat="1" ht="3.75" customHeight="1" x14ac:dyDescent="0.25">
      <c r="C17" s="214"/>
      <c r="D17" s="215"/>
      <c r="E17" s="216"/>
      <c r="F17" s="217"/>
      <c r="G17" s="218"/>
      <c r="H17" s="218"/>
      <c r="I17" s="214"/>
      <c r="J17" s="219"/>
      <c r="K17" s="220"/>
      <c r="L17" s="221"/>
      <c r="M17" s="222"/>
      <c r="N17" s="223"/>
      <c r="O17" s="224"/>
      <c r="P17" s="124"/>
      <c r="Q17" s="73"/>
      <c r="R17" s="133"/>
    </row>
    <row r="18" spans="1:19" s="3" customFormat="1" ht="18.75" x14ac:dyDescent="0.25">
      <c r="C18" s="134"/>
      <c r="D18" s="260" t="s">
        <v>33</v>
      </c>
      <c r="E18" s="260"/>
      <c r="F18" s="260"/>
      <c r="G18" s="236"/>
      <c r="H18" s="236"/>
      <c r="I18" s="135" t="s">
        <v>34</v>
      </c>
      <c r="J18" s="136"/>
      <c r="K18" s="137">
        <f ca="1">SUMIF($Q$20:$R$20,TRUE,$K$20:$K$20)</f>
        <v>6</v>
      </c>
      <c r="L18" s="138"/>
      <c r="M18" s="137">
        <f>SUM(M20:M20)</f>
        <v>0</v>
      </c>
      <c r="N18" s="139">
        <f ca="1">IF(K18=0,"",M18/K18)</f>
        <v>0</v>
      </c>
      <c r="O18" s="140">
        <f ca="1">K18-M18</f>
        <v>6</v>
      </c>
      <c r="P18" s="85"/>
      <c r="Q18" s="81"/>
      <c r="R18" s="85"/>
      <c r="S18" s="1"/>
    </row>
    <row r="19" spans="1:19" s="3" customFormat="1" ht="18.75" x14ac:dyDescent="0.25">
      <c r="C19" s="80"/>
      <c r="D19" s="261"/>
      <c r="E19" s="261"/>
      <c r="F19" s="261"/>
      <c r="G19" s="237"/>
      <c r="H19" s="237"/>
      <c r="I19" s="117" t="s">
        <v>51</v>
      </c>
      <c r="J19" s="81"/>
      <c r="K19" s="118">
        <f ca="1">SUMIF($Q$20:$R$20,FALSE,$K$20:$L$20)</f>
        <v>0</v>
      </c>
      <c r="L19" s="83"/>
      <c r="M19" s="82"/>
      <c r="N19" s="119"/>
      <c r="O19" s="84"/>
      <c r="P19" s="85"/>
      <c r="Q19" s="81"/>
      <c r="R19" s="85"/>
    </row>
    <row r="20" spans="1:19" s="48" customFormat="1" x14ac:dyDescent="0.25">
      <c r="A20" s="48">
        <v>10</v>
      </c>
      <c r="C20" s="145"/>
      <c r="D20" s="146" t="s">
        <v>35</v>
      </c>
      <c r="E20" s="86" t="s">
        <v>36</v>
      </c>
      <c r="F20" s="235" t="s">
        <v>37</v>
      </c>
      <c r="G20" s="87" t="s">
        <v>38</v>
      </c>
      <c r="H20" s="87" t="s">
        <v>39</v>
      </c>
      <c r="I20" s="88" t="s">
        <v>37</v>
      </c>
      <c r="J20" s="120" t="s">
        <v>40</v>
      </c>
      <c r="K20" s="89">
        <v>6</v>
      </c>
      <c r="L20" s="233">
        <f>+K20</f>
        <v>6</v>
      </c>
      <c r="M20" s="231">
        <f>SUMIF('[1]59_88CovPacFinQ'!$A:$A,$A20,'[1]59_88CovPacFinQ'!$L:$L)</f>
        <v>0</v>
      </c>
      <c r="N20" s="122">
        <f>M20/K20</f>
        <v>0</v>
      </c>
      <c r="O20" s="132">
        <f t="shared" ref="O20" ca="1" si="2">IF(Q20=FALSE,"",K20-M20)</f>
        <v>6</v>
      </c>
      <c r="P20" s="123">
        <v>43910</v>
      </c>
      <c r="Q20" s="90" t="b">
        <f ca="1">'[1]NS dotčené COVID'!Q20</f>
        <v>1</v>
      </c>
      <c r="R20" s="91"/>
    </row>
    <row r="21" spans="1:19" s="48" customFormat="1" ht="3.75" customHeight="1" x14ac:dyDescent="0.25">
      <c r="D21" s="78"/>
      <c r="E21" s="69"/>
      <c r="F21" s="234"/>
      <c r="G21" s="70"/>
      <c r="H21" s="70"/>
      <c r="J21" s="225"/>
      <c r="K21" s="79"/>
      <c r="L21" s="232"/>
      <c r="M21" s="230"/>
      <c r="N21" s="228"/>
      <c r="O21" s="121"/>
      <c r="P21" s="124"/>
      <c r="Q21" s="73"/>
      <c r="R21" s="133"/>
    </row>
    <row r="22" spans="1:19" s="3" customFormat="1" ht="18.75" x14ac:dyDescent="0.25">
      <c r="C22" s="147"/>
      <c r="D22" s="148" t="s">
        <v>77</v>
      </c>
      <c r="E22" s="148"/>
      <c r="F22" s="149"/>
      <c r="G22" s="149"/>
      <c r="H22" s="149"/>
      <c r="I22" s="150" t="s">
        <v>78</v>
      </c>
      <c r="J22" s="151"/>
      <c r="K22" s="152">
        <f>SUMIF($Q$23,FALSE,$K$23)</f>
        <v>10</v>
      </c>
      <c r="L22" s="153"/>
      <c r="M22" s="154"/>
      <c r="N22" s="155"/>
      <c r="O22" s="156"/>
      <c r="P22" s="157"/>
      <c r="Q22" s="158"/>
      <c r="R22" s="157"/>
    </row>
    <row r="23" spans="1:19" s="48" customFormat="1" x14ac:dyDescent="0.25">
      <c r="A23" s="48">
        <v>6</v>
      </c>
      <c r="B23" s="1"/>
      <c r="C23" s="159"/>
      <c r="D23" s="160" t="s">
        <v>70</v>
      </c>
      <c r="E23" s="86" t="s">
        <v>71</v>
      </c>
      <c r="F23" s="235" t="s">
        <v>72</v>
      </c>
      <c r="G23" s="87" t="s">
        <v>73</v>
      </c>
      <c r="H23" s="87" t="s">
        <v>74</v>
      </c>
      <c r="I23" s="88" t="s">
        <v>72</v>
      </c>
      <c r="J23" s="120" t="s">
        <v>75</v>
      </c>
      <c r="K23" s="89">
        <v>10</v>
      </c>
      <c r="L23" s="233">
        <f>K23</f>
        <v>10</v>
      </c>
      <c r="M23" s="231">
        <f>SUMIF('[1]59_88CovPacFinQ'!$A:$A,$A23,'[1]59_88CovPacFinQ'!$L:$L)</f>
        <v>0</v>
      </c>
      <c r="N23" s="229">
        <f>M23/K23</f>
        <v>0</v>
      </c>
      <c r="O23" s="227" t="str">
        <f t="shared" ref="O23" si="3">IF(Q23=FALSE,"",K23-M23)</f>
        <v/>
      </c>
      <c r="P23" s="161" t="s">
        <v>79</v>
      </c>
      <c r="Q23" s="162" t="b">
        <f>IF(AND(ISNUMBER(P23),P23&lt;=$P$3),TRUE,FALSE)</f>
        <v>0</v>
      </c>
      <c r="R23" s="128"/>
    </row>
    <row r="24" spans="1:19" s="48" customFormat="1" ht="9" customHeight="1" x14ac:dyDescent="0.25"/>
    <row r="25" spans="1:19" s="3" customFormat="1" ht="18.75" hidden="1" x14ac:dyDescent="0.25">
      <c r="C25" s="141"/>
      <c r="D25" s="142" t="s">
        <v>41</v>
      </c>
      <c r="E25" s="92"/>
      <c r="F25" s="93"/>
      <c r="G25" s="93"/>
      <c r="H25" s="93"/>
      <c r="I25" s="94" t="s">
        <v>18</v>
      </c>
      <c r="J25" s="92"/>
      <c r="K25" s="95">
        <f ca="1">SUMIF($Q$26:$R$30,TRUE,$K$26:$L$30)</f>
        <v>17</v>
      </c>
      <c r="L25" s="96"/>
      <c r="M25" s="95">
        <f>SUM(M26:M30)</f>
        <v>0</v>
      </c>
      <c r="N25" s="97">
        <f t="shared" ref="N25:N30" ca="1" si="4">M25/K25</f>
        <v>0</v>
      </c>
      <c r="O25" s="98">
        <f ca="1">K25-M25</f>
        <v>17</v>
      </c>
      <c r="P25" s="99"/>
      <c r="Q25" s="92"/>
      <c r="R25" s="99"/>
    </row>
    <row r="26" spans="1:19" s="48" customFormat="1" hidden="1" x14ac:dyDescent="0.25">
      <c r="A26" s="48">
        <v>14</v>
      </c>
      <c r="C26" s="100"/>
      <c r="D26" s="78" t="s">
        <v>42</v>
      </c>
      <c r="E26" s="69" t="s">
        <v>43</v>
      </c>
      <c r="F26" s="201" t="s">
        <v>44</v>
      </c>
      <c r="G26" s="70" t="s">
        <v>45</v>
      </c>
      <c r="H26" s="70" t="s">
        <v>46</v>
      </c>
      <c r="I26" s="238" t="s">
        <v>32</v>
      </c>
      <c r="J26" s="240" t="s">
        <v>47</v>
      </c>
      <c r="K26" s="79">
        <v>17</v>
      </c>
      <c r="L26" s="199">
        <f>+K26+K27</f>
        <v>17</v>
      </c>
      <c r="M26" s="230">
        <f>SUMIF('[1]59_88CovPacFinQ'!$A:$A,$A26,'[1]59_88CovPacFinQ'!$L:$L)</f>
        <v>0</v>
      </c>
      <c r="N26" s="101">
        <f t="shared" si="4"/>
        <v>0</v>
      </c>
      <c r="O26" s="102">
        <f t="shared" ref="O26:O30" ca="1" si="5">IF(Q26=FALSE,"",K26-M26)</f>
        <v>17</v>
      </c>
      <c r="P26" s="103">
        <v>43983</v>
      </c>
      <c r="Q26" s="73" t="b">
        <f ca="1">'[1]NS dotčené COVID'!Q26</f>
        <v>1</v>
      </c>
      <c r="R26" s="104"/>
    </row>
    <row r="27" spans="1:19" s="48" customFormat="1" hidden="1" x14ac:dyDescent="0.25">
      <c r="A27" s="48">
        <v>15</v>
      </c>
      <c r="C27" s="125"/>
      <c r="D27" s="191" t="s">
        <v>48</v>
      </c>
      <c r="E27" s="192" t="s">
        <v>49</v>
      </c>
      <c r="F27" s="202"/>
      <c r="G27" s="193" t="s">
        <v>45</v>
      </c>
      <c r="H27" s="193" t="s">
        <v>46</v>
      </c>
      <c r="I27" s="239"/>
      <c r="J27" s="241"/>
      <c r="K27" s="194">
        <v>0</v>
      </c>
      <c r="L27" s="203"/>
      <c r="M27" s="195">
        <f>SUMIF('[1]59_88CovPacFinQ'!$A:$A,$A27,'[1]59_88CovPacFinQ'!$L:$L)</f>
        <v>0</v>
      </c>
      <c r="N27" s="196" t="e">
        <f t="shared" si="4"/>
        <v>#DIV/0!</v>
      </c>
      <c r="O27" s="197">
        <f t="shared" ca="1" si="5"/>
        <v>0</v>
      </c>
      <c r="P27" s="105">
        <v>44120</v>
      </c>
      <c r="Q27" s="106" t="b">
        <f ca="1">'[1]NS dotčené COVID'!Q27</f>
        <v>1</v>
      </c>
      <c r="R27" s="107"/>
    </row>
    <row r="28" spans="1:19" s="48" customFormat="1" hidden="1" x14ac:dyDescent="0.25">
      <c r="A28" s="48">
        <v>32</v>
      </c>
      <c r="C28" s="125"/>
      <c r="D28" s="78" t="s">
        <v>80</v>
      </c>
      <c r="E28" s="69" t="s">
        <v>81</v>
      </c>
      <c r="F28" s="234" t="s">
        <v>82</v>
      </c>
      <c r="G28" s="70" t="s">
        <v>45</v>
      </c>
      <c r="H28" s="70" t="s">
        <v>83</v>
      </c>
      <c r="I28" s="48" t="s">
        <v>82</v>
      </c>
      <c r="J28" s="225" t="s">
        <v>84</v>
      </c>
      <c r="K28" s="79">
        <v>0</v>
      </c>
      <c r="L28" s="199">
        <f t="shared" ref="L28:L29" si="6">+K28</f>
        <v>0</v>
      </c>
      <c r="M28" s="230">
        <f>SUMIF('[1]59_88CovPacFinQ'!$A:$A,$A28,'[1]59_88CovPacFinQ'!$L:$L)</f>
        <v>0</v>
      </c>
      <c r="N28" s="101" t="e">
        <f t="shared" si="4"/>
        <v>#DIV/0!</v>
      </c>
      <c r="O28" s="102">
        <f t="shared" ca="1" si="5"/>
        <v>0</v>
      </c>
      <c r="P28" s="103">
        <v>44260</v>
      </c>
      <c r="Q28" s="143" t="b">
        <f ca="1">'[1]NS dotčené COVID'!Q28</f>
        <v>1</v>
      </c>
      <c r="R28" s="129"/>
    </row>
    <row r="29" spans="1:19" s="48" customFormat="1" hidden="1" x14ac:dyDescent="0.25">
      <c r="A29" s="48">
        <v>21</v>
      </c>
      <c r="C29" s="125"/>
      <c r="D29" s="176" t="s">
        <v>52</v>
      </c>
      <c r="E29" s="163" t="s">
        <v>53</v>
      </c>
      <c r="F29" s="198" t="s">
        <v>54</v>
      </c>
      <c r="G29" s="164" t="s">
        <v>55</v>
      </c>
      <c r="H29" s="164" t="s">
        <v>56</v>
      </c>
      <c r="I29" s="165" t="s">
        <v>54</v>
      </c>
      <c r="J29" s="226" t="s">
        <v>57</v>
      </c>
      <c r="K29" s="166">
        <v>0</v>
      </c>
      <c r="L29" s="200">
        <f t="shared" si="6"/>
        <v>0</v>
      </c>
      <c r="M29" s="167">
        <f>SUMIF('[1]59_88CovPacFinQ'!$A:$A,$A29,'[1]59_88CovPacFinQ'!$L:$L)</f>
        <v>0</v>
      </c>
      <c r="N29" s="177" t="e">
        <f t="shared" si="4"/>
        <v>#DIV/0!</v>
      </c>
      <c r="O29" s="178">
        <f t="shared" ca="1" si="5"/>
        <v>0</v>
      </c>
      <c r="P29" s="105">
        <v>44187</v>
      </c>
      <c r="Q29" s="143" t="b">
        <f ca="1">'[1]NS dotčené COVID'!Q29</f>
        <v>1</v>
      </c>
      <c r="R29" s="129"/>
    </row>
    <row r="30" spans="1:19" s="48" customFormat="1" hidden="1" x14ac:dyDescent="0.25">
      <c r="A30" s="48">
        <v>34</v>
      </c>
      <c r="C30" s="125"/>
      <c r="D30" s="170" t="s">
        <v>85</v>
      </c>
      <c r="E30" s="163" t="s">
        <v>86</v>
      </c>
      <c r="F30" s="198" t="s">
        <v>87</v>
      </c>
      <c r="G30" s="164" t="s">
        <v>45</v>
      </c>
      <c r="H30" s="164" t="s">
        <v>88</v>
      </c>
      <c r="I30" s="165" t="s">
        <v>87</v>
      </c>
      <c r="J30" s="226" t="s">
        <v>76</v>
      </c>
      <c r="K30" s="166">
        <v>0</v>
      </c>
      <c r="L30" s="200">
        <f>K30</f>
        <v>0</v>
      </c>
      <c r="M30" s="167">
        <f>SUMIF('[1]59_88CovPacFinQ'!$A:$A,$A30,'[1]59_88CovPacFinQ'!$L:$L)</f>
        <v>0</v>
      </c>
      <c r="N30" s="168" t="e">
        <f t="shared" si="4"/>
        <v>#DIV/0!</v>
      </c>
      <c r="O30" s="169">
        <f t="shared" ca="1" si="5"/>
        <v>0</v>
      </c>
      <c r="P30" s="126">
        <v>44267</v>
      </c>
      <c r="Q30" s="143" t="b">
        <f ca="1">'[1]NS dotčené COVID'!Q30</f>
        <v>1</v>
      </c>
      <c r="R30" s="130"/>
    </row>
    <row r="31" spans="1:19" s="48" customFormat="1" hidden="1" x14ac:dyDescent="0.25">
      <c r="C31" s="204"/>
      <c r="D31" s="205"/>
      <c r="E31" s="205"/>
      <c r="F31" s="206"/>
      <c r="G31" s="206"/>
      <c r="H31" s="206"/>
      <c r="I31" s="204"/>
      <c r="J31" s="207"/>
      <c r="K31" s="208"/>
      <c r="L31" s="209"/>
      <c r="M31" s="210"/>
      <c r="N31" s="210"/>
      <c r="O31" s="210"/>
      <c r="P31" s="73"/>
      <c r="Q31" s="73"/>
      <c r="R31" s="175"/>
    </row>
    <row r="32" spans="1:19" s="48" customFormat="1" x14ac:dyDescent="0.25">
      <c r="D32" s="171"/>
      <c r="E32" s="171"/>
      <c r="F32" s="234"/>
      <c r="G32" s="234"/>
      <c r="H32" s="234"/>
      <c r="J32" s="172"/>
      <c r="K32" s="173"/>
      <c r="L32" s="174"/>
      <c r="M32" s="175"/>
      <c r="N32" s="175"/>
      <c r="O32" s="175"/>
      <c r="P32" s="73"/>
      <c r="Q32" s="73"/>
      <c r="R32" s="175"/>
    </row>
  </sheetData>
  <mergeCells count="13">
    <mergeCell ref="I26:I27"/>
    <mergeCell ref="J26:J27"/>
    <mergeCell ref="C1:R1"/>
    <mergeCell ref="C2:R2"/>
    <mergeCell ref="O12:O14"/>
    <mergeCell ref="N12:N14"/>
    <mergeCell ref="M12:M14"/>
    <mergeCell ref="L12:L14"/>
    <mergeCell ref="C7:E8"/>
    <mergeCell ref="C5:D5"/>
    <mergeCell ref="J12:J13"/>
    <mergeCell ref="F12:F14"/>
    <mergeCell ref="D18:F19"/>
  </mergeCells>
  <conditionalFormatting sqref="P12:P13 K12:K13 K17 P17 K20 K26:K27 P26:P27">
    <cfRule type="expression" dxfId="30" priority="31">
      <formula>$Q12=TRUE</formula>
    </cfRule>
  </conditionalFormatting>
  <conditionalFormatting sqref="D12:D13 D17 D20 D26:D27">
    <cfRule type="expression" dxfId="29" priority="30">
      <formula>$Q12=TRUE</formula>
    </cfRule>
  </conditionalFormatting>
  <conditionalFormatting sqref="M20 M26:M27">
    <cfRule type="expression" dxfId="28" priority="29">
      <formula>OR(AND(Q20=FALSE,M20&lt;&gt;0),K20&lt;M20)</formula>
    </cfRule>
  </conditionalFormatting>
  <conditionalFormatting sqref="M12">
    <cfRule type="expression" dxfId="27" priority="28">
      <formula>(L12&lt;M12)</formula>
    </cfRule>
  </conditionalFormatting>
  <conditionalFormatting sqref="M15">
    <cfRule type="expression" dxfId="26" priority="25">
      <formula>OR(AND(Q15=FALSE,M15&lt;&gt;0),K15&lt;M15)</formula>
    </cfRule>
  </conditionalFormatting>
  <conditionalFormatting sqref="K15 P15">
    <cfRule type="expression" dxfId="25" priority="27">
      <formula>$Q15=TRUE</formula>
    </cfRule>
  </conditionalFormatting>
  <conditionalFormatting sqref="D15">
    <cfRule type="expression" dxfId="24" priority="26">
      <formula>$Q15=TRUE</formula>
    </cfRule>
  </conditionalFormatting>
  <conditionalFormatting sqref="M29">
    <cfRule type="expression" dxfId="23" priority="24">
      <formula>OR(AND(Q29=FALSE,M29&lt;&gt;0),K29&lt;M29)</formula>
    </cfRule>
  </conditionalFormatting>
  <conditionalFormatting sqref="D29">
    <cfRule type="expression" dxfId="22" priority="23">
      <formula>$Q29=TRUE</formula>
    </cfRule>
  </conditionalFormatting>
  <conditionalFormatting sqref="K29">
    <cfRule type="expression" dxfId="21" priority="22">
      <formula>$Q29=TRUE</formula>
    </cfRule>
  </conditionalFormatting>
  <conditionalFormatting sqref="P29">
    <cfRule type="expression" dxfId="20" priority="21">
      <formula>$Q29=TRUE</formula>
    </cfRule>
  </conditionalFormatting>
  <conditionalFormatting sqref="D14">
    <cfRule type="expression" dxfId="19" priority="20">
      <formula>$Q14=TRUE</formula>
    </cfRule>
  </conditionalFormatting>
  <conditionalFormatting sqref="K14">
    <cfRule type="expression" dxfId="18" priority="19">
      <formula>$Q14=TRUE</formula>
    </cfRule>
  </conditionalFormatting>
  <conditionalFormatting sqref="P14">
    <cfRule type="expression" dxfId="17" priority="18">
      <formula>$Q14=TRUE</formula>
    </cfRule>
  </conditionalFormatting>
  <conditionalFormatting sqref="P16">
    <cfRule type="expression" dxfId="16" priority="15">
      <formula>$Q16=TRUE</formula>
    </cfRule>
  </conditionalFormatting>
  <conditionalFormatting sqref="D16">
    <cfRule type="expression" dxfId="15" priority="17">
      <formula>$Q16=TRUE</formula>
    </cfRule>
  </conditionalFormatting>
  <conditionalFormatting sqref="K16">
    <cfRule type="expression" dxfId="14" priority="16">
      <formula>$Q16=TRUE</formula>
    </cfRule>
  </conditionalFormatting>
  <conditionalFormatting sqref="K21 P21">
    <cfRule type="expression" dxfId="13" priority="14">
      <formula>$Q21=TRUE</formula>
    </cfRule>
  </conditionalFormatting>
  <conditionalFormatting sqref="D21">
    <cfRule type="expression" dxfId="12" priority="13">
      <formula>$Q21=TRUE</formula>
    </cfRule>
  </conditionalFormatting>
  <conditionalFormatting sqref="P23">
    <cfRule type="expression" dxfId="11" priority="10">
      <formula>$Q23=TRUE</formula>
    </cfRule>
  </conditionalFormatting>
  <conditionalFormatting sqref="D23">
    <cfRule type="expression" dxfId="10" priority="12">
      <formula>$Q23=TRUE</formula>
    </cfRule>
  </conditionalFormatting>
  <conditionalFormatting sqref="K23">
    <cfRule type="expression" dxfId="9" priority="11">
      <formula>$Q23=TRUE</formula>
    </cfRule>
  </conditionalFormatting>
  <conditionalFormatting sqref="M23">
    <cfRule type="expression" dxfId="8" priority="9">
      <formula>OR(AND(Q23=FALSE,M23&lt;&gt;0),K23&lt;M23)</formula>
    </cfRule>
  </conditionalFormatting>
  <conditionalFormatting sqref="P20">
    <cfRule type="expression" dxfId="7" priority="8">
      <formula>$Q20=TRUE</formula>
    </cfRule>
  </conditionalFormatting>
  <conditionalFormatting sqref="K28">
    <cfRule type="expression" dxfId="6" priority="7">
      <formula>$Q28=TRUE</formula>
    </cfRule>
  </conditionalFormatting>
  <conditionalFormatting sqref="D28">
    <cfRule type="expression" dxfId="5" priority="6">
      <formula>$Q28=TRUE</formula>
    </cfRule>
  </conditionalFormatting>
  <conditionalFormatting sqref="M28">
    <cfRule type="expression" dxfId="4" priority="5">
      <formula>OR(AND(Q28=FALSE,M28&lt;&gt;0),K28&lt;M28)</formula>
    </cfRule>
  </conditionalFormatting>
  <conditionalFormatting sqref="P28">
    <cfRule type="expression" dxfId="3" priority="4">
      <formula>$Q28=TRUE</formula>
    </cfRule>
  </conditionalFormatting>
  <conditionalFormatting sqref="D30">
    <cfRule type="expression" dxfId="2" priority="3">
      <formula>$Q30=TRUE</formula>
    </cfRule>
  </conditionalFormatting>
  <conditionalFormatting sqref="K30 P30">
    <cfRule type="expression" dxfId="1" priority="2">
      <formula>$Q30=TRUE</formula>
    </cfRule>
  </conditionalFormatting>
  <conditionalFormatting sqref="M30">
    <cfRule type="expression" dxfId="0" priority="1">
      <formula>OR(AND(Q30=FALSE,M30&lt;&gt;0),K30&lt;M30)</formula>
    </cfRule>
  </conditionalFormatting>
  <printOptions horizontalCentered="1"/>
  <pageMargins left="0.35433070866141736" right="0.15748031496062992" top="0.19685039370078741" bottom="0.19685039370078741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ReportKliniky</vt:lpstr>
      <vt:lpstr>ReportKliniky!Oblast_tisku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Foks</dc:creator>
  <cp:lastModifiedBy>Uživatel systému Windows</cp:lastModifiedBy>
  <dcterms:created xsi:type="dcterms:W3CDTF">2020-11-23T22:56:07Z</dcterms:created>
  <dcterms:modified xsi:type="dcterms:W3CDTF">2021-08-09T08:03:37Z</dcterms:modified>
</cp:coreProperties>
</file>