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4F280B59-D7A4-4484-800C-194C3881EDFB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ReportKliniky" sheetId="19" r:id="rId6"/>
    <sheet name="NS dotčené COVID" sheetId="14" r:id="rId7"/>
    <sheet name="59_88CovPacFinQ" sheetId="12" r:id="rId8"/>
    <sheet name="59_89CovidPacientNotCovDgQ" sheetId="13" r:id="rId9"/>
    <sheet name="PacientiChybějícíISIN" sheetId="16" r:id="rId10"/>
    <sheet name="PacientiISINbezHospitalizace" sheetId="17" r:id="rId11"/>
    <sheet name="LF K 16.10." sheetId="6" state="hidden" r:id="rId12"/>
    <sheet name="Číselník NS k 30.6.2020" sheetId="7" state="hidden" r:id="rId13"/>
    <sheet name="IČP-NS-odb." sheetId="8" state="hidden" r:id="rId14"/>
  </sheets>
  <definedNames>
    <definedName name="_xlnm._FilterDatabase" localSheetId="8" hidden="1">'59_89CovidPacientNotCovDgQ'!$A$1:$J$128</definedName>
    <definedName name="_xlnm._FilterDatabase" localSheetId="12" hidden="1">'Číselník NS k 30.6.2020'!$A$1:$I$875</definedName>
    <definedName name="_xlnm._FilterDatabase" localSheetId="13" hidden="1">'IČP-NS-odb.'!$A$1:$G$1</definedName>
    <definedName name="_xlnm._FilterDatabase" localSheetId="9" hidden="1">PacientiChybějícíISIN!$F$1:$N$1</definedName>
    <definedName name="_xlnm.Database">#REF!</definedName>
    <definedName name="_xlnm.Print_Area" localSheetId="6">'NS dotčené COVID'!$D$1:$S$49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  <definedName name="_xlnm.Print_Area" localSheetId="5">ReportKliniky!$C$1:$R$49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9" l="1"/>
  <c r="N25" i="14"/>
  <c r="M48" i="19" l="1"/>
  <c r="N48" i="19" s="1"/>
  <c r="L48" i="19"/>
  <c r="M47" i="19"/>
  <c r="N25" i="19" s="1"/>
  <c r="L47" i="19"/>
  <c r="M43" i="19"/>
  <c r="N43" i="19" s="1"/>
  <c r="L43" i="19"/>
  <c r="M42" i="19"/>
  <c r="N42" i="19" s="1"/>
  <c r="L42" i="19"/>
  <c r="N41" i="19"/>
  <c r="M41" i="19"/>
  <c r="L41" i="19"/>
  <c r="M40" i="19"/>
  <c r="N40" i="19" s="1"/>
  <c r="L40" i="19"/>
  <c r="M39" i="19"/>
  <c r="N39" i="19" s="1"/>
  <c r="L39" i="19"/>
  <c r="M38" i="19"/>
  <c r="N38" i="19" s="1"/>
  <c r="L38" i="19"/>
  <c r="M37" i="19"/>
  <c r="N37" i="19" s="1"/>
  <c r="L37" i="19"/>
  <c r="M34" i="19"/>
  <c r="N34" i="19" s="1"/>
  <c r="L34" i="19"/>
  <c r="M33" i="19"/>
  <c r="N33" i="19" s="1"/>
  <c r="L33" i="19"/>
  <c r="M32" i="19"/>
  <c r="N32" i="19" s="1"/>
  <c r="L32" i="19"/>
  <c r="M31" i="19"/>
  <c r="L31" i="19"/>
  <c r="M30" i="19"/>
  <c r="N30" i="19" s="1"/>
  <c r="M29" i="19"/>
  <c r="N29" i="19" s="1"/>
  <c r="L29" i="19"/>
  <c r="M26" i="19"/>
  <c r="N26" i="19" s="1"/>
  <c r="L26" i="19"/>
  <c r="L25" i="19"/>
  <c r="M21" i="19"/>
  <c r="N21" i="19" s="1"/>
  <c r="L21" i="19"/>
  <c r="M20" i="19"/>
  <c r="N20" i="19" s="1"/>
  <c r="L20" i="19"/>
  <c r="M19" i="19"/>
  <c r="N19" i="19" s="1"/>
  <c r="L19" i="19"/>
  <c r="M16" i="19"/>
  <c r="N16" i="19" s="1"/>
  <c r="L16" i="19"/>
  <c r="M15" i="19"/>
  <c r="N15" i="19" s="1"/>
  <c r="L15" i="19"/>
  <c r="M12" i="19"/>
  <c r="N12" i="19" s="1"/>
  <c r="L12" i="19"/>
  <c r="M9" i="19"/>
  <c r="Q3" i="14"/>
  <c r="M45" i="19" l="1"/>
  <c r="M23" i="19"/>
  <c r="M28" i="19"/>
  <c r="N47" i="19"/>
  <c r="M11" i="19"/>
  <c r="N31" i="19"/>
  <c r="M7" i="19" l="1"/>
  <c r="M4" i="19"/>
  <c r="C2" i="19"/>
  <c r="N19" i="14" l="1"/>
  <c r="M19" i="14"/>
  <c r="N39" i="14"/>
  <c r="N33" i="14"/>
  <c r="N47" i="14"/>
  <c r="N48" i="14"/>
  <c r="N37" i="14"/>
  <c r="N38" i="14"/>
  <c r="N40" i="14"/>
  <c r="N41" i="14"/>
  <c r="N42" i="14"/>
  <c r="N43" i="14"/>
  <c r="N29" i="14"/>
  <c r="N30" i="14"/>
  <c r="N31" i="14"/>
  <c r="N32" i="14"/>
  <c r="N34" i="14"/>
  <c r="N26" i="14"/>
  <c r="N20" i="14"/>
  <c r="N21" i="14"/>
  <c r="N12" i="14"/>
  <c r="N15" i="14"/>
  <c r="N16" i="14"/>
  <c r="M34" i="14"/>
  <c r="M16" i="14"/>
  <c r="O34" i="14" l="1"/>
  <c r="O16" i="14"/>
  <c r="O19" i="14"/>
  <c r="M21" i="14"/>
  <c r="O21" i="14" l="1"/>
  <c r="M32" i="14" l="1"/>
  <c r="O32" i="14" l="1"/>
  <c r="R13" i="14"/>
  <c r="Q13" i="19" s="1"/>
  <c r="M38" i="14"/>
  <c r="R19" i="14" l="1"/>
  <c r="N45" i="14"/>
  <c r="R16" i="14"/>
  <c r="R34" i="14"/>
  <c r="N28" i="14"/>
  <c r="R12" i="14"/>
  <c r="Q12" i="19" s="1"/>
  <c r="R41" i="14"/>
  <c r="Q41" i="19" s="1"/>
  <c r="O41" i="19" s="1"/>
  <c r="R20" i="14"/>
  <c r="R40" i="14"/>
  <c r="Q40" i="19" s="1"/>
  <c r="O40" i="19" s="1"/>
  <c r="R32" i="14"/>
  <c r="Q32" i="19" s="1"/>
  <c r="O32" i="19" s="1"/>
  <c r="R26" i="14"/>
  <c r="Q26" i="19" s="1"/>
  <c r="O26" i="19" s="1"/>
  <c r="R39" i="14"/>
  <c r="Q39" i="19" s="1"/>
  <c r="O39" i="19" s="1"/>
  <c r="R31" i="14"/>
  <c r="Q31" i="19" s="1"/>
  <c r="O31" i="19" s="1"/>
  <c r="R48" i="14"/>
  <c r="Q48" i="19" s="1"/>
  <c r="O48" i="19" s="1"/>
  <c r="R43" i="14"/>
  <c r="Q43" i="19" s="1"/>
  <c r="O43" i="19" s="1"/>
  <c r="R37" i="14"/>
  <c r="R14" i="14"/>
  <c r="Q14" i="19" s="1"/>
  <c r="R47" i="14"/>
  <c r="Q47" i="19" s="1"/>
  <c r="R25" i="14"/>
  <c r="Q25" i="19" s="1"/>
  <c r="R33" i="14"/>
  <c r="Q33" i="19" s="1"/>
  <c r="O33" i="19" s="1"/>
  <c r="R30" i="14"/>
  <c r="Q30" i="19" s="1"/>
  <c r="O30" i="19" s="1"/>
  <c r="R15" i="14"/>
  <c r="Q15" i="19" s="1"/>
  <c r="O15" i="19" s="1"/>
  <c r="R38" i="14"/>
  <c r="Q38" i="19" s="1"/>
  <c r="O38" i="19" s="1"/>
  <c r="R29" i="14"/>
  <c r="R42" i="14"/>
  <c r="Q42" i="19" s="1"/>
  <c r="O42" i="19" s="1"/>
  <c r="R21" i="14"/>
  <c r="Q21" i="19" s="1"/>
  <c r="O21" i="19" s="1"/>
  <c r="O42" i="14"/>
  <c r="O38" i="14"/>
  <c r="M42" i="14"/>
  <c r="M43" i="14"/>
  <c r="M40" i="14"/>
  <c r="P37" i="14" l="1"/>
  <c r="Q37" i="19"/>
  <c r="O47" i="19"/>
  <c r="K46" i="19"/>
  <c r="K45" i="19"/>
  <c r="P16" i="14"/>
  <c r="Q16" i="19"/>
  <c r="O16" i="19" s="1"/>
  <c r="P29" i="14"/>
  <c r="Q29" i="19"/>
  <c r="O25" i="19"/>
  <c r="K23" i="19"/>
  <c r="K24" i="19"/>
  <c r="P20" i="14"/>
  <c r="Q20" i="19"/>
  <c r="O20" i="19" s="1"/>
  <c r="P34" i="14"/>
  <c r="Q34" i="19"/>
  <c r="O34" i="19" s="1"/>
  <c r="P19" i="14"/>
  <c r="Q19" i="19"/>
  <c r="P25" i="14"/>
  <c r="P32" i="14"/>
  <c r="P39" i="14"/>
  <c r="P38" i="14"/>
  <c r="P30" i="14"/>
  <c r="P43" i="14"/>
  <c r="P40" i="14"/>
  <c r="P48" i="14"/>
  <c r="P33" i="14"/>
  <c r="L46" i="14"/>
  <c r="P47" i="14"/>
  <c r="P42" i="14"/>
  <c r="P31" i="14"/>
  <c r="P41" i="14"/>
  <c r="P21" i="14"/>
  <c r="L45" i="14"/>
  <c r="L36" i="14"/>
  <c r="L28" i="14"/>
  <c r="L24" i="14"/>
  <c r="L23" i="14"/>
  <c r="L18" i="14"/>
  <c r="L11" i="14"/>
  <c r="O43" i="14"/>
  <c r="O40" i="14"/>
  <c r="O29" i="19" l="1"/>
  <c r="K28" i="19"/>
  <c r="N45" i="19"/>
  <c r="O45" i="19"/>
  <c r="O19" i="19"/>
  <c r="K18" i="19"/>
  <c r="O37" i="19"/>
  <c r="K36" i="19"/>
  <c r="O23" i="19"/>
  <c r="N23" i="19"/>
  <c r="L8" i="14"/>
  <c r="O45" i="14"/>
  <c r="P45" i="14"/>
  <c r="N9" i="14"/>
  <c r="M41" i="14"/>
  <c r="M39" i="14"/>
  <c r="M37" i="14"/>
  <c r="M33" i="14"/>
  <c r="M31" i="14"/>
  <c r="M48" i="14"/>
  <c r="M47" i="14"/>
  <c r="M20" i="14"/>
  <c r="M26" i="14"/>
  <c r="M25" i="14"/>
  <c r="P15" i="14"/>
  <c r="M15" i="14"/>
  <c r="M12" i="14"/>
  <c r="K8" i="19" l="1"/>
  <c r="O28" i="19"/>
  <c r="N28" i="19"/>
  <c r="N23" i="14"/>
  <c r="P26" i="14"/>
  <c r="P12" i="14"/>
  <c r="N11" i="14"/>
  <c r="O15" i="14"/>
  <c r="M29" i="14"/>
  <c r="O30" i="14"/>
  <c r="O47" i="14"/>
  <c r="O12" i="14"/>
  <c r="O26" i="14"/>
  <c r="O20" i="14"/>
  <c r="O29" i="14"/>
  <c r="O48" i="14"/>
  <c r="O31" i="14"/>
  <c r="O33" i="14"/>
  <c r="O37" i="14"/>
  <c r="O39" i="14"/>
  <c r="O41" i="14"/>
  <c r="L7" i="14" l="1"/>
  <c r="N7" i="14"/>
  <c r="O23" i="14"/>
  <c r="P23" i="14"/>
  <c r="O25" i="14"/>
  <c r="P11" i="14" l="1"/>
  <c r="O11" i="14"/>
  <c r="M8" i="14" l="1"/>
  <c r="G18" i="5"/>
  <c r="H32" i="5"/>
  <c r="H31" i="5"/>
  <c r="H28" i="5"/>
  <c r="H30" i="5" l="1"/>
  <c r="H29" i="5" l="1"/>
  <c r="H27" i="5" l="1"/>
  <c r="G6" i="5"/>
  <c r="H17" i="5"/>
  <c r="H16" i="5"/>
  <c r="H15" i="5"/>
  <c r="H14" i="5"/>
  <c r="H26" i="5"/>
  <c r="H25" i="5"/>
  <c r="H24" i="5"/>
  <c r="H23" i="5"/>
  <c r="H22" i="5"/>
  <c r="H20" i="5"/>
  <c r="H19" i="5"/>
  <c r="H13" i="5"/>
  <c r="H12" i="5"/>
  <c r="H49" i="5" l="1"/>
  <c r="G50" i="5" l="1"/>
  <c r="J86" i="6"/>
  <c r="J83" i="6"/>
  <c r="K83" i="6" s="1"/>
  <c r="I83" i="6"/>
  <c r="H81" i="6"/>
  <c r="J80" i="6"/>
  <c r="K80" i="6" s="1"/>
  <c r="I80" i="6"/>
  <c r="J79" i="6"/>
  <c r="K79" i="6" s="1"/>
  <c r="I79" i="6"/>
  <c r="J78" i="6"/>
  <c r="K78" i="6" s="1"/>
  <c r="I78" i="6"/>
  <c r="J77" i="6"/>
  <c r="J76" i="6"/>
  <c r="K76" i="6" s="1"/>
  <c r="I76" i="6"/>
  <c r="J75" i="6"/>
  <c r="J74" i="6"/>
  <c r="J73" i="6"/>
  <c r="K73" i="6" s="1"/>
  <c r="I73" i="6"/>
  <c r="J72" i="6"/>
  <c r="K71" i="6"/>
  <c r="J71" i="6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J65" i="6"/>
  <c r="J64" i="6"/>
  <c r="J63" i="6"/>
  <c r="I63" i="6"/>
  <c r="J62" i="6"/>
  <c r="K62" i="6" s="1"/>
  <c r="I62" i="6"/>
  <c r="J61" i="6"/>
  <c r="J60" i="6"/>
  <c r="I60" i="6"/>
  <c r="J59" i="6"/>
  <c r="J58" i="6"/>
  <c r="I58" i="6"/>
  <c r="J57" i="6"/>
  <c r="J56" i="6"/>
  <c r="J55" i="6"/>
  <c r="K55" i="6" s="1"/>
  <c r="I55" i="6"/>
  <c r="J54" i="6"/>
  <c r="J53" i="6"/>
  <c r="K53" i="6" s="1"/>
  <c r="I53" i="6"/>
  <c r="J52" i="6"/>
  <c r="J51" i="6"/>
  <c r="J50" i="6"/>
  <c r="J49" i="6"/>
  <c r="J48" i="6"/>
  <c r="I48" i="6"/>
  <c r="J47" i="6"/>
  <c r="J46" i="6"/>
  <c r="J45" i="6"/>
  <c r="J44" i="6"/>
  <c r="J43" i="6"/>
  <c r="K43" i="6" s="1"/>
  <c r="I43" i="6"/>
  <c r="J42" i="6"/>
  <c r="J41" i="6"/>
  <c r="J40" i="6"/>
  <c r="J39" i="6"/>
  <c r="K39" i="6" s="1"/>
  <c r="I39" i="6"/>
  <c r="J38" i="6"/>
  <c r="J36" i="6"/>
  <c r="J35" i="6"/>
  <c r="J34" i="6"/>
  <c r="J33" i="6"/>
  <c r="J32" i="6"/>
  <c r="J31" i="6"/>
  <c r="J30" i="6"/>
  <c r="J29" i="6"/>
  <c r="J28" i="6"/>
  <c r="J27" i="6"/>
  <c r="I27" i="6"/>
  <c r="J26" i="6"/>
  <c r="J25" i="6"/>
  <c r="K24" i="6"/>
  <c r="J24" i="6"/>
  <c r="I24" i="6"/>
  <c r="J23" i="6"/>
  <c r="J22" i="6"/>
  <c r="J21" i="6"/>
  <c r="J20" i="6"/>
  <c r="J19" i="6"/>
  <c r="I19" i="6"/>
  <c r="J18" i="6"/>
  <c r="J17" i="6"/>
  <c r="J16" i="6"/>
  <c r="K15" i="6" s="1"/>
  <c r="J15" i="6"/>
  <c r="I15" i="6"/>
  <c r="K14" i="6"/>
  <c r="J14" i="6"/>
  <c r="J13" i="6"/>
  <c r="J12" i="6"/>
  <c r="J11" i="6"/>
  <c r="J10" i="6"/>
  <c r="J9" i="6"/>
  <c r="I9" i="6"/>
  <c r="J8" i="6"/>
  <c r="J7" i="6"/>
  <c r="J6" i="6"/>
  <c r="K6" i="6" s="1"/>
  <c r="I6" i="6"/>
  <c r="J5" i="6"/>
  <c r="J4" i="6"/>
  <c r="K3" i="6" s="1"/>
  <c r="J3" i="6"/>
  <c r="I3" i="6"/>
  <c r="G33" i="5"/>
  <c r="H11" i="5"/>
  <c r="H7" i="5"/>
  <c r="G16" i="3"/>
  <c r="G19" i="4"/>
  <c r="G15" i="2"/>
  <c r="G14" i="1"/>
  <c r="K19" i="6" l="1"/>
  <c r="K58" i="6"/>
  <c r="K63" i="6"/>
  <c r="J81" i="6"/>
  <c r="I81" i="6"/>
  <c r="K9" i="6"/>
  <c r="K27" i="6"/>
  <c r="K81" i="6" s="1"/>
  <c r="K48" i="6"/>
  <c r="K60" i="6"/>
  <c r="O28" i="14" l="1"/>
  <c r="P28" i="14"/>
  <c r="O7" i="14"/>
  <c r="P7" i="14" l="1"/>
  <c r="K11" i="19"/>
  <c r="O11" i="19" s="1"/>
  <c r="O7" i="19" s="1"/>
  <c r="O12" i="19"/>
  <c r="N11" i="19" l="1"/>
  <c r="K7" i="19"/>
  <c r="N7" i="19" l="1"/>
  <c r="L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F624D513-8A91-47E0-BADD-2B548A8DFC75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CBA4F2B4-522B-4264-829E-BE341BC44C84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20A75599-381F-442F-8516-24C4DF9476C6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4B9CB7AF-EF77-427D-95E1-8774B27BA189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C059898F-A3D9-460F-ABD0-2574B17F0ACD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15AE4ED8-EDEF-43D8-936B-80AC6A8D16E7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C91F333A-49F6-43AA-8924-A42F178FBF38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F7C5B6C5-8D15-43BF-A39F-E99465990EC1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 shapeId="0" xr:uid="{403DABC1-F990-4A55-BBED-884182AD4E5D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9" authorId="0" shapeId="0" xr:uid="{9049FBEA-C6C0-4501-915F-D2247DF5E89B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 shapeId="0" xr:uid="{187B389F-58A4-4E73-A09D-4F912A18CE1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 shapeId="0" xr:uid="{528F8AB8-074D-46EB-8CEF-233A60DBC011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J15" authorId="0" shapeId="0" xr:uid="{22316493-00E4-4588-82B2-53D41070E44C}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 shapeId="0" xr:uid="{C6894215-936F-4D47-89A5-3896A21EB866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 shapeId="0" xr:uid="{48E93DC2-DA44-4A0C-9EDD-83BF1A85013C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 shapeId="0" xr:uid="{A35D5CEE-1720-473F-8813-ED7010AA77BA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 shapeId="0" xr:uid="{179821F1-B787-4472-BE58-2849CB47FF0C}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sharedStrings.xml><?xml version="1.0" encoding="utf-8"?>
<sst xmlns="http://schemas.openxmlformats.org/spreadsheetml/2006/main" count="8160" uniqueCount="2670">
  <si>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</si>
  <si>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</si>
  <si>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</si>
  <si>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</si>
  <si>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</si>
  <si>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</si>
  <si>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</si>
  <si>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</si>
  <si>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</si>
  <si>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</si>
  <si>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</si>
  <si>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</si>
  <si>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</si>
  <si>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</si>
  <si>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</si>
  <si>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</si>
  <si>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</si>
  <si>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</si>
  <si>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</si>
  <si>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</si>
  <si>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</si>
  <si>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</si>
  <si>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</si>
  <si>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</si>
  <si>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</si>
  <si>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</si>
  <si>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</si>
  <si>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</si>
  <si>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</si>
  <si>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</si>
  <si>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</si>
  <si>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</si>
  <si>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</si>
  <si>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</si>
  <si>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</si>
  <si>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</si>
  <si>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</si>
  <si>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</si>
  <si>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</si>
  <si>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</si>
  <si>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</si>
  <si>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</si>
  <si>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</si>
  <si>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</si>
  <si>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</si>
  <si>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</si>
  <si>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</si>
  <si>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</si>
  <si>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</si>
  <si>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</si>
  <si>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</si>
  <si>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</si>
  <si>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</si>
  <si>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</si>
  <si>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</si>
  <si>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</si>
  <si>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</si>
  <si>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</si>
  <si>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</si>
  <si>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</si>
  <si>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</si>
  <si>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</si>
  <si>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</si>
  <si>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</si>
  <si>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</si>
  <si>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</si>
  <si>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</si>
  <si>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</si>
  <si>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</si>
  <si>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</si>
  <si>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</si>
  <si>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</si>
  <si>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</si>
  <si>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</si>
  <si>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</si>
  <si>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</si>
  <si>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</si>
  <si>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</si>
  <si>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</si>
  <si>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</si>
  <si>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</si>
  <si>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</si>
  <si>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</si>
  <si>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</si>
  <si>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</si>
  <si>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</si>
  <si>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</si>
  <si>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</si>
  <si>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</si>
  <si>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</si>
  <si>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</si>
  <si>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</si>
  <si>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</si>
  <si>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</si>
  <si>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</si>
  <si>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</si>
  <si>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</si>
  <si>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</si>
  <si>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</si>
  <si>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</si>
  <si>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</si>
  <si>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</si>
  <si>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</si>
  <si>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</si>
  <si>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</si>
  <si>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</si>
  <si>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</si>
  <si>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</si>
  <si>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</si>
  <si>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</si>
  <si>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</si>
  <si>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</si>
  <si>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</si>
  <si>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</si>
  <si>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</si>
  <si>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</si>
  <si>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</si>
  <si>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</si>
  <si>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</si>
  <si>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</si>
  <si>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</si>
  <si>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</si>
  <si>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</si>
  <si>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</si>
  <si>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</si>
  <si>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</si>
  <si>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</si>
  <si>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</si>
  <si>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</si>
  <si>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</si>
  <si>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</si>
  <si>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</si>
  <si>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</si>
  <si>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</si>
  <si>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</si>
  <si>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</si>
  <si>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</si>
  <si>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</si>
  <si>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</si>
  <si>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</si>
  <si>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</si>
  <si>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</si>
  <si>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</si>
  <si>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</si>
  <si>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</si>
  <si>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</si>
  <si>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</si>
  <si>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</si>
  <si>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</si>
  <si>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</si>
  <si>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</si>
  <si>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</si>
  <si>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</si>
  <si>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</si>
  <si>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</si>
  <si>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</si>
  <si>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</si>
  <si>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</si>
  <si>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</si>
  <si>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</si>
  <si>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</si>
  <si>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</si>
  <si>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</si>
  <si>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</si>
  <si>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</si>
  <si>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</si>
  <si>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</si>
  <si>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</si>
  <si>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</si>
  <si>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</si>
  <si>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</si>
  <si>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</si>
  <si>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</si>
  <si>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</si>
  <si>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</si>
  <si>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</si>
  <si>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</si>
  <si>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</si>
  <si>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</si>
  <si>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</si>
  <si>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</si>
  <si>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</si>
  <si>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</si>
  <si>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</si>
  <si>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</si>
  <si>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</si>
  <si>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</si>
  <si>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</si>
  <si>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</si>
  <si>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</si>
  <si>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</si>
  <si>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</si>
  <si>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</si>
  <si>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</si>
  <si>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</si>
  <si>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</si>
  <si>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</si>
  <si>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</si>
  <si>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</si>
  <si>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</si>
  <si>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</si>
  <si>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</si>
  <si>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</si>
  <si>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</si>
  <si>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</si>
  <si>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</si>
  <si>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</si>
  <si>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</si>
  <si>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</si>
  <si>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</si>
  <si>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</si>
  <si>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</si>
  <si>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</si>
  <si>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</si>
  <si>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</si>
  <si>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</si>
  <si>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</si>
  <si>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</si>
  <si>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</si>
  <si>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</si>
  <si>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</si>
  <si>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</si>
  <si>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</si>
  <si>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</si>
  <si>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</si>
  <si>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</si>
  <si>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</si>
  <si>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</si>
  <si>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</si>
  <si>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</si>
  <si>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</si>
  <si>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</si>
  <si>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</si>
  <si>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</si>
  <si>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</si>
  <si>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</si>
  <si>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</si>
  <si>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</si>
  <si>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</si>
  <si>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</si>
  <si>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</si>
  <si>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</si>
  <si>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</si>
  <si>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</si>
  <si>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</si>
  <si>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</si>
  <si>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</si>
  <si>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</si>
  <si>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</si>
  <si>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</si>
  <si>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</si>
  <si>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</si>
  <si>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</si>
  <si>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</si>
  <si>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</si>
  <si>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</si>
  <si>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</si>
  <si>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</si>
  <si>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</si>
  <si>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</si>
  <si>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</si>
  <si>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</si>
  <si>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</si>
  <si>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</si>
  <si>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</si>
  <si>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</si>
  <si>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</si>
  <si>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</si>
  <si>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</si>
  <si>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</si>
  <si>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</si>
  <si>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</si>
  <si>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</si>
  <si>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</si>
  <si>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</si>
  <si>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</si>
  <si>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</si>
  <si>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</si>
  <si>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</si>
  <si>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</si>
  <si>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</si>
  <si>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</si>
  <si>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</si>
  <si>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</si>
  <si>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</si>
  <si>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</si>
  <si>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</si>
  <si>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</si>
  <si>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</si>
  <si>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</si>
  <si>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</si>
  <si>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</si>
  <si>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</si>
  <si>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</si>
  <si>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</si>
  <si>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</si>
  <si>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</si>
  <si>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</si>
  <si>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</si>
  <si>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</si>
  <si>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</si>
  <si>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</si>
  <si>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</si>
  <si>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</si>
  <si>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</si>
  <si>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</si>
  <si>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</si>
  <si>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</si>
  <si>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</si>
  <si>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</si>
  <si>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</si>
  <si>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</si>
  <si>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</si>
  <si>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</si>
  <si>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</si>
  <si>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</si>
  <si>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</si>
  <si>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</si>
  <si>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</si>
  <si>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</si>
  <si>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</si>
  <si>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</si>
  <si>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</si>
  <si>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</si>
  <si>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</si>
  <si>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</si>
  <si>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</si>
  <si>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</si>
  <si>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</si>
  <si>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</si>
  <si>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</si>
  <si>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</si>
  <si>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</si>
  <si>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</si>
  <si>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</si>
  <si>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</si>
  <si>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</si>
  <si>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</si>
  <si>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</si>
  <si>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</si>
  <si>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</si>
  <si>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</si>
  <si>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</si>
  <si>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</si>
  <si>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</si>
  <si>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</si>
  <si>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</si>
  <si>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</si>
  <si>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</si>
  <si>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</si>
  <si>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</si>
  <si>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</si>
  <si>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</si>
  <si>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</si>
  <si>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</si>
  <si>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</si>
  <si>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</si>
  <si>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</si>
  <si>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</si>
  <si>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</si>
  <si>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</si>
  <si>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</si>
  <si>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</si>
  <si>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</si>
  <si>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</si>
  <si>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</si>
  <si>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</si>
  <si>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</si>
  <si>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</si>
  <si>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</si>
  <si>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</si>
  <si>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</si>
  <si>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</si>
  <si>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</si>
  <si>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</si>
  <si>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</si>
  <si>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</si>
  <si>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</si>
  <si>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</si>
  <si>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</si>
  <si>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</si>
  <si>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</si>
  <si>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</si>
  <si>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</si>
  <si>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</si>
  <si>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</si>
  <si>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</si>
  <si>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</si>
  <si>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</si>
  <si>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</si>
  <si>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</si>
  <si>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</si>
  <si>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</si>
  <si>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</si>
  <si>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</si>
  <si>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</si>
  <si>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</si>
  <si>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</si>
  <si>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</si>
  <si>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</si>
  <si>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</si>
  <si>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</si>
  <si>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</si>
  <si>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</si>
  <si>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</si>
  <si>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</si>
  <si>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</si>
  <si>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</si>
  <si>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</si>
  <si>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</si>
  <si>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</si>
  <si>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</si>
  <si>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</si>
  <si>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</si>
  <si>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</si>
  <si>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</si>
  <si>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</si>
  <si>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</si>
  <si>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</si>
  <si>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</si>
  <si>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</si>
  <si>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</si>
  <si>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</si>
  <si>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</si>
  <si>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</si>
  <si>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</si>
  <si>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</si>
  <si>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</si>
  <si>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</si>
  <si>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</si>
  <si>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</si>
  <si>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</si>
  <si>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</si>
  <si>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</si>
  <si>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</si>
  <si>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</si>
  <si>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</si>
  <si>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</si>
  <si>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</si>
  <si>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</si>
  <si>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</si>
  <si>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</si>
  <si>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</si>
  <si>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</si>
  <si>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</si>
  <si>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</si>
  <si>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</si>
  <si>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</si>
  <si>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</si>
  <si>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</si>
  <si>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</si>
  <si>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</si>
  <si>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</si>
  <si>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</si>
  <si>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</si>
  <si>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</si>
  <si>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</si>
  <si>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</si>
  <si>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</si>
  <si>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</si>
  <si>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</si>
  <si>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</si>
  <si>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</si>
  <si>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</si>
  <si>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</si>
  <si>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</si>
  <si>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</si>
  <si>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</si>
  <si>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</si>
  <si>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</si>
  <si>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</si>
  <si>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</si>
  <si>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</si>
  <si>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</si>
  <si>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</si>
  <si>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</si>
  <si>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</si>
  <si>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</si>
  <si>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</si>
  <si>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</si>
  <si>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</si>
  <si>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</si>
  <si>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</si>
  <si>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</si>
  <si>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</si>
  <si>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</si>
  <si>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</si>
  <si>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</si>
  <si>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</si>
  <si>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</si>
  <si>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</si>
  <si>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</si>
  <si>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</si>
  <si>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</si>
  <si>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</si>
  <si>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</si>
  <si>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</si>
  <si>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</si>
  <si>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</si>
  <si>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</si>
  <si>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</si>
  <si>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</si>
  <si>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</si>
  <si>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</si>
  <si>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</si>
  <si>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</si>
  <si>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</si>
  <si>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</si>
  <si>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</si>
  <si>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</si>
  <si>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</si>
  <si>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</si>
  <si>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</si>
  <si>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</si>
  <si>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</si>
  <si>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</si>
  <si>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</si>
  <si>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</si>
  <si>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</si>
  <si>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</si>
  <si>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</si>
  <si>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</si>
  <si>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</si>
  <si>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</si>
  <si>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</si>
  <si>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</si>
  <si>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</si>
  <si>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</si>
  <si>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</si>
  <si>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</si>
  <si>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</si>
  <si>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</si>
  <si>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</si>
  <si>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</si>
  <si>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</si>
  <si>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</si>
  <si>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</si>
  <si>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</si>
  <si>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</si>
  <si>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</si>
  <si>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</si>
  <si>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</si>
  <si>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</si>
  <si>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</si>
  <si>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</si>
  <si>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</si>
  <si>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</si>
  <si>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</si>
  <si>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</si>
  <si>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</si>
  <si>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</si>
  <si>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</si>
  <si>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</si>
  <si>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</si>
  <si>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</si>
  <si>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</si>
  <si>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</si>
  <si>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</si>
  <si>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</si>
  <si>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</si>
  <si>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</si>
  <si>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</si>
  <si>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</si>
  <si>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</si>
  <si>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</si>
  <si>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</si>
  <si>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</si>
  <si>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</si>
  <si>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</si>
  <si>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</si>
  <si>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</si>
  <si>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</si>
  <si>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</si>
  <si>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</si>
  <si>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</si>
  <si>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</si>
  <si>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</si>
  <si>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</si>
  <si>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</si>
  <si>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</si>
  <si>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</si>
  <si>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</si>
  <si>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</si>
  <si>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</si>
  <si>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</si>
  <si>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</si>
  <si>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</si>
  <si>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</si>
  <si>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</si>
  <si>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</si>
  <si>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</si>
  <si>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</si>
  <si>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</si>
  <si>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</si>
  <si>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</si>
  <si>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</si>
  <si>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</si>
  <si>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</si>
  <si>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</si>
  <si>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</si>
  <si>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</si>
  <si>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</si>
  <si>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</si>
  <si>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</si>
  <si>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</si>
  <si>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</si>
  <si>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</si>
  <si>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</si>
  <si>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</si>
  <si>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</si>
  <si>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</si>
  <si>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</si>
  <si>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</si>
  <si>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</si>
  <si>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</si>
  <si>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</si>
  <si>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</si>
  <si>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</si>
  <si>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</si>
  <si>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</si>
  <si>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</si>
  <si>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</si>
  <si>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</si>
  <si>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</si>
  <si>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</si>
  <si>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</si>
  <si>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</si>
  <si>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</si>
  <si>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</si>
  <si>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</si>
  <si>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</si>
  <si>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</si>
  <si>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</si>
  <si>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</si>
  <si>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</si>
  <si>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</si>
  <si>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</si>
  <si>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</si>
  <si>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</si>
  <si>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</si>
  <si>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</si>
  <si>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</si>
  <si>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</si>
  <si>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</si>
  <si>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</si>
  <si>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</si>
  <si>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</si>
  <si>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</si>
  <si>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</si>
  <si>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</si>
  <si>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</si>
  <si>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</si>
  <si>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</si>
  <si>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</si>
  <si>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</si>
  <si>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</si>
  <si>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</si>
  <si>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</si>
  <si>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</si>
  <si>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</si>
  <si>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</si>
  <si>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</si>
  <si>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</si>
  <si>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</si>
  <si>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</si>
  <si>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</si>
  <si>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</si>
  <si>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</si>
  <si>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</si>
  <si>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</si>
  <si>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</si>
  <si>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</si>
  <si>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</si>
  <si>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</si>
  <si>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</si>
  <si>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</si>
  <si>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</si>
  <si>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</si>
  <si>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</si>
  <si>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</si>
  <si>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</si>
  <si>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</si>
  <si>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</si>
  <si>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</si>
  <si>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</si>
  <si>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</si>
  <si>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</si>
  <si>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</si>
  <si>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</si>
  <si>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</si>
  <si>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</si>
  <si>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</si>
  <si>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</si>
  <si>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</si>
  <si>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</si>
  <si>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</si>
  <si>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</si>
  <si>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</si>
  <si>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</si>
  <si>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</si>
  <si>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</si>
  <si>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</si>
  <si>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</si>
  <si>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</si>
  <si>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</si>
  <si>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</si>
  <si>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</si>
  <si>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</si>
  <si>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</si>
  <si>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</si>
  <si>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</si>
  <si>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</si>
  <si>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</si>
  <si>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</si>
  <si>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</si>
  <si>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</si>
  <si>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</si>
  <si>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</si>
  <si>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</si>
  <si>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</si>
  <si>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</si>
  <si>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</si>
  <si>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</si>
  <si>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</si>
  <si>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</si>
  <si>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</si>
  <si>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</si>
  <si>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</si>
  <si>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</si>
  <si>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</si>
  <si>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</si>
  <si>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</si>
  <si>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</si>
  <si>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</si>
  <si>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</si>
  <si>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</si>
  <si>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</si>
  <si>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</si>
  <si>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</si>
  <si>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</si>
  <si>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</si>
  <si>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</si>
  <si>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</si>
  <si>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</si>
  <si>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</si>
  <si>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</si>
  <si>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</si>
  <si>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</si>
  <si>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</si>
  <si>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</si>
  <si>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</si>
  <si>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</si>
  <si>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</si>
  <si>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</si>
  <si>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</si>
  <si>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</si>
  <si>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</si>
  <si>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</si>
  <si>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</si>
  <si>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</si>
  <si>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</si>
  <si>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</si>
  <si>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</si>
  <si>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</si>
  <si>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</si>
  <si>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</si>
  <si>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</si>
  <si>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</si>
  <si>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</si>
  <si>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</si>
  <si>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</si>
  <si>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</si>
  <si>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</si>
  <si>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</si>
  <si>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</si>
  <si>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</si>
  <si>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</si>
  <si>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</si>
  <si>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</si>
  <si>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</si>
  <si>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</si>
  <si>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</si>
  <si>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</si>
  <si>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</si>
  <si>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</si>
  <si>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</si>
  <si>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</si>
  <si>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</si>
  <si>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</si>
  <si>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</si>
  <si>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</si>
  <si>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</si>
  <si>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</si>
  <si>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</si>
  <si>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</si>
  <si>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</si>
  <si>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</si>
  <si>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</si>
  <si>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</si>
  <si>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</si>
  <si>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</si>
  <si>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</si>
  <si>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</si>
  <si>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</si>
  <si>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</si>
  <si>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</si>
  <si>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</si>
  <si>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</si>
  <si>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</si>
  <si>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</si>
  <si>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</si>
  <si>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</si>
  <si>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</si>
  <si>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</si>
  <si>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</si>
  <si>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</si>
  <si>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</si>
  <si>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</si>
  <si>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</si>
  <si>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</si>
  <si>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</si>
  <si>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</si>
  <si>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</si>
  <si>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</si>
  <si>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</si>
  <si>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</si>
  <si>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</si>
  <si>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</si>
  <si>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</si>
  <si>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</si>
  <si>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</si>
  <si>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</si>
  <si>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</si>
  <si>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</si>
  <si>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</si>
  <si>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</si>
  <si>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</si>
  <si>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</si>
  <si>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</si>
  <si>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</si>
  <si>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</si>
  <si>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</si>
  <si>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</si>
  <si>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</si>
  <si>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</si>
  <si>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</si>
  <si>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</si>
  <si>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</si>
  <si>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</si>
  <si>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</si>
  <si>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</si>
  <si>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</si>
  <si>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</si>
  <si>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</si>
  <si>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</si>
  <si>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</si>
  <si>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</si>
  <si>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</si>
  <si>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</si>
  <si>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</si>
  <si>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</si>
  <si>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</si>
  <si>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</si>
  <si>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</si>
  <si>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</si>
  <si>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</si>
  <si>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</si>
  <si>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</si>
  <si>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</si>
  <si>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</si>
  <si>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</si>
  <si>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</si>
  <si>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</si>
  <si>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</si>
  <si>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</si>
  <si>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</si>
  <si>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</si>
  <si>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</si>
  <si>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</si>
  <si>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</si>
  <si>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</si>
  <si>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</si>
  <si>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</si>
  <si>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</si>
  <si>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</si>
  <si>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</si>
  <si>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</si>
  <si>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</si>
  <si>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</si>
  <si>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</si>
  <si>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</si>
  <si>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</si>
  <si>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</si>
  <si>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</si>
  <si>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</si>
  <si>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</si>
  <si>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</si>
  <si>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</si>
  <si>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</si>
  <si>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</si>
  <si>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</si>
  <si>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</si>
  <si>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</si>
  <si>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</si>
  <si>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</si>
  <si>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</si>
  <si>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</si>
  <si>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</si>
  <si>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</si>
  <si>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</si>
  <si>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</si>
  <si>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</si>
  <si>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</si>
  <si>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</si>
  <si>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</si>
  <si>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</si>
  <si>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</si>
  <si>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</si>
  <si>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</si>
  <si>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</si>
  <si>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</si>
  <si>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</si>
  <si>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</si>
  <si>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</si>
  <si>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</si>
  <si>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</si>
  <si>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</si>
  <si>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</si>
  <si>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</si>
  <si>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</si>
  <si>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</si>
  <si>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</si>
  <si>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</si>
  <si>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</si>
  <si>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</si>
  <si>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</si>
  <si>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</si>
  <si>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</si>
  <si>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</si>
  <si>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</si>
  <si>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</si>
  <si>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</si>
  <si>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</si>
  <si>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</si>
  <si>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</si>
  <si>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</si>
  <si>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</si>
  <si>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</si>
  <si>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</si>
  <si>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</si>
  <si>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</si>
  <si>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</si>
  <si>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</si>
  <si>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</si>
  <si>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</si>
  <si>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</si>
  <si>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</si>
  <si>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</si>
  <si>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</si>
  <si>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</si>
  <si>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</si>
  <si>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</si>
  <si>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</si>
  <si>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</si>
  <si>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</si>
  <si>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</si>
  <si>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</si>
  <si>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</si>
  <si>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</si>
  <si>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</si>
  <si>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</si>
  <si>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</si>
  <si>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</si>
  <si>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</si>
  <si>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</si>
  <si>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</si>
  <si>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</si>
  <si>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</si>
  <si>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</si>
  <si>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</si>
  <si>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</si>
  <si>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</si>
  <si>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</si>
  <si>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</si>
  <si>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</si>
  <si>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</si>
  <si>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</si>
  <si>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</si>
  <si>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</si>
  <si>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</si>
  <si>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</si>
  <si>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</si>
  <si>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</si>
  <si>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</si>
  <si>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</si>
  <si>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</si>
  <si>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</si>
  <si>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</si>
  <si>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</si>
  <si>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</si>
  <si>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</si>
  <si>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</si>
  <si>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</si>
  <si>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</si>
  <si>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</si>
  <si>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</si>
  <si>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</si>
  <si>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</si>
  <si>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</si>
  <si>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</si>
  <si>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</si>
  <si>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</si>
  <si>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</si>
  <si>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</si>
  <si>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</si>
  <si>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</si>
  <si>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</si>
  <si>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</si>
  <si>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</si>
  <si>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</si>
  <si>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</si>
  <si>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</si>
  <si>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</si>
  <si>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</si>
  <si>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</si>
  <si>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</si>
  <si>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</si>
  <si>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</si>
  <si>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</si>
  <si>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</si>
  <si>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</si>
  <si>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</si>
  <si>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</si>
  <si>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</si>
  <si>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</si>
  <si>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</si>
  <si>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</si>
  <si>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</si>
  <si>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</si>
  <si>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</si>
  <si>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</si>
  <si>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</si>
  <si>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</si>
  <si>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</si>
  <si>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</si>
  <si>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</si>
  <si>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</si>
  <si>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</si>
  <si>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</si>
  <si>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</si>
  <si>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</si>
  <si>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</si>
  <si>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</si>
  <si>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</si>
  <si>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</si>
  <si>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</si>
  <si>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</si>
  <si>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</si>
  <si>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</si>
  <si>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</si>
  <si>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</si>
  <si>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</si>
  <si>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</si>
  <si>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</si>
  <si>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</si>
  <si>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</si>
  <si>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</si>
  <si>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</si>
  <si>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</si>
  <si>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</si>
  <si>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</si>
  <si>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</si>
  <si>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</si>
  <si>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</si>
  <si>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</si>
  <si>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</si>
  <si>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</si>
  <si>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</si>
  <si>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</si>
  <si>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</si>
  <si>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</si>
  <si>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</si>
  <si>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</si>
  <si>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</si>
  <si>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</si>
  <si>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</si>
  <si>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</si>
  <si>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</si>
  <si>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</si>
  <si>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</si>
  <si>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</si>
  <si>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</si>
  <si>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</si>
  <si>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</si>
  <si>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</si>
  <si>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</si>
  <si>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</si>
  <si>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</si>
  <si>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</si>
  <si>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</si>
  <si>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</si>
  <si>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</si>
  <si>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</si>
  <si>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</si>
  <si>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</si>
  <si>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</si>
  <si>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</si>
  <si>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</si>
  <si>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</si>
  <si>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</si>
  <si>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</si>
  <si>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</si>
  <si>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</si>
  <si>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</si>
  <si>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</si>
  <si>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</si>
  <si>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</si>
  <si>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</si>
  <si>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</si>
  <si>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</si>
  <si>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</si>
  <si>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</si>
  <si>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</si>
  <si>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</si>
  <si>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</si>
  <si>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</si>
  <si>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</si>
  <si>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</si>
  <si>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</si>
  <si>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</si>
  <si>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</si>
  <si>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</si>
  <si>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</si>
  <si>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</si>
  <si>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</si>
  <si>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</si>
  <si>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</si>
  <si>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</si>
  <si>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</si>
  <si>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</si>
  <si>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</si>
  <si>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</si>
  <si>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</si>
  <si>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</si>
  <si>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</si>
  <si>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</si>
  <si>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</si>
  <si>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</si>
  <si>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</si>
  <si>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</si>
  <si>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</si>
  <si>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</si>
  <si>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</si>
  <si>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</si>
  <si>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</si>
  <si>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</si>
  <si>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</si>
  <si>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</si>
  <si>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</si>
  <si>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</si>
  <si>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</si>
  <si>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</si>
  <si>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</si>
  <si>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</si>
  <si>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</si>
  <si>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</si>
  <si>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</si>
  <si>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</si>
  <si>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</si>
  <si>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</si>
  <si>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</si>
  <si>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</si>
  <si>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</si>
  <si>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</si>
  <si>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</si>
  <si>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</si>
  <si>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</si>
  <si>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</si>
  <si>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</si>
  <si>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</si>
  <si>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</si>
  <si>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</si>
  <si>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</si>
  <si>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</si>
  <si>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</si>
  <si>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</si>
  <si>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</si>
  <si>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</si>
  <si>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</si>
  <si>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</si>
  <si>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</si>
  <si>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</si>
  <si>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</si>
  <si>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</si>
  <si>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</si>
  <si>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</si>
  <si>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</si>
  <si>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</si>
  <si>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</si>
  <si>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</si>
  <si>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</si>
  <si>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</si>
  <si>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</si>
  <si>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</si>
  <si>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</si>
  <si>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</si>
  <si>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</si>
  <si>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</si>
  <si>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</si>
  <si>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</si>
  <si>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</si>
  <si>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</si>
  <si>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</si>
  <si>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</si>
  <si>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</si>
  <si>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</si>
  <si>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</si>
  <si>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</si>
  <si>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</si>
  <si>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</si>
  <si>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</si>
  <si>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</si>
  <si>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</si>
  <si>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</si>
  <si>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</si>
  <si>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</si>
  <si>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</si>
  <si>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</si>
  <si>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</si>
  <si>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</si>
  <si>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</si>
  <si>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</si>
  <si>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</si>
  <si>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</si>
  <si>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</si>
  <si>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</si>
  <si>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</si>
  <si>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</si>
  <si>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</si>
  <si>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</si>
  <si>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</si>
  <si>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</si>
  <si>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</si>
  <si>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</si>
  <si>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</si>
  <si>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</si>
  <si>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</si>
  <si>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</si>
  <si>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</si>
  <si>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</si>
  <si>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</si>
  <si>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</si>
  <si>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</si>
  <si>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</si>
  <si>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</si>
  <si>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</si>
  <si>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</si>
  <si>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</si>
  <si>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</si>
  <si>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</si>
  <si>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</si>
  <si>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</si>
  <si>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</si>
  <si>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</si>
  <si>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</si>
  <si>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</si>
  <si>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</si>
  <si>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</si>
  <si>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</si>
  <si>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</si>
  <si>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</si>
  <si>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</si>
  <si>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</si>
  <si>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</si>
  <si>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</si>
  <si>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</si>
  <si>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</si>
  <si>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</si>
  <si>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</si>
  <si>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</si>
  <si>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</si>
  <si>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</si>
  <si>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</si>
  <si>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</si>
  <si>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</si>
  <si>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</si>
  <si>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</si>
  <si>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</si>
  <si>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</si>
  <si>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</si>
  <si>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</si>
  <si>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</si>
  <si>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</si>
  <si>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</si>
  <si>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</si>
  <si>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</si>
  <si>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</si>
  <si>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</si>
  <si>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</si>
  <si>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</si>
  <si>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</si>
  <si>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</si>
  <si>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</si>
  <si>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</si>
  <si>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</si>
  <si>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</si>
  <si>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</si>
  <si>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</si>
  <si>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</si>
  <si>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</si>
  <si>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</si>
  <si>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</si>
  <si>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</si>
  <si>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</si>
  <si>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</si>
  <si>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</si>
  <si>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</si>
  <si>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</si>
  <si>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</si>
  <si>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</si>
  <si>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</si>
  <si>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</si>
  <si>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</si>
  <si>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</si>
  <si>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</si>
  <si>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</si>
  <si>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</si>
  <si>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</si>
  <si>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</si>
  <si>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</si>
  <si>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</si>
  <si>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</si>
  <si>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</si>
  <si>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</si>
  <si>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</si>
  <si>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</si>
  <si>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</si>
  <si>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</si>
  <si>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</si>
  <si>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</si>
  <si>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</si>
  <si>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</si>
  <si>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</si>
  <si>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</si>
  <si>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</si>
  <si>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</si>
  <si>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</si>
  <si>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</si>
  <si>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</si>
  <si>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</si>
  <si>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</si>
  <si>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</si>
  <si>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</si>
  <si>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</si>
  <si>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</si>
  <si>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</si>
  <si>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</si>
  <si>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</si>
  <si>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</si>
  <si>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</si>
  <si>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</si>
  <si>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</si>
  <si>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</si>
  <si>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</si>
  <si>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</si>
  <si>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</si>
  <si>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</si>
  <si>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</si>
  <si>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</si>
  <si>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</si>
  <si>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</si>
  <si>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</si>
  <si>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</si>
  <si>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</si>
  <si>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</si>
  <si>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</si>
  <si>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</si>
  <si>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</si>
  <si>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</si>
  <si>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</si>
  <si>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</si>
  <si>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</si>
  <si>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</si>
  <si>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</si>
  <si>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</si>
  <si>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</si>
  <si>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</si>
  <si>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</si>
  <si>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</si>
  <si>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</si>
  <si>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</si>
  <si>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</si>
  <si>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</si>
  <si>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</si>
  <si>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</si>
  <si>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</si>
  <si>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</si>
  <si>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</si>
  <si>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</si>
  <si>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</si>
  <si>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</si>
  <si>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</si>
  <si>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</si>
  <si>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</si>
  <si>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</si>
  <si>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</si>
  <si>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</si>
  <si>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</si>
  <si>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</si>
  <si>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</si>
  <si>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</si>
  <si>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</si>
  <si>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</si>
  <si>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</si>
  <si>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</si>
  <si>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</si>
  <si>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</si>
  <si>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</si>
  <si>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</si>
  <si>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</si>
  <si>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</si>
  <si>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</si>
  <si>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</si>
  <si>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</si>
  <si>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</si>
  <si>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</si>
  <si>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</si>
  <si>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</si>
  <si>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</si>
  <si>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</si>
  <si>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</si>
  <si>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</si>
  <si>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</si>
  <si>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</si>
  <si>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</si>
  <si>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</si>
  <si>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</si>
  <si>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</si>
  <si>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</si>
  <si>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</si>
  <si>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</si>
  <si>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</si>
  <si>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</si>
  <si>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</si>
  <si>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</si>
  <si>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</si>
  <si>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</si>
  <si>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</si>
  <si>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</si>
  <si>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</si>
  <si>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</si>
  <si>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</si>
  <si>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</si>
  <si>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</si>
  <si>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</si>
  <si>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</si>
  <si>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</si>
  <si>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</si>
  <si>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</si>
  <si>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</si>
  <si>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</si>
  <si>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</si>
  <si>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</si>
  <si>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</si>
  <si>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</si>
  <si>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</si>
  <si>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</si>
  <si>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</si>
  <si>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</si>
  <si>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</si>
  <si>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</si>
  <si>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</si>
  <si>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</si>
  <si>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</si>
  <si>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</si>
  <si>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</si>
  <si>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</si>
  <si>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</si>
  <si>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</si>
  <si>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</si>
  <si>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</si>
  <si>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</si>
  <si>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</si>
  <si>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</si>
  <si>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</si>
  <si>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</si>
  <si>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</si>
  <si>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</si>
  <si>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</si>
  <si>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</si>
  <si>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</si>
  <si>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</si>
  <si>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</si>
  <si>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</si>
  <si>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</si>
  <si>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</si>
  <si>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</si>
  <si>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</si>
  <si>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</si>
  <si>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</si>
  <si>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</si>
  <si>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</si>
  <si>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</si>
  <si>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</si>
  <si>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</si>
  <si>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</si>
  <si>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</si>
  <si>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</si>
  <si>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</si>
  <si>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</si>
  <si>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</si>
  <si>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</si>
  <si>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</si>
  <si>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</si>
  <si>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</si>
  <si>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</si>
  <si>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</si>
  <si>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</si>
  <si>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</si>
  <si>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</si>
  <si>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</si>
  <si>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</si>
  <si>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</si>
  <si>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</si>
  <si>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</si>
  <si>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</si>
  <si>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</si>
  <si>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</si>
  <si>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</si>
  <si>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</si>
  <si>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</si>
  <si>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</si>
  <si>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</si>
  <si>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</si>
  <si>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</si>
  <si>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</si>
  <si>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</si>
  <si>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</si>
  <si>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</si>
  <si>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</si>
  <si>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</si>
  <si>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</si>
  <si>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</si>
  <si>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</si>
  <si>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</si>
  <si>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</si>
  <si>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</si>
  <si>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</si>
  <si>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</si>
  <si>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</si>
  <si>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</si>
  <si>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</si>
  <si>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</si>
  <si>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</si>
  <si>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</si>
  <si>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</si>
  <si>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</si>
  <si>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</si>
  <si>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</si>
  <si>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</si>
  <si>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</si>
  <si>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</si>
  <si>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</si>
  <si>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</si>
  <si>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</si>
  <si>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</si>
  <si>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</si>
  <si>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</si>
  <si>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</si>
  <si>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</si>
  <si>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</si>
  <si>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</si>
  <si>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</si>
  <si>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</si>
  <si>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</si>
  <si>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</si>
  <si>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</si>
  <si>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</si>
  <si>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</si>
  <si>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</si>
  <si>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</si>
  <si>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</si>
  <si>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</si>
  <si>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</si>
  <si>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</si>
  <si>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</si>
  <si>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</si>
  <si>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</si>
  <si>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</si>
  <si>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</si>
  <si>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</si>
  <si>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</si>
  <si>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</si>
  <si>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</si>
  <si>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</si>
  <si>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</si>
  <si>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</si>
  <si>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</si>
  <si>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</si>
  <si>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</si>
  <si>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</si>
  <si>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</si>
  <si>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</si>
  <si>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</si>
  <si>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</si>
  <si>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</si>
  <si>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</si>
  <si>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</si>
  <si>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</si>
  <si>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</si>
  <si>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</si>
  <si>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</si>
  <si>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</si>
  <si>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</si>
  <si>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</si>
  <si>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</si>
  <si>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</si>
  <si>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</si>
  <si>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</si>
  <si>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</si>
  <si>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</si>
  <si>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</si>
  <si>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</si>
  <si>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</si>
  <si>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</si>
  <si>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</si>
  <si>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</si>
  <si>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</si>
  <si>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</si>
  <si>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</si>
  <si>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</si>
  <si>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</si>
  <si>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</si>
  <si>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</si>
  <si>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</si>
  <si>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</si>
  <si>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</si>
  <si>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</si>
  <si>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</si>
  <si>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</si>
  <si>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</si>
  <si>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</si>
  <si>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</si>
  <si>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</si>
  <si>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</si>
  <si>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</si>
  <si>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</si>
  <si>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</si>
  <si>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</si>
  <si>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</si>
  <si>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</si>
  <si>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</si>
  <si>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</si>
  <si>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</si>
  <si>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</si>
  <si>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</si>
  <si>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</si>
  <si>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</si>
  <si>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</si>
  <si>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</si>
  <si>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</si>
  <si>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</si>
  <si>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</si>
  <si>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</si>
  <si>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</si>
  <si>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</si>
  <si>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</si>
  <si>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</si>
  <si>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</si>
  <si>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</si>
  <si>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</si>
  <si>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</si>
  <si>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</si>
  <si>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</si>
  <si>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</si>
  <si>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</si>
  <si>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</si>
  <si>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</si>
  <si>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</si>
  <si>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</si>
  <si>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</si>
  <si>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</si>
  <si>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</si>
  <si>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</si>
  <si>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</si>
  <si>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</si>
  <si>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</si>
  <si>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</si>
  <si>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</si>
  <si>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</si>
  <si>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</si>
  <si>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</si>
  <si>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</si>
  <si>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</si>
  <si>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</si>
  <si>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</si>
  <si>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</si>
  <si>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</si>
  <si>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</si>
  <si>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</si>
  <si>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</si>
  <si>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</si>
  <si>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</si>
  <si>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</si>
  <si>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</si>
  <si>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</si>
  <si>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</si>
  <si>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</si>
  <si>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</si>
  <si>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</si>
  <si>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</si>
  <si>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</si>
  <si>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</si>
  <si>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</si>
  <si>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</si>
  <si>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</si>
  <si>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</si>
  <si>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</si>
  <si>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</si>
  <si>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</si>
  <si>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</si>
  <si>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</si>
  <si>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</si>
  <si>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</si>
  <si>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</si>
  <si>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</si>
  <si>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</si>
  <si>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</si>
  <si>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</si>
  <si>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</si>
  <si>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</si>
  <si>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</si>
  <si>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</si>
  <si>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</si>
  <si>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</si>
  <si>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</si>
  <si>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</si>
  <si>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</si>
  <si>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</si>
  <si>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</si>
  <si>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</si>
  <si>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</si>
  <si>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</si>
  <si>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</si>
  <si>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</si>
  <si>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</si>
  <si>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</si>
  <si>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</si>
  <si>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</si>
  <si>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</si>
  <si>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</si>
  <si>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</si>
  <si>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</si>
  <si>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</si>
  <si>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</si>
  <si>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</si>
  <si>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</si>
  <si>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</si>
  <si>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</si>
  <si>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</si>
  <si>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</si>
  <si>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</si>
  <si>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</si>
  <si>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</si>
  <si>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</si>
  <si>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</si>
  <si>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</si>
  <si>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</si>
  <si>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</si>
  <si>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</si>
  <si>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</si>
  <si>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</si>
  <si>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</si>
  <si>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</si>
  <si>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</si>
  <si>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</si>
  <si>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</si>
  <si>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</si>
  <si>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</si>
  <si>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</si>
  <si>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</si>
  <si>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</si>
  <si>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</si>
  <si>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</si>
  <si>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</si>
  <si>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</si>
  <si>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</si>
  <si>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</si>
  <si>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</si>
  <si>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</si>
  <si>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</si>
  <si>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</si>
  <si>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</si>
  <si>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</si>
  <si>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</si>
  <si>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</si>
  <si>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</si>
  <si>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</si>
  <si>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</si>
  <si>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</si>
  <si>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</si>
  <si>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</si>
  <si>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</si>
  <si>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</si>
  <si>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</si>
  <si>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</si>
  <si>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</si>
  <si>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</si>
  <si>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</si>
  <si>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</si>
  <si>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</si>
  <si>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</si>
  <si>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</si>
  <si>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</si>
  <si>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</si>
  <si>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</si>
  <si>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</si>
  <si>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</si>
  <si>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</si>
  <si>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</si>
  <si>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</si>
  <si>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</si>
  <si>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</si>
  <si>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</si>
  <si>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</si>
  <si>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</si>
  <si>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</si>
  <si>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</si>
  <si>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</si>
  <si>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</si>
  <si>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</si>
  <si>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</si>
  <si>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</si>
  <si>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</si>
  <si>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</si>
  <si>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</si>
  <si>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</si>
  <si>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</si>
  <si>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</si>
  <si>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</si>
  <si>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</si>
  <si>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</si>
  <si>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</si>
  <si>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</si>
  <si>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</si>
  <si>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</si>
  <si>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</si>
  <si>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</si>
  <si>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</si>
  <si>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</si>
  <si>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</si>
  <si>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</si>
  <si>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</si>
  <si>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</si>
  <si>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</si>
  <si>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</si>
  <si>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</si>
  <si>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</si>
  <si>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</si>
  <si>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</si>
  <si>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</si>
  <si>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</si>
  <si>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</si>
  <si>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</si>
  <si>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</si>
  <si>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</si>
  <si>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</si>
  <si>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</si>
  <si>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</si>
  <si>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</si>
  <si>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</si>
  <si>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</si>
  <si>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</si>
  <si>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</si>
  <si>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</si>
  <si>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</si>
  <si>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</si>
  <si>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</si>
  <si>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</si>
  <si>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</si>
  <si>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</si>
  <si>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</si>
  <si>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</si>
  <si>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</si>
  <si>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</si>
  <si>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</si>
  <si>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</si>
  <si>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</si>
  <si>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</si>
  <si>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</si>
  <si>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</si>
  <si>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</si>
  <si>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</si>
  <si>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</si>
  <si>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</si>
  <si>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</si>
  <si>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</si>
  <si>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</si>
  <si>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</si>
  <si>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</si>
  <si>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</si>
  <si>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</si>
  <si>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</si>
  <si>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</si>
  <si>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</si>
  <si>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</si>
  <si>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</si>
  <si>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</si>
  <si>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</si>
  <si>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</si>
  <si>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</si>
  <si>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</si>
  <si>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</si>
  <si>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</si>
  <si>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</si>
  <si>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</si>
  <si>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</si>
  <si>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</si>
  <si>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</si>
  <si>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</si>
  <si>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</si>
  <si>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</si>
  <si>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</si>
  <si>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</si>
  <si>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</si>
  <si>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</si>
  <si>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</si>
  <si>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</si>
  <si>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</si>
  <si>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</si>
  <si>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</si>
  <si>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</si>
  <si>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</si>
  <si>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</si>
  <si>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</si>
  <si>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</si>
  <si>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</si>
  <si>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</si>
  <si>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</si>
  <si>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</si>
  <si>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</si>
  <si>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</si>
  <si>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</si>
  <si>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</si>
  <si>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</si>
  <si>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</si>
  <si>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</si>
  <si>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</si>
  <si>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</si>
  <si>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</si>
  <si>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</si>
  <si>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</si>
  <si>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</si>
  <si>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</si>
  <si>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</si>
  <si>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</si>
  <si>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</si>
  <si>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</si>
  <si>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</si>
  <si>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</si>
  <si>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</si>
  <si>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</si>
  <si>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</si>
  <si>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</si>
  <si>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</si>
  <si>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</si>
  <si>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</si>
  <si>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</si>
  <si>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</si>
  <si>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</si>
  <si>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</si>
  <si>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</si>
  <si>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</si>
  <si>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</si>
  <si>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</si>
  <si>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</si>
  <si>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</si>
  <si>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</si>
  <si>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</si>
  <si>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</si>
  <si>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</si>
  <si>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</si>
  <si>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</si>
  <si>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</si>
  <si>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</si>
  <si>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</si>
  <si>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</si>
  <si>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</si>
  <si>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</si>
  <si>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</si>
  <si>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</si>
  <si>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</si>
  <si>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</si>
  <si>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</si>
  <si>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</si>
  <si>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</si>
  <si>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</si>
  <si>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</si>
  <si>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</si>
  <si>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</si>
  <si>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</si>
  <si>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</si>
  <si>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</si>
  <si>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</si>
  <si>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</si>
  <si>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</si>
  <si>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</si>
  <si>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</si>
  <si>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</si>
  <si>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</si>
  <si>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</si>
  <si>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</si>
  <si>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</si>
  <si>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</si>
  <si>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</si>
  <si>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</si>
  <si>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</si>
  <si>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</si>
  <si>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</si>
  <si>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</si>
  <si>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</si>
  <si>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</si>
  <si>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</si>
  <si>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</si>
  <si>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</si>
  <si>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</si>
  <si>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</si>
  <si>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</si>
  <si>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</si>
  <si>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</si>
  <si>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</si>
  <si>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</si>
  <si>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</si>
  <si>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</si>
  <si>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</si>
  <si>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</si>
  <si>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</si>
  <si>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</si>
  <si>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</si>
  <si>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</si>
  <si>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</si>
  <si>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</si>
  <si>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</si>
  <si>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</si>
  <si>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</si>
  <si>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</si>
  <si>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</si>
  <si>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</si>
  <si>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</si>
  <si>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</si>
  <si>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</si>
  <si>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</si>
  <si>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</si>
  <si>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</si>
  <si>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</si>
  <si>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</si>
  <si>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</si>
  <si>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</si>
  <si>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</si>
  <si>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</si>
  <si>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</si>
  <si>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</si>
  <si>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</si>
  <si>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</si>
  <si>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</si>
  <si>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</si>
  <si>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</si>
  <si>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</si>
  <si>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</si>
  <si>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</si>
  <si>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</si>
  <si>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</si>
  <si>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</si>
  <si>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</si>
  <si>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</si>
  <si>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</si>
  <si>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</si>
  <si>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</si>
  <si>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</si>
  <si>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</si>
  <si>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</si>
  <si>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</si>
  <si>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</si>
  <si>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</si>
  <si>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</si>
  <si>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</si>
  <si>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</si>
  <si>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</si>
  <si>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</si>
  <si>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</si>
  <si>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</si>
  <si>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</si>
  <si>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</si>
  <si>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</si>
  <si>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</si>
  <si>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</si>
  <si>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</si>
  <si>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</si>
  <si>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</si>
  <si>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</si>
  <si>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</si>
  <si>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</si>
  <si>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</si>
  <si>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</si>
  <si>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</si>
  <si>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</si>
  <si>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</si>
  <si>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</si>
  <si>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</si>
  <si>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</si>
  <si>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</si>
  <si>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</si>
  <si>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</si>
  <si>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</si>
  <si>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</si>
  <si>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</si>
  <si>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</si>
  <si>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</si>
  <si>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</si>
  <si>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</si>
  <si>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</si>
  <si>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</si>
  <si>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</si>
  <si>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</si>
  <si>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</si>
  <si>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</si>
  <si>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</si>
  <si>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</si>
  <si>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</si>
  <si>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</si>
  <si>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</si>
  <si>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</si>
  <si>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</si>
  <si>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</si>
  <si>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</si>
  <si>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</si>
  <si>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</si>
  <si>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</si>
  <si>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</si>
  <si>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</si>
  <si>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</si>
  <si>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</si>
  <si>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</si>
  <si>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</si>
  <si>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</si>
  <si>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</si>
  <si>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</si>
  <si>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</si>
  <si>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</si>
  <si>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</si>
  <si>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</si>
  <si>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</si>
  <si>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</si>
  <si>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</si>
  <si>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</si>
  <si>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</si>
  <si>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</si>
  <si>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</si>
  <si>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</si>
  <si>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</si>
  <si>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</si>
  <si>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</si>
  <si>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</si>
  <si>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</si>
  <si>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</si>
  <si>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</si>
  <si>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</si>
  <si>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</si>
  <si>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</si>
  <si>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</si>
  <si>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</si>
  <si>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</si>
  <si>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</si>
  <si>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</si>
  <si>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</si>
  <si>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t>COVID GASTRO</t>
  </si>
  <si>
    <t>JIP 21C</t>
  </si>
  <si>
    <t>1CHIR</t>
  </si>
  <si>
    <t>1IK</t>
  </si>
  <si>
    <t>2CHIR</t>
  </si>
  <si>
    <t>3IK</t>
  </si>
  <si>
    <t>2IKaGER</t>
  </si>
  <si>
    <t>KUCOCH</t>
  </si>
  <si>
    <t>ORT</t>
  </si>
  <si>
    <t>Mezi
součty</t>
  </si>
  <si>
    <t>Počet covid pacientů</t>
  </si>
  <si>
    <t>Volná lůžka</t>
  </si>
  <si>
    <t>Obložnost</t>
  </si>
  <si>
    <t>CovidOznačení</t>
  </si>
  <si>
    <t>GarantujícíKlinika</t>
  </si>
  <si>
    <t>PůvodníKlinika</t>
  </si>
  <si>
    <t>TypPéče</t>
  </si>
  <si>
    <t>NStext</t>
  </si>
  <si>
    <t>Pracoviště</t>
  </si>
  <si>
    <t>PracovištěText</t>
  </si>
  <si>
    <t>PlatnostOd</t>
  </si>
  <si>
    <t>PočetLůžek</t>
  </si>
  <si>
    <t>PočetCovidPac</t>
  </si>
  <si>
    <t>PočetCovidPac-hyp</t>
  </si>
  <si>
    <t>6073</t>
  </si>
  <si>
    <t>KAR Lůžkové oddělení</t>
  </si>
  <si>
    <t>6223</t>
  </si>
  <si>
    <t>COVID CHIR II C</t>
  </si>
  <si>
    <t>6053</t>
  </si>
  <si>
    <t>Covid IV. A (1.IK)</t>
  </si>
  <si>
    <t>6486</t>
  </si>
  <si>
    <t>Covid IV. B (1.IK)</t>
  </si>
  <si>
    <t>6176</t>
  </si>
  <si>
    <t>COVID ORT D</t>
  </si>
  <si>
    <t>6032</t>
  </si>
  <si>
    <t>HOK Lůžkové oddělení A</t>
  </si>
  <si>
    <t>RC</t>
  </si>
  <si>
    <t>DATUM_PRIJMU</t>
  </si>
  <si>
    <t>SD_KUZEL</t>
  </si>
  <si>
    <t>ZAKLADNI_DG</t>
  </si>
  <si>
    <t>VEDLEJSI_DG</t>
  </si>
  <si>
    <t>CovidPar</t>
  </si>
  <si>
    <t>CovidParText</t>
  </si>
  <si>
    <t>J128</t>
  </si>
  <si>
    <t>Pacient v Medea s diagnozou U071 (v covid view chybí), veden na jiném než covid uzlu Cis_PracNsIssue</t>
  </si>
  <si>
    <t xml:space="preserve">         </t>
  </si>
  <si>
    <t>U071</t>
  </si>
  <si>
    <t>Covid pacient v Medea i ISIN</t>
  </si>
  <si>
    <t>J9600</t>
  </si>
  <si>
    <t>501121161</t>
  </si>
  <si>
    <t>PočetPac</t>
  </si>
  <si>
    <t>Covid pacienti vedení na non covid odděleních</t>
  </si>
  <si>
    <t>IssueID</t>
  </si>
  <si>
    <t>5958191173</t>
  </si>
  <si>
    <t>MissingCovDg</t>
  </si>
  <si>
    <t>Chybí covid diagnóza</t>
  </si>
  <si>
    <t>6137</t>
  </si>
  <si>
    <t>C812</t>
  </si>
  <si>
    <t>6004</t>
  </si>
  <si>
    <t>Oddělení geriatrie - Lůžkové oddělení 46</t>
  </si>
  <si>
    <t>450404177</t>
  </si>
  <si>
    <t>511111215</t>
  </si>
  <si>
    <t>6307060529</t>
  </si>
  <si>
    <t>6137, 6176</t>
  </si>
  <si>
    <t>COVID ORT E, COVID ORT D</t>
  </si>
  <si>
    <t>UZ_ZKR</t>
  </si>
  <si>
    <t>UZ_TXT</t>
  </si>
  <si>
    <t>COVID ORT E</t>
  </si>
  <si>
    <t>Covid pacient v Medea s diagnozou U071, ale nenalazen v ISIN</t>
  </si>
  <si>
    <t>1IK-LU4B</t>
  </si>
  <si>
    <t>321006410</t>
  </si>
  <si>
    <t>J068</t>
  </si>
  <si>
    <t>9504194854</t>
  </si>
  <si>
    <t>231004445</t>
  </si>
  <si>
    <t>530224093</t>
  </si>
  <si>
    <t>I714</t>
  </si>
  <si>
    <t>COVID dospávací hala</t>
  </si>
  <si>
    <t>COVID CHIR. I</t>
  </si>
  <si>
    <t>Zodpovídá za NLZP</t>
  </si>
  <si>
    <t>Zodpovídá za
LP ( MUDr. )</t>
  </si>
  <si>
    <t>Uvízl</t>
  </si>
  <si>
    <t>Krch</t>
  </si>
  <si>
    <t>Berta</t>
  </si>
  <si>
    <t xml:space="preserve">Hluší </t>
  </si>
  <si>
    <t>Hutyra</t>
  </si>
  <si>
    <t xml:space="preserve">Šaňák </t>
  </si>
  <si>
    <t>Smolka</t>
  </si>
  <si>
    <t>Karásek</t>
  </si>
  <si>
    <t xml:space="preserve">Utíkal </t>
  </si>
  <si>
    <t>KARIM 15 JIP</t>
  </si>
  <si>
    <t>Odd. 51</t>
  </si>
  <si>
    <t>Odd. 3</t>
  </si>
  <si>
    <t>Odd. 5A</t>
  </si>
  <si>
    <t xml:space="preserve">Odd. 1, JIP </t>
  </si>
  <si>
    <t>Odd. 20 UROLOGIE</t>
  </si>
  <si>
    <t>HDS (hemodialýza)</t>
  </si>
  <si>
    <t>JIP 37A, Odd. 37</t>
  </si>
  <si>
    <t>Chocholková</t>
  </si>
  <si>
    <t xml:space="preserve">Smolíková </t>
  </si>
  <si>
    <t xml:space="preserve">Labudíková </t>
  </si>
  <si>
    <t>Hetclová</t>
  </si>
  <si>
    <t xml:space="preserve">Řeháková </t>
  </si>
  <si>
    <t>Kašubová</t>
  </si>
  <si>
    <t>Bazinková</t>
  </si>
  <si>
    <t xml:space="preserve">Rokytová </t>
  </si>
  <si>
    <t>Nově vytvořená COVID JIP (Neurologie v prostorách UROLOGIE, 4 NP budovy D1)</t>
  </si>
  <si>
    <t>COVID KOŽNÍ</t>
  </si>
  <si>
    <t>Odd. 10</t>
  </si>
  <si>
    <t>COVID KNM</t>
  </si>
  <si>
    <t>Odd. 40</t>
  </si>
  <si>
    <t>KOZNI</t>
  </si>
  <si>
    <t>KNM</t>
  </si>
  <si>
    <t>Odd. 4A</t>
  </si>
  <si>
    <t>Odd. 4B</t>
  </si>
  <si>
    <t>Odd. 28B</t>
  </si>
  <si>
    <t>Odd. 29A, 29B a JIP</t>
  </si>
  <si>
    <t>Odd.31B</t>
  </si>
  <si>
    <t>Odd. 46</t>
  </si>
  <si>
    <t>Odd. 30C</t>
  </si>
  <si>
    <t>Odd. 39A,39R</t>
  </si>
  <si>
    <t xml:space="preserve">Odd. 39B,39C </t>
  </si>
  <si>
    <t>Odd. 33</t>
  </si>
  <si>
    <t>Horák</t>
  </si>
  <si>
    <t>Klásková</t>
  </si>
  <si>
    <t xml:space="preserve">Horák </t>
  </si>
  <si>
    <t>Otruba</t>
  </si>
  <si>
    <t xml:space="preserve">Bretšnajdrová </t>
  </si>
  <si>
    <t>Falt</t>
  </si>
  <si>
    <t xml:space="preserve">Kučerová </t>
  </si>
  <si>
    <t>Kamínek</t>
  </si>
  <si>
    <t>Pink</t>
  </si>
  <si>
    <t xml:space="preserve">Gehrová </t>
  </si>
  <si>
    <t>Labudíková</t>
  </si>
  <si>
    <t xml:space="preserve">Kašubová </t>
  </si>
  <si>
    <t xml:space="preserve">Poulíková </t>
  </si>
  <si>
    <t xml:space="preserve">Danielová </t>
  </si>
  <si>
    <t>Šeflová</t>
  </si>
  <si>
    <t xml:space="preserve">Bazinková </t>
  </si>
  <si>
    <t xml:space="preserve">Macháčková </t>
  </si>
  <si>
    <t xml:space="preserve">Horalík </t>
  </si>
  <si>
    <t>45. týden</t>
  </si>
  <si>
    <t>COVID III. IK I</t>
  </si>
  <si>
    <t>COVID III. IK II</t>
  </si>
  <si>
    <t>Další potenciální kapacita</t>
  </si>
  <si>
    <t>KLINIKA_ZKR</t>
  </si>
  <si>
    <t>KLINIKA_TXT</t>
  </si>
  <si>
    <t>2.IK</t>
  </si>
  <si>
    <t>GER</t>
  </si>
  <si>
    <t>detail --&gt;</t>
  </si>
  <si>
    <t>Otevřená lůžka</t>
  </si>
  <si>
    <t>Prijmeni</t>
  </si>
  <si>
    <t>Jmeno</t>
  </si>
  <si>
    <t>DatumStavu</t>
  </si>
  <si>
    <t>Propusten</t>
  </si>
  <si>
    <t>Zemrel</t>
  </si>
  <si>
    <t>Ne</t>
  </si>
  <si>
    <t>Ladislav</t>
  </si>
  <si>
    <t>Kadlčík</t>
  </si>
  <si>
    <t>6048</t>
  </si>
  <si>
    <t>1.IK Jednotka intenzivní péče</t>
  </si>
  <si>
    <t>395902435</t>
  </si>
  <si>
    <t>380929431</t>
  </si>
  <si>
    <t>D539</t>
  </si>
  <si>
    <t>6254020080</t>
  </si>
  <si>
    <t>431114481</t>
  </si>
  <si>
    <t>6411290336</t>
  </si>
  <si>
    <t>PacCov</t>
  </si>
  <si>
    <t>NotISIN</t>
  </si>
  <si>
    <t>COVID NEUR 1</t>
  </si>
  <si>
    <t>COVID NEUR 2</t>
  </si>
  <si>
    <t>6037</t>
  </si>
  <si>
    <t>2.IK Lůžkové oddělení C</t>
  </si>
  <si>
    <t>535107002</t>
  </si>
  <si>
    <t>290717427</t>
  </si>
  <si>
    <t>Dle potřeby bude transformováno na HFOT (44.týden)</t>
  </si>
  <si>
    <t>Po naplnění kapacity COVID I. IK</t>
  </si>
  <si>
    <t>COVID FJ A</t>
  </si>
  <si>
    <t>COVID FJ B</t>
  </si>
  <si>
    <t>Par</t>
  </si>
  <si>
    <t>Je v ISIN, ale v Medea již propuštěn</t>
  </si>
  <si>
    <t>Karel</t>
  </si>
  <si>
    <t>Je v ISIN, ale nenalezen v Medea</t>
  </si>
  <si>
    <t>Odd.31A</t>
  </si>
  <si>
    <t>350124429</t>
  </si>
  <si>
    <t>481103090</t>
  </si>
  <si>
    <t>Lánský</t>
  </si>
  <si>
    <t>Petr</t>
  </si>
  <si>
    <t>Penka</t>
  </si>
  <si>
    <t>Lukáš</t>
  </si>
  <si>
    <t xml:space="preserve">U071         </t>
  </si>
  <si>
    <t xml:space="preserve">U071 E117 I10       </t>
  </si>
  <si>
    <t xml:space="preserve">J128 J9600 I10 I481 J449     </t>
  </si>
  <si>
    <t xml:space="preserve">W1999 U071        </t>
  </si>
  <si>
    <t>455329414</t>
  </si>
  <si>
    <t>436013450</t>
  </si>
  <si>
    <t>5904230013</t>
  </si>
  <si>
    <t>366015456</t>
  </si>
  <si>
    <t>6660010940</t>
  </si>
  <si>
    <t>450306423</t>
  </si>
  <si>
    <t>415816440</t>
  </si>
  <si>
    <t xml:space="preserve">E876 K297 E782 I10 E139     </t>
  </si>
  <si>
    <t>6311030187</t>
  </si>
  <si>
    <t>3557214462</t>
  </si>
  <si>
    <t>Vláčilová</t>
  </si>
  <si>
    <t>Filoména</t>
  </si>
  <si>
    <t>R53</t>
  </si>
  <si>
    <t>371107436</t>
  </si>
  <si>
    <t>6107090550</t>
  </si>
  <si>
    <t>481006449</t>
  </si>
  <si>
    <t>7357274496</t>
  </si>
  <si>
    <t xml:space="preserve">U071 J128 E119 I10 E660     </t>
  </si>
  <si>
    <t>405509458</t>
  </si>
  <si>
    <t>430630454</t>
  </si>
  <si>
    <t>405110018</t>
  </si>
  <si>
    <t>345723448</t>
  </si>
  <si>
    <t>436223458</t>
  </si>
  <si>
    <t>405716452</t>
  </si>
  <si>
    <t>360222101</t>
  </si>
  <si>
    <t>6960132399</t>
  </si>
  <si>
    <t>C911</t>
  </si>
  <si>
    <t>445802407</t>
  </si>
  <si>
    <t>5958160604</t>
  </si>
  <si>
    <t>405331956</t>
  </si>
  <si>
    <t>335819091</t>
  </si>
  <si>
    <t>505725174</t>
  </si>
  <si>
    <t>410404422</t>
  </si>
  <si>
    <t>430602160</t>
  </si>
  <si>
    <t>535607331</t>
  </si>
  <si>
    <t>Juráňová</t>
  </si>
  <si>
    <t>Alena</t>
  </si>
  <si>
    <t>6308157493</t>
  </si>
  <si>
    <t>Barta</t>
  </si>
  <si>
    <t>Volodymyr</t>
  </si>
  <si>
    <t>6506</t>
  </si>
  <si>
    <t>COVID CHIR I JIP</t>
  </si>
  <si>
    <t>6396, 6506</t>
  </si>
  <si>
    <t>1.CH - Lůžkové oddělení 3, COVID CHIR I JIP</t>
  </si>
  <si>
    <t>KAR-CH1</t>
  </si>
  <si>
    <t>440130465</t>
  </si>
  <si>
    <t>5708266949</t>
  </si>
  <si>
    <t xml:space="preserve">J128 I269 I10       </t>
  </si>
  <si>
    <t xml:space="preserve">U071 J9600        </t>
  </si>
  <si>
    <t>I</t>
  </si>
  <si>
    <t>Lůžkové oddělení 3</t>
  </si>
  <si>
    <t>Lůžkové oddělení 5A</t>
  </si>
  <si>
    <t>H</t>
  </si>
  <si>
    <t>Lůžkové oddělení 21B</t>
  </si>
  <si>
    <t>Lůžkové oddělení</t>
  </si>
  <si>
    <t>Lůžkové oddělení 28B</t>
  </si>
  <si>
    <t>Lůžkové oddělení 31B</t>
  </si>
  <si>
    <t xml:space="preserve">Lůžkové oddělení 46 </t>
  </si>
  <si>
    <t>Lůžkové oddělení 30C</t>
  </si>
  <si>
    <t>Lůžkové oddělení 39A + 39R</t>
  </si>
  <si>
    <t>Lůžkové oddělení 33</t>
  </si>
  <si>
    <t>J188</t>
  </si>
  <si>
    <t>381202953</t>
  </si>
  <si>
    <t xml:space="preserve">U071 J128        </t>
  </si>
  <si>
    <t>D45</t>
  </si>
  <si>
    <t xml:space="preserve">D474 U071 J128       </t>
  </si>
  <si>
    <t xml:space="preserve">U071 J129        </t>
  </si>
  <si>
    <t>6004120309</t>
  </si>
  <si>
    <t>Dragoun</t>
  </si>
  <si>
    <t>515323097</t>
  </si>
  <si>
    <t xml:space="preserve">J129 R060 M966 I10      </t>
  </si>
  <si>
    <t>455314403</t>
  </si>
  <si>
    <t>400119403</t>
  </si>
  <si>
    <t>365305018</t>
  </si>
  <si>
    <t>535915242</t>
  </si>
  <si>
    <t>5708261460</t>
  </si>
  <si>
    <t>410904404</t>
  </si>
  <si>
    <t>5604231622</t>
  </si>
  <si>
    <t xml:space="preserve">U071 C795 I10 E118 J679 C61    </t>
  </si>
  <si>
    <t>6811171114</t>
  </si>
  <si>
    <t>480713443</t>
  </si>
  <si>
    <t>J128 J9600 N184 E86 I251 Z955 E117 I10 E784 E668</t>
  </si>
  <si>
    <t>425626435</t>
  </si>
  <si>
    <t>480422235</t>
  </si>
  <si>
    <t>460310418</t>
  </si>
  <si>
    <t>Aktuálně otevřená lůžka</t>
  </si>
  <si>
    <t>Potenciální lůžka k otevření v reakci na pokyn MZ pro krizovou připravenost</t>
  </si>
  <si>
    <t xml:space="preserve">Fritscherová </t>
  </si>
  <si>
    <t>KAR - dospávací pokoj</t>
  </si>
  <si>
    <t>490405208</t>
  </si>
  <si>
    <t>7854174944</t>
  </si>
  <si>
    <t xml:space="preserve">J9600 J128 E118 T784 I10 M5399    </t>
  </si>
  <si>
    <t>6706170999</t>
  </si>
  <si>
    <t>505914370</t>
  </si>
  <si>
    <t>Vojtek</t>
  </si>
  <si>
    <t>František</t>
  </si>
  <si>
    <t>525101082</t>
  </si>
  <si>
    <t>Svobodová</t>
  </si>
  <si>
    <t>Vlasta</t>
  </si>
  <si>
    <t>470412407</t>
  </si>
  <si>
    <t>475605409</t>
  </si>
  <si>
    <t>470228095</t>
  </si>
  <si>
    <t>400212710</t>
  </si>
  <si>
    <t>460128424</t>
  </si>
  <si>
    <t xml:space="preserve">C155 K750 I10 J159 I480 J91 C159 T814  </t>
  </si>
  <si>
    <t>405820713</t>
  </si>
  <si>
    <t>I633</t>
  </si>
  <si>
    <t xml:space="preserve">U071 D320 I10 E110 E785 I259 C679   </t>
  </si>
  <si>
    <t>450412403</t>
  </si>
  <si>
    <t>Krejčíř</t>
  </si>
  <si>
    <t>480306408</t>
  </si>
  <si>
    <t>5510141560</t>
  </si>
  <si>
    <t>Hájek</t>
  </si>
  <si>
    <t>Zdeněk</t>
  </si>
  <si>
    <t>rezerva</t>
  </si>
  <si>
    <t>Rezervní kapacita intenzivní péče</t>
  </si>
  <si>
    <t>Rezervní kapacita standardní péče</t>
  </si>
  <si>
    <t>Lůžka k dispozici</t>
  </si>
  <si>
    <t>Rezervní kapacita</t>
  </si>
  <si>
    <t>Ostatní oborově specializovaná pracoviště standardní péče</t>
  </si>
  <si>
    <t>Ostatní oborově specializovaná pracoviště intenzivní péče</t>
  </si>
  <si>
    <t>Další potenciální a rezervní kapacita</t>
  </si>
  <si>
    <t>380210059</t>
  </si>
  <si>
    <t xml:space="preserve">J9600 J128 I694 I10 E118     </t>
  </si>
  <si>
    <t xml:space="preserve">U071 J189 I260 E109 I10 E790 E785   </t>
  </si>
  <si>
    <t>6608221257</t>
  </si>
  <si>
    <t>6479</t>
  </si>
  <si>
    <t>470829402</t>
  </si>
  <si>
    <t>5660031971</t>
  </si>
  <si>
    <t xml:space="preserve">U071 J9600 Z290       </t>
  </si>
  <si>
    <t>431118418</t>
  </si>
  <si>
    <t>421017729</t>
  </si>
  <si>
    <t>416217453</t>
  </si>
  <si>
    <t>E108</t>
  </si>
  <si>
    <t xml:space="preserve">U071 I259 I482 N182 I501 I058    </t>
  </si>
  <si>
    <t>6204177507</t>
  </si>
  <si>
    <t>465810489</t>
  </si>
  <si>
    <t xml:space="preserve">U071 J158 I10       </t>
  </si>
  <si>
    <t xml:space="preserve">U071 I139 N40 E118      </t>
  </si>
  <si>
    <t>460501422</t>
  </si>
  <si>
    <t>506218324</t>
  </si>
  <si>
    <t>6952214478</t>
  </si>
  <si>
    <t xml:space="preserve">U071 Z290        </t>
  </si>
  <si>
    <t xml:space="preserve">U071 I471        </t>
  </si>
  <si>
    <t>330823086</t>
  </si>
  <si>
    <t>K30</t>
  </si>
  <si>
    <t>325606474</t>
  </si>
  <si>
    <t>J9609 J180 I259 N183 I10 I269 E119 K760 E660 I635</t>
  </si>
  <si>
    <t>360301426</t>
  </si>
  <si>
    <t>5455232101</t>
  </si>
  <si>
    <t>376008438</t>
  </si>
  <si>
    <t>6304030590</t>
  </si>
  <si>
    <t>5706230915</t>
  </si>
  <si>
    <t>I652</t>
  </si>
  <si>
    <t xml:space="preserve">J128 U071 I10 E118 I259 E782    </t>
  </si>
  <si>
    <t xml:space="preserve">U071 I10 C64 E041      </t>
  </si>
  <si>
    <t>7305155363</t>
  </si>
  <si>
    <t>C787</t>
  </si>
  <si>
    <t>325809458</t>
  </si>
  <si>
    <t>6064</t>
  </si>
  <si>
    <t>3.IK Lůžkové oddělení 39 A - STANDARDNÍ</t>
  </si>
  <si>
    <t>410405408</t>
  </si>
  <si>
    <t xml:space="preserve">U071 Z290 I441 R410 I7020 E785 M8199   </t>
  </si>
  <si>
    <t>520523199</t>
  </si>
  <si>
    <t xml:space="preserve">U071 Z290 J9600       </t>
  </si>
  <si>
    <t>J128 J188 J9600 I64 I259 I10 J459 I7020 E114 H258</t>
  </si>
  <si>
    <t>405917463</t>
  </si>
  <si>
    <t>535519120</t>
  </si>
  <si>
    <t>5907020735</t>
  </si>
  <si>
    <t>490414081</t>
  </si>
  <si>
    <t>465427459</t>
  </si>
  <si>
    <t xml:space="preserve">U071 J189 J156 J939 A418 I139 J458 E669 Z988 </t>
  </si>
  <si>
    <t>436005070</t>
  </si>
  <si>
    <t>430926440</t>
  </si>
  <si>
    <t xml:space="preserve">U071 Z290 N028 I749      </t>
  </si>
  <si>
    <t>345226418</t>
  </si>
  <si>
    <t>410813411</t>
  </si>
  <si>
    <t>440224439</t>
  </si>
  <si>
    <t>5953052105</t>
  </si>
  <si>
    <t>405322429</t>
  </si>
  <si>
    <t>416017410</t>
  </si>
  <si>
    <t>490909200</t>
  </si>
  <si>
    <t>6860041485</t>
  </si>
  <si>
    <t>515420124</t>
  </si>
  <si>
    <t>C946</t>
  </si>
  <si>
    <t>365325417</t>
  </si>
  <si>
    <t>7303084954</t>
  </si>
  <si>
    <t>4603784064</t>
  </si>
  <si>
    <t>9054604075</t>
  </si>
  <si>
    <t>7402215381</t>
  </si>
  <si>
    <t xml:space="preserve">U071 J182 I119 I251 I482     </t>
  </si>
  <si>
    <t>460504495</t>
  </si>
  <si>
    <t xml:space="preserve">J171 I10 I489 E039 E785 J180    </t>
  </si>
  <si>
    <t xml:space="preserve">U071 Z290 J9600 I489 I10 E118    </t>
  </si>
  <si>
    <t>6405161290</t>
  </si>
  <si>
    <t>3.IK</t>
  </si>
  <si>
    <t>Pazdera</t>
  </si>
  <si>
    <t>7405315808</t>
  </si>
  <si>
    <t>Trávníček</t>
  </si>
  <si>
    <t>Michal</t>
  </si>
  <si>
    <t>HOKi</t>
  </si>
  <si>
    <t xml:space="preserve">J128 I251 I10 I672 E118 N309 C61   </t>
  </si>
  <si>
    <t xml:space="preserve">J9690 J128 J158 I10 E785 E790 J9699 E660  </t>
  </si>
  <si>
    <t xml:space="preserve">J129 J9600 I10 I259 J189 E118    </t>
  </si>
  <si>
    <t>5705122280</t>
  </si>
  <si>
    <t xml:space="preserve">J128 I499        </t>
  </si>
  <si>
    <t>500605232</t>
  </si>
  <si>
    <t xml:space="preserve">U071 J9600 J449 Z290 J459 J47 I10 E789  </t>
  </si>
  <si>
    <t>505320117</t>
  </si>
  <si>
    <t>8203055322</t>
  </si>
  <si>
    <t>C820</t>
  </si>
  <si>
    <t xml:space="preserve">J129 J9600 J450 I10      </t>
  </si>
  <si>
    <t>6202111300</t>
  </si>
  <si>
    <t xml:space="preserve">J129 J9600 I10       </t>
  </si>
  <si>
    <t>U071 J128 J849 I10 E119 G451 I672 J449 E782 E790</t>
  </si>
  <si>
    <t>5812251302</t>
  </si>
  <si>
    <t>S0650</t>
  </si>
  <si>
    <t>495601334</t>
  </si>
  <si>
    <t>371218450</t>
  </si>
  <si>
    <t>6002704389</t>
  </si>
  <si>
    <t>Drmolová</t>
  </si>
  <si>
    <t>Kateřina</t>
  </si>
  <si>
    <t>6072</t>
  </si>
  <si>
    <t>2.IK Jednotka intenzivní péče</t>
  </si>
  <si>
    <t>466002064</t>
  </si>
  <si>
    <t xml:space="preserve">J129 J9600 I10 E039 E119 J459 J128   </t>
  </si>
  <si>
    <t xml:space="preserve">U071 Z290 J9600 N178 K769     </t>
  </si>
  <si>
    <t>9507024846</t>
  </si>
  <si>
    <t xml:space="preserve">Z290         </t>
  </si>
  <si>
    <t xml:space="preserve">J128 J9600 E782       </t>
  </si>
  <si>
    <t xml:space="preserve">J128 J9600 J189 K219 I10     </t>
  </si>
  <si>
    <t xml:space="preserve">J188 J9600 H409 M179 G541 F059    </t>
  </si>
  <si>
    <t>J128 J9600 Z290 I482 N183 I252 Z955 I500 E660 I340</t>
  </si>
  <si>
    <t>C098</t>
  </si>
  <si>
    <t xml:space="preserve">U071 J9600 I269 Z290      </t>
  </si>
  <si>
    <t>J189</t>
  </si>
  <si>
    <t>Hradilová</t>
  </si>
  <si>
    <t>Miroslava</t>
  </si>
  <si>
    <t>Petruželová</t>
  </si>
  <si>
    <t>Ludmila</t>
  </si>
  <si>
    <t>Seidlová</t>
  </si>
  <si>
    <t>Stanislava</t>
  </si>
  <si>
    <t>Poznámky KŠ 11.11.</t>
  </si>
  <si>
    <t>V jednání uvolnění části budovy</t>
  </si>
  <si>
    <t>Příští týden pustit, bude upřesněno</t>
  </si>
  <si>
    <t>Od pondělí 16.11. nonCovid</t>
  </si>
  <si>
    <r>
      <t>V jednání</t>
    </r>
    <r>
      <rPr>
        <sz val="11"/>
        <color rgb="FFFF0000"/>
        <rFont val="Calibri"/>
        <family val="2"/>
        <charset val="238"/>
        <scheme val="minor"/>
      </rPr>
      <t xml:space="preserve"> Vhodné otevření další lůžkové kapacity – tedy urologie – bude stačit ve středu 18.11.</t>
    </r>
  </si>
  <si>
    <t>DK-Jednotka intenzivní res. péče - JIRP</t>
  </si>
  <si>
    <t>410</t>
  </si>
  <si>
    <t>401012473</t>
  </si>
  <si>
    <t xml:space="preserve">J128 I482 I259 I10 E785 C679    </t>
  </si>
  <si>
    <t>490427003</t>
  </si>
  <si>
    <t>I509</t>
  </si>
  <si>
    <t xml:space="preserve">U071 J128 A46 E871 Z290     </t>
  </si>
  <si>
    <t>7156195321</t>
  </si>
  <si>
    <t xml:space="preserve">U071 I269 Z290       </t>
  </si>
  <si>
    <t>506219182</t>
  </si>
  <si>
    <t>390602434</t>
  </si>
  <si>
    <t>7056214847</t>
  </si>
  <si>
    <t>Covid pacient v Medea bez diagnozy U071, nenalezen v ISIN</t>
  </si>
  <si>
    <t>5408020706</t>
  </si>
  <si>
    <t xml:space="preserve">U071 Z290 I872 N40 R05     </t>
  </si>
  <si>
    <t>480319276</t>
  </si>
  <si>
    <t xml:space="preserve">U071 Z290 C343 I259 I219 E790 E785 N40  </t>
  </si>
  <si>
    <t>486128131</t>
  </si>
  <si>
    <t xml:space="preserve">U071 E118 I10       </t>
  </si>
  <si>
    <t>0955292184</t>
  </si>
  <si>
    <t>395825426</t>
  </si>
  <si>
    <t>Lohnová</t>
  </si>
  <si>
    <t>Heckel</t>
  </si>
  <si>
    <t>Bernard</t>
  </si>
  <si>
    <t>6704090008</t>
  </si>
  <si>
    <t>Čech</t>
  </si>
  <si>
    <t>Pavel</t>
  </si>
  <si>
    <t>stav k 12.11.2020 17:00</t>
  </si>
  <si>
    <t>385226728</t>
  </si>
  <si>
    <t>6601070685</t>
  </si>
  <si>
    <t xml:space="preserve">N004 I828 E512 K858 I151 N171 K222 K703 G409 </t>
  </si>
  <si>
    <t xml:space="preserve">U071 I10 E119       </t>
  </si>
  <si>
    <t xml:space="preserve">E116 U590 E785 I10 I259 J128 J9600   </t>
  </si>
  <si>
    <t>401227457</t>
  </si>
  <si>
    <t xml:space="preserve">W1999 S0630 J171 U071 I482 I500    </t>
  </si>
  <si>
    <t>6210160275</t>
  </si>
  <si>
    <t xml:space="preserve">U071 Z290 E118 N183 I10     </t>
  </si>
  <si>
    <t>350316438</t>
  </si>
  <si>
    <t>8502043627</t>
  </si>
  <si>
    <t>C310</t>
  </si>
  <si>
    <t>5808041789</t>
  </si>
  <si>
    <t xml:space="preserve">R060 U6975 I10 E782      </t>
  </si>
  <si>
    <t>6406062201</t>
  </si>
  <si>
    <t xml:space="preserve">U071 Z290 I10 E785 E876     </t>
  </si>
  <si>
    <t xml:space="preserve">J128 J9690 E117 I250 I10 D529 R263 E038  </t>
  </si>
  <si>
    <t>J030</t>
  </si>
  <si>
    <t xml:space="preserve">U071 E86 Z290       </t>
  </si>
  <si>
    <t>134</t>
  </si>
  <si>
    <t>Škoda</t>
  </si>
  <si>
    <t>Vladislav</t>
  </si>
  <si>
    <t>Žáček</t>
  </si>
  <si>
    <t>Bohumil</t>
  </si>
  <si>
    <t>Richter</t>
  </si>
  <si>
    <t>Rudolf</t>
  </si>
  <si>
    <r>
      <t xml:space="preserve">Intenzivní péče </t>
    </r>
    <r>
      <rPr>
        <i/>
        <sz val="10"/>
        <color rgb="FFFFFF00"/>
        <rFont val="Calibri"/>
        <family val="2"/>
        <charset val="238"/>
        <scheme val="minor"/>
      </rPr>
      <t>(včetně High flow - Airvo na stand. lůžkách)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</si>
</sst>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\-mmm\-yy"/>
  </numFmts>
  <fonts count="16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7" tint="0.59999389629810485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b/>
      <sz val="16"/>
      <color rgb="FF00E266"/>
      <name val="Calibri"/>
      <family val="2"/>
      <charset val="238"/>
      <scheme val="minor"/>
    </font>
    <font>
      <b/>
      <sz val="14"/>
      <color rgb="FF00E266"/>
      <name val="Calibri"/>
      <family val="2"/>
      <charset val="238"/>
      <scheme val="minor"/>
    </font>
    <font>
      <b/>
      <sz val="12"/>
      <color rgb="FF00E266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b/>
      <sz val="14"/>
      <color theme="5" tint="0.59999389629810485"/>
      <name val="Calibri"/>
      <family val="2"/>
      <charset val="238"/>
      <scheme val="minor"/>
    </font>
    <font>
      <sz val="14"/>
      <color theme="5" tint="0.59999389629810485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FFCCFF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sz val="10"/>
      <color theme="5" tint="0.59999389629810485"/>
      <name val="Calibri"/>
      <family val="2"/>
      <charset val="238"/>
      <scheme val="minor"/>
    </font>
    <font>
      <i/>
      <sz val="10"/>
      <color rgb="FFFFFF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10"/>
      <color rgb="FF00E266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12"/>
      <color theme="7" tint="0.5999938962981048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49B3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2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/>
      <top/>
      <bottom style="hair">
        <color theme="4" tint="-0.2499465926084170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9" tint="-0.499984740745262"/>
      </left>
      <right/>
      <top/>
      <bottom style="hair">
        <color theme="9"/>
      </bottom>
      <diagonal/>
    </border>
    <border>
      <left/>
      <right/>
      <top/>
      <bottom style="hair">
        <color theme="9"/>
      </bottom>
      <diagonal/>
    </border>
    <border>
      <left/>
      <right style="thin">
        <color theme="9" tint="-0.499984740745262"/>
      </right>
      <top/>
      <bottom style="hair">
        <color theme="9"/>
      </bottom>
      <diagonal/>
    </border>
    <border>
      <left style="thin">
        <color theme="9" tint="-0.499984740745262"/>
      </left>
      <right/>
      <top style="hair">
        <color theme="9"/>
      </top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thin">
        <color theme="9" tint="-0.499984740745262"/>
      </right>
      <top style="hair">
        <color theme="9"/>
      </top>
      <bottom style="hair">
        <color theme="9"/>
      </bottom>
      <diagonal/>
    </border>
    <border>
      <left/>
      <right/>
      <top/>
      <bottom style="hair">
        <color theme="9" tint="-0.24994659260841701"/>
      </bottom>
      <diagonal/>
    </border>
    <border>
      <left/>
      <right style="thin">
        <color theme="9" tint="-0.499984740745262"/>
      </right>
      <top/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499984740745262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rgb="FF649B3F"/>
      </right>
      <top/>
      <bottom/>
      <diagonal/>
    </border>
    <border>
      <left style="thin">
        <color theme="3" tint="-0.24994659260841701"/>
      </left>
      <right/>
      <top/>
      <bottom style="hair">
        <color theme="4" tint="-0.24994659260841701"/>
      </bottom>
      <diagonal/>
    </border>
    <border>
      <left style="thin">
        <color theme="4" tint="-0.499984740745262"/>
      </left>
      <right/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3" tint="-0.24994659260841701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3" tint="-0.24994659260841701"/>
      </right>
      <top/>
      <bottom/>
      <diagonal/>
    </border>
    <border>
      <left/>
      <right style="thin">
        <color theme="4" tint="-0.499984740745262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/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 style="thin">
        <color theme="4" tint="-0.499984740745262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/>
      <right/>
      <top style="hair">
        <color theme="4" tint="-0.24994659260841701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hair">
        <color theme="9" tint="-0.24994659260841701"/>
      </bottom>
      <diagonal/>
    </border>
    <border>
      <left style="thin">
        <color theme="9" tint="-0.499984740745262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theme="4" tint="-0.499984740745262"/>
      </right>
      <top style="hair">
        <color theme="4" tint="-0.2499465926084170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49998474074526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49998474074526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2" fillId="0" borderId="0"/>
    <xf numFmtId="0" fontId="12" fillId="0" borderId="0"/>
    <xf numFmtId="0" fontId="13" fillId="0" borderId="0"/>
    <xf numFmtId="9" fontId="128" fillId="0" borderId="0" applyFont="0" applyFill="0" applyBorder="0" applyAlignment="0" applyProtection="0"/>
    <xf numFmtId="0" fontId="129" fillId="0" borderId="0"/>
    <xf numFmtId="0" fontId="133" fillId="0" borderId="0"/>
    <xf numFmtId="0" fontId="138" fillId="0" borderId="0"/>
    <xf numFmtId="0" fontId="138" fillId="0" borderId="0"/>
    <xf numFmtId="0" fontId="138" fillId="0" borderId="0"/>
    <xf numFmtId="0" fontId="138" fillId="0" borderId="0"/>
  </cellStyleXfs>
  <cellXfs count="1609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0" fontId="129" fillId="0" borderId="0" xfId="5" applyAlignment="1"/>
    <xf numFmtId="0" fontId="55" fillId="0" borderId="0" xfId="0" applyFont="1" applyAlignment="1">
      <alignment vertical="center" wrapText="1"/>
    </xf>
    <xf numFmtId="14" fontId="0" fillId="0" borderId="0" xfId="0" applyNumberFormat="1" applyFont="1"/>
    <xf numFmtId="14" fontId="131" fillId="0" borderId="0" xfId="0" applyNumberFormat="1" applyFont="1"/>
    <xf numFmtId="0" fontId="21" fillId="0" borderId="133" xfId="6" applyFont="1" applyFill="1" applyBorder="1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28" fillId="0" borderId="0" xfId="0" applyFont="1"/>
    <xf numFmtId="0" fontId="136" fillId="0" borderId="0" xfId="0" applyFont="1" applyAlignment="1"/>
    <xf numFmtId="49" fontId="52" fillId="0" borderId="0" xfId="0" applyNumberFormat="1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center" vertical="center" wrapText="1"/>
    </xf>
    <xf numFmtId="3" fontId="144" fillId="15" borderId="0" xfId="0" applyNumberFormat="1" applyFont="1" applyFill="1" applyBorder="1" applyAlignment="1">
      <alignment horizontal="center" vertical="center"/>
    </xf>
    <xf numFmtId="3" fontId="59" fillId="15" borderId="0" xfId="0" applyNumberFormat="1" applyFont="1" applyFill="1" applyBorder="1" applyAlignment="1">
      <alignment horizontal="center" vertical="center" wrapText="1"/>
    </xf>
    <xf numFmtId="3" fontId="57" fillId="15" borderId="0" xfId="0" applyNumberFormat="1" applyFont="1" applyFill="1" applyBorder="1" applyAlignment="1">
      <alignment horizontal="center" vertical="center" wrapText="1"/>
    </xf>
    <xf numFmtId="9" fontId="59" fillId="15" borderId="0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30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center" vertical="center" wrapText="1"/>
    </xf>
    <xf numFmtId="164" fontId="52" fillId="4" borderId="0" xfId="0" applyNumberFormat="1" applyFont="1" applyFill="1" applyBorder="1" applyAlignment="1">
      <alignment horizontal="center" vertical="center" wrapText="1"/>
    </xf>
    <xf numFmtId="0" fontId="130" fillId="0" borderId="137" xfId="0" applyFont="1" applyFill="1" applyBorder="1" applyAlignment="1">
      <alignment horizontal="left" vertical="center" wrapText="1"/>
    </xf>
    <xf numFmtId="164" fontId="52" fillId="4" borderId="13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9" fontId="128" fillId="0" borderId="0" xfId="4" applyFont="1" applyFill="1" applyBorder="1" applyAlignment="1">
      <alignment horizontal="center" vertical="center" wrapText="1"/>
    </xf>
    <xf numFmtId="3" fontId="12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3" fontId="132" fillId="0" borderId="0" xfId="0" applyNumberFormat="1" applyFont="1" applyFill="1" applyBorder="1" applyAlignment="1">
      <alignment horizontal="center" vertical="center"/>
    </xf>
    <xf numFmtId="49" fontId="69" fillId="27" borderId="139" xfId="0" applyNumberFormat="1" applyFont="1" applyFill="1" applyBorder="1" applyAlignment="1">
      <alignment horizontal="left" vertical="center" wrapText="1"/>
    </xf>
    <xf numFmtId="49" fontId="69" fillId="27" borderId="139" xfId="0" applyNumberFormat="1" applyFont="1" applyFill="1" applyBorder="1" applyAlignment="1">
      <alignment horizontal="center" vertical="center" wrapText="1"/>
    </xf>
    <xf numFmtId="49" fontId="69" fillId="27" borderId="140" xfId="0" applyNumberFormat="1" applyFont="1" applyFill="1" applyBorder="1" applyAlignment="1">
      <alignment horizontal="left" vertical="center" wrapText="1"/>
    </xf>
    <xf numFmtId="49" fontId="59" fillId="28" borderId="0" xfId="0" applyNumberFormat="1" applyFont="1" applyFill="1" applyBorder="1" applyAlignment="1">
      <alignment horizontal="left" vertical="center"/>
    </xf>
    <xf numFmtId="49" fontId="59" fillId="28" borderId="0" xfId="0" applyNumberFormat="1" applyFont="1" applyFill="1" applyBorder="1" applyAlignment="1">
      <alignment horizontal="center" vertical="center" wrapText="1"/>
    </xf>
    <xf numFmtId="3" fontId="59" fillId="28" borderId="0" xfId="0" applyNumberFormat="1" applyFont="1" applyFill="1" applyBorder="1" applyAlignment="1">
      <alignment horizontal="center" vertical="center" wrapText="1"/>
    </xf>
    <xf numFmtId="3" fontId="57" fillId="28" borderId="0" xfId="0" applyNumberFormat="1" applyFont="1" applyFill="1" applyBorder="1" applyAlignment="1">
      <alignment horizontal="center" vertical="center" wrapText="1"/>
    </xf>
    <xf numFmtId="3" fontId="144" fillId="28" borderId="0" xfId="0" applyNumberFormat="1" applyFont="1" applyFill="1" applyBorder="1" applyAlignment="1">
      <alignment horizontal="center" vertical="center"/>
    </xf>
    <xf numFmtId="9" fontId="59" fillId="28" borderId="0" xfId="4" applyFont="1" applyFill="1" applyBorder="1" applyAlignment="1">
      <alignment horizontal="center" vertical="center" wrapText="1"/>
    </xf>
    <xf numFmtId="49" fontId="59" fillId="28" borderId="141" xfId="0" applyNumberFormat="1" applyFont="1" applyFill="1" applyBorder="1" applyAlignment="1">
      <alignment horizontal="center" vertical="center" wrapText="1"/>
    </xf>
    <xf numFmtId="49" fontId="59" fillId="15" borderId="141" xfId="0" applyNumberFormat="1" applyFont="1" applyFill="1" applyBorder="1" applyAlignment="1">
      <alignment horizontal="center" vertical="center" wrapText="1"/>
    </xf>
    <xf numFmtId="49" fontId="54" fillId="28" borderId="0" xfId="0" applyNumberFormat="1" applyFont="1" applyFill="1" applyBorder="1" applyAlignment="1">
      <alignment horizontal="right" vertical="center"/>
    </xf>
    <xf numFmtId="49" fontId="54" fillId="15" borderId="0" xfId="0" applyNumberFormat="1" applyFont="1" applyFill="1" applyBorder="1" applyAlignment="1">
      <alignment horizontal="right" vertical="center"/>
    </xf>
    <xf numFmtId="49" fontId="4" fillId="31" borderId="0" xfId="0" applyNumberFormat="1" applyFont="1" applyFill="1" applyBorder="1" applyAlignment="1">
      <alignment horizontal="left" vertical="center" wrapText="1"/>
    </xf>
    <xf numFmtId="49" fontId="59" fillId="31" borderId="0" xfId="0" applyNumberFormat="1" applyFont="1" applyFill="1" applyBorder="1" applyAlignment="1">
      <alignment horizontal="center" vertical="center" wrapText="1"/>
    </xf>
    <xf numFmtId="3" fontId="59" fillId="31" borderId="0" xfId="0" applyNumberFormat="1" applyFont="1" applyFill="1" applyBorder="1" applyAlignment="1">
      <alignment horizontal="center" vertical="center" wrapText="1"/>
    </xf>
    <xf numFmtId="3" fontId="57" fillId="31" borderId="0" xfId="0" applyNumberFormat="1" applyFont="1" applyFill="1" applyBorder="1" applyAlignment="1">
      <alignment horizontal="center" vertical="center" wrapText="1"/>
    </xf>
    <xf numFmtId="3" fontId="143" fillId="0" borderId="0" xfId="0" applyNumberFormat="1" applyFont="1" applyFill="1" applyBorder="1" applyAlignment="1">
      <alignment horizontal="center" vertical="center"/>
    </xf>
    <xf numFmtId="3" fontId="144" fillId="31" borderId="0" xfId="0" applyNumberFormat="1" applyFont="1" applyFill="1" applyBorder="1" applyAlignment="1">
      <alignment horizontal="center" vertical="center"/>
    </xf>
    <xf numFmtId="9" fontId="59" fillId="31" borderId="0" xfId="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49" fontId="69" fillId="0" borderId="134" xfId="0" applyNumberFormat="1" applyFont="1" applyFill="1" applyBorder="1" applyAlignment="1">
      <alignment horizontal="center" vertical="center" wrapText="1"/>
    </xf>
    <xf numFmtId="49" fontId="69" fillId="0" borderId="134" xfId="0" applyNumberFormat="1" applyFont="1" applyFill="1" applyBorder="1" applyAlignment="1">
      <alignment horizontal="left" vertical="center" wrapText="1"/>
    </xf>
    <xf numFmtId="49" fontId="54" fillId="31" borderId="0" xfId="0" applyNumberFormat="1" applyFont="1" applyFill="1" applyBorder="1" applyAlignment="1">
      <alignment horizontal="right" vertical="center"/>
    </xf>
    <xf numFmtId="0" fontId="0" fillId="30" borderId="153" xfId="0" applyFont="1" applyFill="1" applyBorder="1" applyAlignment="1">
      <alignment horizontal="center" vertical="top" wrapText="1"/>
    </xf>
    <xf numFmtId="49" fontId="59" fillId="30" borderId="154" xfId="0" applyNumberFormat="1" applyFont="1" applyFill="1" applyBorder="1" applyAlignment="1">
      <alignment horizontal="center" vertical="center" wrapText="1"/>
    </xf>
    <xf numFmtId="49" fontId="4" fillId="30" borderId="154" xfId="0" applyNumberFormat="1" applyFont="1" applyFill="1" applyBorder="1" applyAlignment="1">
      <alignment horizontal="left" vertical="center" wrapText="1"/>
    </xf>
    <xf numFmtId="49" fontId="141" fillId="30" borderId="154" xfId="0" applyNumberFormat="1" applyFont="1" applyFill="1" applyBorder="1" applyAlignment="1">
      <alignment horizontal="right" vertical="center"/>
    </xf>
    <xf numFmtId="3" fontId="140" fillId="30" borderId="154" xfId="0" applyNumberFormat="1" applyFont="1" applyFill="1" applyBorder="1" applyAlignment="1">
      <alignment horizontal="center" vertical="center" wrapText="1"/>
    </xf>
    <xf numFmtId="3" fontId="59" fillId="30" borderId="154" xfId="0" applyNumberFormat="1" applyFont="1" applyFill="1" applyBorder="1" applyAlignment="1">
      <alignment horizontal="center" vertical="center" wrapText="1"/>
    </xf>
    <xf numFmtId="9" fontId="140" fillId="30" borderId="154" xfId="4" applyFont="1" applyFill="1" applyBorder="1" applyAlignment="1">
      <alignment horizontal="center" vertical="center" wrapText="1"/>
    </xf>
    <xf numFmtId="49" fontId="59" fillId="30" borderId="155" xfId="0" applyNumberFormat="1" applyFont="1" applyFill="1" applyBorder="1" applyAlignment="1">
      <alignment horizontal="center" vertical="center" wrapText="1"/>
    </xf>
    <xf numFmtId="0" fontId="0" fillId="30" borderId="156" xfId="0" applyFont="1" applyFill="1" applyBorder="1" applyAlignment="1">
      <alignment vertical="center" wrapText="1"/>
    </xf>
    <xf numFmtId="49" fontId="52" fillId="0" borderId="144" xfId="0" applyNumberFormat="1" applyFont="1" applyFill="1" applyBorder="1" applyAlignment="1">
      <alignment horizontal="left" vertical="center" wrapText="1"/>
    </xf>
    <xf numFmtId="0" fontId="0" fillId="0" borderId="157" xfId="0" applyFont="1" applyBorder="1" applyAlignment="1">
      <alignment vertical="center" wrapText="1"/>
    </xf>
    <xf numFmtId="49" fontId="59" fillId="31" borderId="144" xfId="0" applyNumberFormat="1" applyFont="1" applyFill="1" applyBorder="1" applyAlignment="1">
      <alignment horizontal="center" vertical="center" wrapText="1"/>
    </xf>
    <xf numFmtId="49" fontId="52" fillId="9" borderId="158" xfId="0" applyNumberFormat="1" applyFont="1" applyFill="1" applyBorder="1" applyAlignment="1">
      <alignment vertical="center" wrapText="1"/>
    </xf>
    <xf numFmtId="0" fontId="15" fillId="9" borderId="158" xfId="0" applyFont="1" applyFill="1" applyBorder="1" applyAlignment="1">
      <alignment horizontal="left" vertical="center" wrapText="1"/>
    </xf>
    <xf numFmtId="0" fontId="130" fillId="9" borderId="158" xfId="0" applyFont="1" applyFill="1" applyBorder="1" applyAlignment="1">
      <alignment horizontal="left" vertical="center" wrapText="1"/>
    </xf>
    <xf numFmtId="0" fontId="0" fillId="9" borderId="158" xfId="0" applyFont="1" applyFill="1" applyBorder="1" applyAlignment="1">
      <alignment vertical="center" wrapText="1"/>
    </xf>
    <xf numFmtId="49" fontId="68" fillId="9" borderId="158" xfId="0" applyNumberFormat="1" applyFont="1" applyFill="1" applyBorder="1" applyAlignment="1">
      <alignment horizontal="center" vertical="center" wrapText="1"/>
    </xf>
    <xf numFmtId="3" fontId="54" fillId="9" borderId="158" xfId="0" applyNumberFormat="1" applyFont="1" applyFill="1" applyBorder="1" applyAlignment="1">
      <alignment horizontal="center" vertical="center" wrapText="1"/>
    </xf>
    <xf numFmtId="3" fontId="143" fillId="9" borderId="158" xfId="0" applyNumberFormat="1" applyFont="1" applyFill="1" applyBorder="1" applyAlignment="1">
      <alignment horizontal="center" vertical="center"/>
    </xf>
    <xf numFmtId="9" fontId="88" fillId="9" borderId="158" xfId="4" applyFont="1" applyFill="1" applyBorder="1" applyAlignment="1">
      <alignment horizontal="center" vertical="center" wrapText="1"/>
    </xf>
    <xf numFmtId="3" fontId="88" fillId="9" borderId="158" xfId="0" applyNumberFormat="1" applyFont="1" applyFill="1" applyBorder="1" applyAlignment="1">
      <alignment horizontal="center" vertical="center" wrapText="1"/>
    </xf>
    <xf numFmtId="164" fontId="52" fillId="9" borderId="158" xfId="0" applyNumberFormat="1" applyFont="1" applyFill="1" applyBorder="1" applyAlignment="1">
      <alignment horizontal="center" vertical="center" wrapText="1"/>
    </xf>
    <xf numFmtId="49" fontId="62" fillId="9" borderId="159" xfId="0" applyNumberFormat="1" applyFont="1" applyFill="1" applyBorder="1" applyAlignment="1">
      <alignment horizontal="left" vertical="center" wrapText="1"/>
    </xf>
    <xf numFmtId="0" fontId="8" fillId="0" borderId="157" xfId="0" applyNumberFormat="1" applyFont="1" applyFill="1" applyBorder="1" applyAlignment="1">
      <alignment horizontal="left" vertical="center" wrapText="1"/>
    </xf>
    <xf numFmtId="0" fontId="130" fillId="0" borderId="162" xfId="0" applyFont="1" applyFill="1" applyBorder="1" applyAlignment="1">
      <alignment horizontal="left" vertical="center" wrapText="1"/>
    </xf>
    <xf numFmtId="0" fontId="8" fillId="0" borderId="164" xfId="0" applyNumberFormat="1" applyFont="1" applyFill="1" applyBorder="1" applyAlignment="1">
      <alignment horizontal="left" vertical="center" wrapText="1"/>
    </xf>
    <xf numFmtId="49" fontId="52" fillId="0" borderId="165" xfId="0" applyNumberFormat="1" applyFont="1" applyFill="1" applyBorder="1" applyAlignment="1">
      <alignment vertical="center" wrapText="1"/>
    </xf>
    <xf numFmtId="0" fontId="15" fillId="0" borderId="165" xfId="0" applyFont="1" applyFill="1" applyBorder="1" applyAlignment="1">
      <alignment horizontal="left" vertical="center" wrapText="1"/>
    </xf>
    <xf numFmtId="0" fontId="130" fillId="0" borderId="165" xfId="0" applyFont="1" applyFill="1" applyBorder="1" applyAlignment="1">
      <alignment horizontal="left" vertical="center" wrapText="1"/>
    </xf>
    <xf numFmtId="0" fontId="0" fillId="0" borderId="165" xfId="0" applyFont="1" applyFill="1" applyBorder="1" applyAlignment="1">
      <alignment vertical="center" wrapText="1"/>
    </xf>
    <xf numFmtId="49" fontId="68" fillId="0" borderId="165" xfId="0" applyNumberFormat="1" applyFont="1" applyFill="1" applyBorder="1" applyAlignment="1">
      <alignment horizontal="center" vertical="center" wrapText="1"/>
    </xf>
    <xf numFmtId="3" fontId="54" fillId="0" borderId="165" xfId="0" applyNumberFormat="1" applyFont="1" applyFill="1" applyBorder="1" applyAlignment="1">
      <alignment horizontal="center" vertical="center" wrapText="1"/>
    </xf>
    <xf numFmtId="3" fontId="143" fillId="0" borderId="165" xfId="0" applyNumberFormat="1" applyFont="1" applyFill="1" applyBorder="1" applyAlignment="1">
      <alignment horizontal="center" vertical="center"/>
    </xf>
    <xf numFmtId="9" fontId="128" fillId="0" borderId="165" xfId="4" applyFont="1" applyFill="1" applyBorder="1" applyAlignment="1">
      <alignment horizontal="center" vertical="center" wrapText="1"/>
    </xf>
    <xf numFmtId="3" fontId="128" fillId="0" borderId="165" xfId="0" applyNumberFormat="1" applyFont="1" applyFill="1" applyBorder="1" applyAlignment="1">
      <alignment horizontal="center" vertical="center" wrapText="1"/>
    </xf>
    <xf numFmtId="164" fontId="52" fillId="0" borderId="165" xfId="0" applyNumberFormat="1" applyFont="1" applyFill="1" applyBorder="1" applyAlignment="1">
      <alignment horizontal="center" vertical="center" wrapText="1"/>
    </xf>
    <xf numFmtId="49" fontId="52" fillId="0" borderId="166" xfId="0" applyNumberFormat="1" applyFont="1" applyFill="1" applyBorder="1" applyAlignment="1">
      <alignment horizontal="left" vertical="center" wrapText="1"/>
    </xf>
    <xf numFmtId="0" fontId="8" fillId="9" borderId="164" xfId="0" applyNumberFormat="1" applyFont="1" applyFill="1" applyBorder="1" applyAlignment="1">
      <alignment horizontal="left" vertical="center" wrapText="1"/>
    </xf>
    <xf numFmtId="49" fontId="52" fillId="9" borderId="165" xfId="0" applyNumberFormat="1" applyFont="1" applyFill="1" applyBorder="1" applyAlignment="1">
      <alignment vertical="center" wrapText="1"/>
    </xf>
    <xf numFmtId="0" fontId="15" fillId="9" borderId="165" xfId="0" applyFont="1" applyFill="1" applyBorder="1" applyAlignment="1">
      <alignment horizontal="left" vertical="center" wrapText="1"/>
    </xf>
    <xf numFmtId="0" fontId="130" fillId="9" borderId="165" xfId="0" applyFont="1" applyFill="1" applyBorder="1" applyAlignment="1">
      <alignment horizontal="left" vertical="center" wrapText="1"/>
    </xf>
    <xf numFmtId="0" fontId="0" fillId="9" borderId="165" xfId="0" applyFont="1" applyFill="1" applyBorder="1" applyAlignment="1">
      <alignment vertical="center" wrapText="1"/>
    </xf>
    <xf numFmtId="49" fontId="68" fillId="9" borderId="165" xfId="0" applyNumberFormat="1" applyFont="1" applyFill="1" applyBorder="1" applyAlignment="1">
      <alignment horizontal="center" vertical="center" wrapText="1"/>
    </xf>
    <xf numFmtId="3" fontId="54" fillId="9" borderId="165" xfId="0" applyNumberFormat="1" applyFont="1" applyFill="1" applyBorder="1" applyAlignment="1">
      <alignment horizontal="center" vertical="center" wrapText="1"/>
    </xf>
    <xf numFmtId="3" fontId="143" fillId="9" borderId="165" xfId="0" applyNumberFormat="1" applyFont="1" applyFill="1" applyBorder="1" applyAlignment="1">
      <alignment horizontal="center" vertical="center"/>
    </xf>
    <xf numFmtId="9" fontId="88" fillId="9" borderId="165" xfId="4" applyFont="1" applyFill="1" applyBorder="1" applyAlignment="1">
      <alignment horizontal="center" vertical="center" wrapText="1"/>
    </xf>
    <xf numFmtId="3" fontId="88" fillId="9" borderId="165" xfId="1" applyNumberFormat="1" applyFont="1" applyFill="1" applyBorder="1" applyAlignment="1">
      <alignment horizontal="center" vertical="center" wrapText="1"/>
    </xf>
    <xf numFmtId="164" fontId="52" fillId="9" borderId="165" xfId="0" applyNumberFormat="1" applyFont="1" applyFill="1" applyBorder="1" applyAlignment="1">
      <alignment horizontal="center" vertical="center" wrapText="1"/>
    </xf>
    <xf numFmtId="49" fontId="62" fillId="9" borderId="166" xfId="1" applyNumberFormat="1" applyFont="1" applyFill="1" applyBorder="1" applyAlignment="1">
      <alignment horizontal="left" vertical="center" wrapText="1"/>
    </xf>
    <xf numFmtId="9" fontId="128" fillId="9" borderId="165" xfId="4" applyFont="1" applyFill="1" applyBorder="1" applyAlignment="1">
      <alignment horizontal="center" vertical="center" wrapText="1"/>
    </xf>
    <xf numFmtId="3" fontId="128" fillId="9" borderId="165" xfId="0" applyNumberFormat="1" applyFont="1" applyFill="1" applyBorder="1" applyAlignment="1">
      <alignment horizontal="center" vertical="center" wrapText="1"/>
    </xf>
    <xf numFmtId="49" fontId="52" fillId="9" borderId="166" xfId="0" applyNumberFormat="1" applyFont="1" applyFill="1" applyBorder="1" applyAlignment="1">
      <alignment horizontal="left" vertical="center" wrapText="1"/>
    </xf>
    <xf numFmtId="3" fontId="128" fillId="9" borderId="167" xfId="1" applyNumberFormat="1" applyFont="1" applyFill="1" applyBorder="1" applyAlignment="1">
      <alignment horizontal="center" vertical="center" wrapText="1"/>
    </xf>
    <xf numFmtId="49" fontId="52" fillId="0" borderId="169" xfId="0" applyNumberFormat="1" applyFont="1" applyFill="1" applyBorder="1" applyAlignment="1">
      <alignment vertical="center" wrapText="1"/>
    </xf>
    <xf numFmtId="0" fontId="15" fillId="0" borderId="169" xfId="0" applyFont="1" applyFill="1" applyBorder="1" applyAlignment="1">
      <alignment horizontal="left" vertical="center" wrapText="1"/>
    </xf>
    <xf numFmtId="0" fontId="130" fillId="0" borderId="169" xfId="0" applyFont="1" applyFill="1" applyBorder="1" applyAlignment="1">
      <alignment horizontal="left" vertical="center" wrapText="1"/>
    </xf>
    <xf numFmtId="0" fontId="0" fillId="0" borderId="169" xfId="0" applyFont="1" applyFill="1" applyBorder="1" applyAlignment="1">
      <alignment vertical="center" wrapText="1"/>
    </xf>
    <xf numFmtId="49" fontId="68" fillId="0" borderId="169" xfId="0" applyNumberFormat="1" applyFont="1" applyFill="1" applyBorder="1" applyAlignment="1">
      <alignment horizontal="center" vertical="center" wrapText="1"/>
    </xf>
    <xf numFmtId="3" fontId="54" fillId="0" borderId="169" xfId="0" applyNumberFormat="1" applyFont="1" applyFill="1" applyBorder="1" applyAlignment="1">
      <alignment horizontal="center" vertical="center" wrapText="1"/>
    </xf>
    <xf numFmtId="9" fontId="128" fillId="0" borderId="169" xfId="4" applyFont="1" applyFill="1" applyBorder="1" applyAlignment="1">
      <alignment horizontal="center" vertical="center" wrapText="1"/>
    </xf>
    <xf numFmtId="3" fontId="128" fillId="0" borderId="169" xfId="0" applyNumberFormat="1" applyFont="1" applyFill="1" applyBorder="1" applyAlignment="1">
      <alignment horizontal="center" vertical="center" wrapText="1"/>
    </xf>
    <xf numFmtId="164" fontId="52" fillId="0" borderId="169" xfId="0" applyNumberFormat="1" applyFont="1" applyFill="1" applyBorder="1" applyAlignment="1">
      <alignment horizontal="center" vertical="center" wrapText="1"/>
    </xf>
    <xf numFmtId="49" fontId="52" fillId="0" borderId="170" xfId="0" applyNumberFormat="1" applyFont="1" applyFill="1" applyBorder="1" applyAlignment="1">
      <alignment horizontal="left" vertical="center" wrapText="1"/>
    </xf>
    <xf numFmtId="49" fontId="52" fillId="9" borderId="169" xfId="0" applyNumberFormat="1" applyFont="1" applyFill="1" applyBorder="1" applyAlignment="1">
      <alignment vertical="center" wrapText="1"/>
    </xf>
    <xf numFmtId="0" fontId="15" fillId="9" borderId="169" xfId="0" applyFont="1" applyFill="1" applyBorder="1" applyAlignment="1">
      <alignment horizontal="left" vertical="center" wrapText="1"/>
    </xf>
    <xf numFmtId="0" fontId="130" fillId="9" borderId="169" xfId="0" applyFont="1" applyFill="1" applyBorder="1" applyAlignment="1">
      <alignment horizontal="left" vertical="center" wrapText="1"/>
    </xf>
    <xf numFmtId="0" fontId="0" fillId="9" borderId="169" xfId="0" applyFont="1" applyFill="1" applyBorder="1" applyAlignment="1">
      <alignment vertical="center" wrapText="1"/>
    </xf>
    <xf numFmtId="49" fontId="68" fillId="9" borderId="169" xfId="0" applyNumberFormat="1" applyFont="1" applyFill="1" applyBorder="1" applyAlignment="1">
      <alignment horizontal="center" vertical="center" wrapText="1"/>
    </xf>
    <xf numFmtId="3" fontId="54" fillId="9" borderId="169" xfId="0" applyNumberFormat="1" applyFont="1" applyFill="1" applyBorder="1" applyAlignment="1">
      <alignment horizontal="center" vertical="center" wrapText="1"/>
    </xf>
    <xf numFmtId="3" fontId="143" fillId="9" borderId="169" xfId="0" applyNumberFormat="1" applyFont="1" applyFill="1" applyBorder="1" applyAlignment="1">
      <alignment horizontal="center" vertical="center"/>
    </xf>
    <xf numFmtId="9" fontId="128" fillId="9" borderId="169" xfId="4" applyFont="1" applyFill="1" applyBorder="1" applyAlignment="1">
      <alignment horizontal="center" vertical="center" wrapText="1"/>
    </xf>
    <xf numFmtId="3" fontId="128" fillId="9" borderId="169" xfId="0" applyNumberFormat="1" applyFont="1" applyFill="1" applyBorder="1" applyAlignment="1">
      <alignment horizontal="center" vertical="center" wrapText="1"/>
    </xf>
    <xf numFmtId="164" fontId="52" fillId="9" borderId="169" xfId="0" applyNumberFormat="1" applyFont="1" applyFill="1" applyBorder="1" applyAlignment="1">
      <alignment horizontal="center" vertical="center" wrapText="1"/>
    </xf>
    <xf numFmtId="49" fontId="52" fillId="9" borderId="170" xfId="0" applyNumberFormat="1" applyFont="1" applyFill="1" applyBorder="1" applyAlignment="1">
      <alignment horizontal="left" vertical="center" wrapText="1"/>
    </xf>
    <xf numFmtId="3" fontId="143" fillId="0" borderId="169" xfId="0" applyNumberFormat="1" applyFont="1" applyFill="1" applyBorder="1" applyAlignment="1">
      <alignment horizontal="center" vertical="center" wrapText="1"/>
    </xf>
    <xf numFmtId="9" fontId="88" fillId="0" borderId="169" xfId="4" applyFont="1" applyFill="1" applyBorder="1" applyAlignment="1">
      <alignment horizontal="center" vertical="center" wrapText="1"/>
    </xf>
    <xf numFmtId="3" fontId="88" fillId="0" borderId="169" xfId="1" applyNumberFormat="1" applyFont="1" applyFill="1" applyBorder="1" applyAlignment="1">
      <alignment horizontal="center" vertical="center" wrapText="1"/>
    </xf>
    <xf numFmtId="49" fontId="62" fillId="0" borderId="170" xfId="1" applyNumberFormat="1" applyFont="1" applyFill="1" applyBorder="1" applyAlignment="1">
      <alignment horizontal="left" vertical="center" wrapText="1"/>
    </xf>
    <xf numFmtId="3" fontId="143" fillId="9" borderId="169" xfId="0" applyNumberFormat="1" applyFont="1" applyFill="1" applyBorder="1" applyAlignment="1">
      <alignment horizontal="center" vertical="center" wrapText="1"/>
    </xf>
    <xf numFmtId="9" fontId="88" fillId="9" borderId="169" xfId="4" applyFont="1" applyFill="1" applyBorder="1" applyAlignment="1">
      <alignment horizontal="center" vertical="center" wrapText="1"/>
    </xf>
    <xf numFmtId="3" fontId="88" fillId="9" borderId="169" xfId="1" applyNumberFormat="1" applyFont="1" applyFill="1" applyBorder="1" applyAlignment="1">
      <alignment horizontal="center" vertical="center" wrapText="1"/>
    </xf>
    <xf numFmtId="49" fontId="62" fillId="9" borderId="170" xfId="1" applyNumberFormat="1" applyFont="1" applyFill="1" applyBorder="1" applyAlignment="1">
      <alignment horizontal="left" vertical="center" wrapText="1"/>
    </xf>
    <xf numFmtId="3" fontId="132" fillId="0" borderId="169" xfId="0" applyNumberFormat="1" applyFont="1" applyFill="1" applyBorder="1" applyAlignment="1">
      <alignment horizontal="center" vertical="center"/>
    </xf>
    <xf numFmtId="3" fontId="132" fillId="9" borderId="169" xfId="0" applyNumberFormat="1" applyFont="1" applyFill="1" applyBorder="1" applyAlignment="1">
      <alignment horizontal="center" vertical="center"/>
    </xf>
    <xf numFmtId="0" fontId="8" fillId="0" borderId="161" xfId="0" applyNumberFormat="1" applyFont="1" applyFill="1" applyBorder="1" applyAlignment="1">
      <alignment horizontal="left" vertical="center" wrapText="1"/>
    </xf>
    <xf numFmtId="49" fontId="52" fillId="0" borderId="162" xfId="0" applyNumberFormat="1" applyFont="1" applyFill="1" applyBorder="1" applyAlignment="1">
      <alignment vertical="center" wrapText="1"/>
    </xf>
    <xf numFmtId="0" fontId="15" fillId="0" borderId="162" xfId="0" applyFont="1" applyFill="1" applyBorder="1" applyAlignment="1">
      <alignment horizontal="left" vertical="center" wrapText="1"/>
    </xf>
    <xf numFmtId="0" fontId="0" fillId="0" borderId="162" xfId="0" applyFont="1" applyFill="1" applyBorder="1" applyAlignment="1">
      <alignment vertical="center" wrapText="1"/>
    </xf>
    <xf numFmtId="49" fontId="68" fillId="0" borderId="162" xfId="0" applyNumberFormat="1" applyFont="1" applyFill="1" applyBorder="1" applyAlignment="1">
      <alignment horizontal="center" vertical="center" wrapText="1"/>
    </xf>
    <xf numFmtId="3" fontId="54" fillId="0" borderId="162" xfId="0" applyNumberFormat="1" applyFont="1" applyFill="1" applyBorder="1" applyAlignment="1">
      <alignment horizontal="center" vertical="center" wrapText="1"/>
    </xf>
    <xf numFmtId="3" fontId="143" fillId="0" borderId="162" xfId="0" applyNumberFormat="1" applyFont="1" applyFill="1" applyBorder="1" applyAlignment="1">
      <alignment horizontal="center" vertical="center"/>
    </xf>
    <xf numFmtId="9" fontId="128" fillId="0" borderId="162" xfId="4" applyFont="1" applyFill="1" applyBorder="1" applyAlignment="1">
      <alignment horizontal="center" vertical="center" wrapText="1"/>
    </xf>
    <xf numFmtId="3" fontId="128" fillId="0" borderId="162" xfId="0" applyNumberFormat="1" applyFont="1" applyFill="1" applyBorder="1" applyAlignment="1">
      <alignment horizontal="center" vertical="center" wrapText="1"/>
    </xf>
    <xf numFmtId="164" fontId="52" fillId="0" borderId="162" xfId="0" applyNumberFormat="1" applyFont="1" applyFill="1" applyBorder="1" applyAlignment="1">
      <alignment horizontal="center" vertical="center" wrapText="1"/>
    </xf>
    <xf numFmtId="49" fontId="52" fillId="0" borderId="163" xfId="0" applyNumberFormat="1" applyFont="1" applyFill="1" applyBorder="1" applyAlignment="1">
      <alignment horizontal="left" vertical="center" wrapText="1"/>
    </xf>
    <xf numFmtId="0" fontId="8" fillId="9" borderId="171" xfId="0" applyNumberFormat="1" applyFont="1" applyFill="1" applyBorder="1" applyAlignment="1">
      <alignment horizontal="left" vertical="center" wrapText="1"/>
    </xf>
    <xf numFmtId="49" fontId="52" fillId="9" borderId="172" xfId="0" applyNumberFormat="1" applyFont="1" applyFill="1" applyBorder="1" applyAlignment="1">
      <alignment vertical="center" wrapText="1"/>
    </xf>
    <xf numFmtId="0" fontId="130" fillId="0" borderId="172" xfId="0" applyFont="1" applyFill="1" applyBorder="1" applyAlignment="1">
      <alignment horizontal="left" vertical="center" wrapText="1"/>
    </xf>
    <xf numFmtId="3" fontId="54" fillId="9" borderId="172" xfId="0" applyNumberFormat="1" applyFont="1" applyFill="1" applyBorder="1" applyAlignment="1">
      <alignment horizontal="center" vertical="center" wrapText="1"/>
    </xf>
    <xf numFmtId="9" fontId="128" fillId="9" borderId="172" xfId="4" applyFont="1" applyFill="1" applyBorder="1" applyAlignment="1">
      <alignment horizontal="center" vertical="center" wrapText="1"/>
    </xf>
    <xf numFmtId="3" fontId="128" fillId="9" borderId="172" xfId="0" applyNumberFormat="1" applyFont="1" applyFill="1" applyBorder="1" applyAlignment="1">
      <alignment horizontal="center" vertical="center" wrapText="1"/>
    </xf>
    <xf numFmtId="164" fontId="52" fillId="9" borderId="172" xfId="0" applyNumberFormat="1" applyFont="1" applyFill="1" applyBorder="1" applyAlignment="1">
      <alignment horizontal="center" vertical="center" wrapText="1"/>
    </xf>
    <xf numFmtId="49" fontId="52" fillId="9" borderId="173" xfId="0" applyNumberFormat="1" applyFont="1" applyFill="1" applyBorder="1" applyAlignment="1">
      <alignment horizontal="left" vertical="center" wrapText="1"/>
    </xf>
    <xf numFmtId="49" fontId="52" fillId="0" borderId="167" xfId="0" applyNumberFormat="1" applyFont="1" applyFill="1" applyBorder="1" applyAlignment="1">
      <alignment vertical="center" wrapText="1"/>
    </xf>
    <xf numFmtId="0" fontId="15" fillId="0" borderId="167" xfId="0" applyFont="1" applyFill="1" applyBorder="1" applyAlignment="1">
      <alignment horizontal="left" vertical="center" wrapText="1"/>
    </xf>
    <xf numFmtId="0" fontId="130" fillId="0" borderId="167" xfId="0" applyFont="1" applyFill="1" applyBorder="1" applyAlignment="1">
      <alignment horizontal="left" vertical="center" wrapText="1"/>
    </xf>
    <xf numFmtId="0" fontId="0" fillId="0" borderId="167" xfId="0" applyFont="1" applyFill="1" applyBorder="1" applyAlignment="1">
      <alignment vertical="center" wrapText="1"/>
    </xf>
    <xf numFmtId="49" fontId="68" fillId="0" borderId="167" xfId="0" applyNumberFormat="1" applyFont="1" applyFill="1" applyBorder="1" applyAlignment="1">
      <alignment horizontal="center" vertical="center" wrapText="1"/>
    </xf>
    <xf numFmtId="3" fontId="54" fillId="0" borderId="167" xfId="0" applyNumberFormat="1" applyFont="1" applyFill="1" applyBorder="1" applyAlignment="1">
      <alignment horizontal="center" vertical="center" wrapText="1"/>
    </xf>
    <xf numFmtId="3" fontId="143" fillId="0" borderId="167" xfId="0" applyNumberFormat="1" applyFont="1" applyFill="1" applyBorder="1" applyAlignment="1">
      <alignment horizontal="center" vertical="center"/>
    </xf>
    <xf numFmtId="3" fontId="128" fillId="0" borderId="167" xfId="1" applyNumberFormat="1" applyFont="1" applyBorder="1" applyAlignment="1">
      <alignment horizontal="center" vertical="center" wrapText="1"/>
    </xf>
    <xf numFmtId="9" fontId="128" fillId="0" borderId="167" xfId="4" applyFont="1" applyFill="1" applyBorder="1" applyAlignment="1">
      <alignment horizontal="center" vertical="center" wrapText="1"/>
    </xf>
    <xf numFmtId="3" fontId="128" fillId="0" borderId="167" xfId="0" applyNumberFormat="1" applyFont="1" applyFill="1" applyBorder="1" applyAlignment="1">
      <alignment horizontal="center" vertical="center" wrapText="1"/>
    </xf>
    <xf numFmtId="164" fontId="52" fillId="0" borderId="167" xfId="0" applyNumberFormat="1" applyFont="1" applyFill="1" applyBorder="1" applyAlignment="1">
      <alignment horizontal="center" vertical="center" wrapText="1"/>
    </xf>
    <xf numFmtId="49" fontId="52" fillId="0" borderId="168" xfId="0" applyNumberFormat="1" applyFont="1" applyFill="1" applyBorder="1" applyAlignment="1">
      <alignment horizontal="left" vertical="center" wrapText="1"/>
    </xf>
    <xf numFmtId="49" fontId="4" fillId="32" borderId="0" xfId="0" applyNumberFormat="1" applyFont="1" applyFill="1" applyBorder="1" applyAlignment="1">
      <alignment horizontal="left" vertical="center" wrapText="1"/>
    </xf>
    <xf numFmtId="49" fontId="59" fillId="32" borderId="0" xfId="0" applyNumberFormat="1" applyFont="1" applyFill="1" applyBorder="1" applyAlignment="1">
      <alignment horizontal="center" vertical="center" wrapText="1"/>
    </xf>
    <xf numFmtId="3" fontId="59" fillId="32" borderId="0" xfId="0" applyNumberFormat="1" applyFont="1" applyFill="1" applyBorder="1" applyAlignment="1">
      <alignment horizontal="center" vertical="center" wrapText="1"/>
    </xf>
    <xf numFmtId="49" fontId="59" fillId="32" borderId="144" xfId="0" applyNumberFormat="1" applyFont="1" applyFill="1" applyBorder="1" applyAlignment="1">
      <alignment horizontal="center" vertical="center" wrapText="1"/>
    </xf>
    <xf numFmtId="49" fontId="54" fillId="32" borderId="0" xfId="0" applyNumberFormat="1" applyFont="1" applyFill="1" applyBorder="1" applyAlignment="1">
      <alignment horizontal="right" vertical="center"/>
    </xf>
    <xf numFmtId="3" fontId="144" fillId="32" borderId="0" xfId="0" applyNumberFormat="1" applyFont="1" applyFill="1" applyBorder="1" applyAlignment="1">
      <alignment horizontal="center" vertical="center"/>
    </xf>
    <xf numFmtId="3" fontId="57" fillId="32" borderId="0" xfId="0" applyNumberFormat="1" applyFont="1" applyFill="1" applyBorder="1" applyAlignment="1">
      <alignment horizontal="center" vertical="center" wrapText="1"/>
    </xf>
    <xf numFmtId="9" fontId="59" fillId="32" borderId="0" xfId="4" applyFont="1" applyFill="1" applyBorder="1" applyAlignment="1">
      <alignment horizontal="center" vertical="center" wrapText="1"/>
    </xf>
    <xf numFmtId="49" fontId="59" fillId="32" borderId="174" xfId="0" applyNumberFormat="1" applyFont="1" applyFill="1" applyBorder="1" applyAlignment="1">
      <alignment horizontal="center" vertical="center" wrapText="1"/>
    </xf>
    <xf numFmtId="49" fontId="52" fillId="0" borderId="137" xfId="0" applyNumberFormat="1" applyFont="1" applyFill="1" applyBorder="1" applyAlignment="1">
      <alignment vertical="center" wrapText="1"/>
    </xf>
    <xf numFmtId="0" fontId="15" fillId="0" borderId="137" xfId="0" applyFont="1" applyFill="1" applyBorder="1" applyAlignment="1">
      <alignment horizontal="left" vertical="center" wrapText="1"/>
    </xf>
    <xf numFmtId="0" fontId="0" fillId="0" borderId="137" xfId="0" applyFont="1" applyFill="1" applyBorder="1" applyAlignment="1">
      <alignment vertical="center" wrapText="1"/>
    </xf>
    <xf numFmtId="49" fontId="68" fillId="0" borderId="137" xfId="0" applyNumberFormat="1" applyFont="1" applyFill="1" applyBorder="1" applyAlignment="1">
      <alignment horizontal="center" vertical="center" wrapText="1"/>
    </xf>
    <xf numFmtId="3" fontId="54" fillId="0" borderId="137" xfId="0" applyNumberFormat="1" applyFont="1" applyFill="1" applyBorder="1" applyAlignment="1">
      <alignment horizontal="center" vertical="center" wrapText="1"/>
    </xf>
    <xf numFmtId="3" fontId="132" fillId="0" borderId="137" xfId="0" applyNumberFormat="1" applyFont="1" applyFill="1" applyBorder="1" applyAlignment="1">
      <alignment horizontal="center" vertical="center" wrapText="1"/>
    </xf>
    <xf numFmtId="164" fontId="52" fillId="0" borderId="137" xfId="0" applyNumberFormat="1" applyFont="1" applyFill="1" applyBorder="1" applyAlignment="1">
      <alignment horizontal="center" vertical="center" wrapText="1"/>
    </xf>
    <xf numFmtId="0" fontId="8" fillId="0" borderId="160" xfId="0" applyNumberFormat="1" applyFont="1" applyFill="1" applyBorder="1" applyAlignment="1">
      <alignment horizontal="left" vertical="center" wrapText="1"/>
    </xf>
    <xf numFmtId="0" fontId="8" fillId="0" borderId="175" xfId="0" applyNumberFormat="1" applyFont="1" applyFill="1" applyBorder="1" applyAlignment="1">
      <alignment horizontal="left" vertical="center" wrapText="1"/>
    </xf>
    <xf numFmtId="3" fontId="128" fillId="0" borderId="137" xfId="1" applyNumberFormat="1" applyFont="1" applyBorder="1" applyAlignment="1">
      <alignment horizontal="center" vertical="center" wrapText="1"/>
    </xf>
    <xf numFmtId="9" fontId="128" fillId="0" borderId="137" xfId="4" applyFont="1" applyFill="1" applyBorder="1" applyAlignment="1">
      <alignment horizontal="center" vertical="center" wrapText="1"/>
    </xf>
    <xf numFmtId="3" fontId="128" fillId="0" borderId="137" xfId="0" applyNumberFormat="1" applyFont="1" applyFill="1" applyBorder="1" applyAlignment="1">
      <alignment horizontal="center" vertical="center" wrapText="1"/>
    </xf>
    <xf numFmtId="0" fontId="8" fillId="0" borderId="135" xfId="0" applyNumberFormat="1" applyFont="1" applyFill="1" applyBorder="1" applyAlignment="1">
      <alignment horizontal="left" vertical="center" wrapText="1"/>
    </xf>
    <xf numFmtId="0" fontId="0" fillId="29" borderId="177" xfId="0" applyFont="1" applyFill="1" applyBorder="1" applyAlignment="1">
      <alignment horizontal="center" vertical="top" wrapText="1"/>
    </xf>
    <xf numFmtId="49" fontId="59" fillId="29" borderId="178" xfId="0" applyNumberFormat="1" applyFont="1" applyFill="1" applyBorder="1" applyAlignment="1">
      <alignment horizontal="left" vertical="center"/>
    </xf>
    <xf numFmtId="49" fontId="141" fillId="29" borderId="178" xfId="0" applyNumberFormat="1" applyFont="1" applyFill="1" applyBorder="1" applyAlignment="1">
      <alignment horizontal="right" vertical="center"/>
    </xf>
    <xf numFmtId="49" fontId="59" fillId="29" borderId="178" xfId="0" applyNumberFormat="1" applyFont="1" applyFill="1" applyBorder="1" applyAlignment="1">
      <alignment horizontal="center" vertical="center" wrapText="1"/>
    </xf>
    <xf numFmtId="3" fontId="140" fillId="29" borderId="178" xfId="0" applyNumberFormat="1" applyFont="1" applyFill="1" applyBorder="1" applyAlignment="1">
      <alignment horizontal="center" vertical="center" wrapText="1"/>
    </xf>
    <xf numFmtId="3" fontId="59" fillId="29" borderId="178" xfId="0" applyNumberFormat="1" applyFont="1" applyFill="1" applyBorder="1" applyAlignment="1">
      <alignment horizontal="center" vertical="center" wrapText="1"/>
    </xf>
    <xf numFmtId="9" fontId="140" fillId="29" borderId="178" xfId="4" applyFont="1" applyFill="1" applyBorder="1" applyAlignment="1">
      <alignment horizontal="center" vertical="center" wrapText="1"/>
    </xf>
    <xf numFmtId="49" fontId="59" fillId="29" borderId="179" xfId="0" applyNumberFormat="1" applyFont="1" applyFill="1" applyBorder="1" applyAlignment="1">
      <alignment horizontal="center" vertical="center" wrapText="1"/>
    </xf>
    <xf numFmtId="0" fontId="0" fillId="29" borderId="180" xfId="0" applyFont="1" applyFill="1" applyBorder="1" applyAlignment="1">
      <alignment vertical="center" wrapText="1"/>
    </xf>
    <xf numFmtId="49" fontId="62" fillId="0" borderId="141" xfId="1" applyNumberFormat="1" applyFont="1" applyFill="1" applyBorder="1" applyAlignment="1">
      <alignment horizontal="left" vertical="center" wrapText="1"/>
    </xf>
    <xf numFmtId="49" fontId="62" fillId="4" borderId="141" xfId="1" applyNumberFormat="1" applyFont="1" applyFill="1" applyBorder="1" applyAlignment="1">
      <alignment horizontal="left" vertical="center" wrapText="1"/>
    </xf>
    <xf numFmtId="49" fontId="62" fillId="4" borderId="181" xfId="1" applyNumberFormat="1" applyFont="1" applyFill="1" applyBorder="1" applyAlignment="1">
      <alignment horizontal="left" vertical="center" wrapText="1"/>
    </xf>
    <xf numFmtId="49" fontId="64" fillId="0" borderId="181" xfId="1" applyNumberFormat="1" applyFont="1" applyBorder="1" applyAlignment="1">
      <alignment horizontal="left" vertical="center" wrapText="1"/>
    </xf>
    <xf numFmtId="0" fontId="0" fillId="0" borderId="143" xfId="0" applyFont="1" applyBorder="1" applyAlignment="1">
      <alignment vertical="center" wrapText="1"/>
    </xf>
    <xf numFmtId="0" fontId="0" fillId="28" borderId="142" xfId="0" applyFont="1" applyFill="1" applyBorder="1" applyAlignment="1">
      <alignment horizontal="center" vertical="top" wrapText="1"/>
    </xf>
    <xf numFmtId="0" fontId="0" fillId="28" borderId="142" xfId="0" applyFont="1" applyFill="1" applyBorder="1" applyAlignment="1">
      <alignment vertical="center" wrapText="1"/>
    </xf>
    <xf numFmtId="49" fontId="52" fillId="0" borderId="181" xfId="0" applyNumberFormat="1" applyFont="1" applyFill="1" applyBorder="1" applyAlignment="1">
      <alignment horizontal="left" vertical="center" wrapText="1"/>
    </xf>
    <xf numFmtId="49" fontId="62" fillId="0" borderId="181" xfId="1" applyNumberFormat="1" applyFont="1" applyFill="1" applyBorder="1" applyAlignment="1">
      <alignment horizontal="left" vertical="center" wrapText="1"/>
    </xf>
    <xf numFmtId="0" fontId="0" fillId="0" borderId="143" xfId="0" applyFont="1" applyFill="1" applyBorder="1" applyAlignment="1">
      <alignment vertical="center" wrapText="1"/>
    </xf>
    <xf numFmtId="0" fontId="0" fillId="15" borderId="182" xfId="0" applyFont="1" applyFill="1" applyBorder="1" applyAlignment="1">
      <alignment horizontal="center" vertical="top" wrapText="1"/>
    </xf>
    <xf numFmtId="0" fontId="0" fillId="15" borderId="182" xfId="0" applyFont="1" applyFill="1" applyBorder="1" applyAlignment="1">
      <alignment vertical="center" wrapText="1"/>
    </xf>
    <xf numFmtId="0" fontId="0" fillId="15" borderId="183" xfId="0" applyFont="1" applyFill="1" applyBorder="1" applyAlignment="1">
      <alignment vertical="center" wrapText="1"/>
    </xf>
    <xf numFmtId="0" fontId="8" fillId="4" borderId="184" xfId="0" applyNumberFormat="1" applyFont="1" applyFill="1" applyBorder="1" applyAlignment="1">
      <alignment horizontal="left" vertical="center" wrapText="1"/>
    </xf>
    <xf numFmtId="49" fontId="52" fillId="4" borderId="185" xfId="0" applyNumberFormat="1" applyFont="1" applyFill="1" applyBorder="1" applyAlignment="1">
      <alignment vertical="center" wrapText="1"/>
    </xf>
    <xf numFmtId="0" fontId="0" fillId="4" borderId="185" xfId="0" applyFont="1" applyFill="1" applyBorder="1" applyAlignment="1">
      <alignment vertical="center" wrapText="1"/>
    </xf>
    <xf numFmtId="3" fontId="54" fillId="4" borderId="185" xfId="0" applyNumberFormat="1" applyFont="1" applyFill="1" applyBorder="1" applyAlignment="1">
      <alignment horizontal="center" vertical="center" wrapText="1"/>
    </xf>
    <xf numFmtId="164" fontId="52" fillId="4" borderId="185" xfId="0" applyNumberFormat="1" applyFont="1" applyFill="1" applyBorder="1" applyAlignment="1">
      <alignment horizontal="center" vertical="center" wrapText="1"/>
    </xf>
    <xf numFmtId="49" fontId="62" fillId="4" borderId="186" xfId="1" applyNumberFormat="1" applyFont="1" applyFill="1" applyBorder="1" applyAlignment="1">
      <alignment horizontal="left" vertical="center" wrapText="1"/>
    </xf>
    <xf numFmtId="3" fontId="128" fillId="0" borderId="167" xfId="1" applyNumberFormat="1" applyFont="1" applyFill="1" applyBorder="1" applyAlignment="1">
      <alignment horizontal="center" vertical="center" wrapText="1"/>
    </xf>
    <xf numFmtId="0" fontId="15" fillId="4" borderId="185" xfId="0" applyFont="1" applyFill="1" applyBorder="1" applyAlignment="1">
      <alignment horizontal="left" vertical="center" wrapText="1"/>
    </xf>
    <xf numFmtId="0" fontId="130" fillId="4" borderId="185" xfId="0" applyFont="1" applyFill="1" applyBorder="1" applyAlignment="1">
      <alignment horizontal="left" vertical="center" wrapText="1"/>
    </xf>
    <xf numFmtId="49" fontId="68" fillId="4" borderId="185" xfId="0" applyNumberFormat="1" applyFont="1" applyFill="1" applyBorder="1" applyAlignment="1">
      <alignment horizontal="center" vertical="center" wrapText="1"/>
    </xf>
    <xf numFmtId="3" fontId="132" fillId="4" borderId="185" xfId="0" applyNumberFormat="1" applyFont="1" applyFill="1" applyBorder="1" applyAlignment="1">
      <alignment horizontal="center" vertical="center" wrapText="1"/>
    </xf>
    <xf numFmtId="3" fontId="128" fillId="4" borderId="185" xfId="1" applyNumberFormat="1" applyFont="1" applyFill="1" applyBorder="1" applyAlignment="1">
      <alignment horizontal="center" vertical="center" wrapText="1"/>
    </xf>
    <xf numFmtId="9" fontId="88" fillId="4" borderId="185" xfId="4" applyFont="1" applyFill="1" applyBorder="1" applyAlignment="1">
      <alignment horizontal="center" vertical="center" wrapText="1"/>
    </xf>
    <xf numFmtId="3" fontId="88" fillId="4" borderId="185" xfId="1" applyNumberFormat="1" applyFont="1" applyFill="1" applyBorder="1" applyAlignment="1">
      <alignment horizontal="center" vertical="center" wrapText="1"/>
    </xf>
    <xf numFmtId="0" fontId="57" fillId="33" borderId="146" xfId="0" applyFont="1" applyFill="1" applyBorder="1" applyAlignment="1">
      <alignment horizontal="left" vertical="center" wrapText="1"/>
    </xf>
    <xf numFmtId="0" fontId="139" fillId="33" borderId="146" xfId="0" applyFont="1" applyFill="1" applyBorder="1" applyAlignment="1">
      <alignment horizontal="right" vertical="center"/>
    </xf>
    <xf numFmtId="49" fontId="57" fillId="33" borderId="146" xfId="0" applyNumberFormat="1" applyFont="1" applyFill="1" applyBorder="1" applyAlignment="1">
      <alignment horizontal="center" vertical="center" wrapText="1"/>
    </xf>
    <xf numFmtId="3" fontId="139" fillId="33" borderId="146" xfId="0" applyNumberFormat="1" applyFont="1" applyFill="1" applyBorder="1" applyAlignment="1">
      <alignment horizontal="center" vertical="center" wrapText="1"/>
    </xf>
    <xf numFmtId="3" fontId="57" fillId="33" borderId="146" xfId="0" applyNumberFormat="1" applyFont="1" applyFill="1" applyBorder="1" applyAlignment="1">
      <alignment horizontal="center" vertical="center" wrapText="1"/>
    </xf>
    <xf numFmtId="3" fontId="126" fillId="33" borderId="146" xfId="0" applyNumberFormat="1" applyFont="1" applyFill="1" applyBorder="1" applyAlignment="1">
      <alignment horizontal="center" vertical="center" wrapText="1"/>
    </xf>
    <xf numFmtId="9" fontId="126" fillId="33" borderId="146" xfId="4" applyFont="1" applyFill="1" applyBorder="1" applyAlignment="1">
      <alignment horizontal="center" vertical="center" wrapText="1"/>
    </xf>
    <xf numFmtId="164" fontId="58" fillId="33" borderId="146" xfId="0" applyNumberFormat="1" applyFont="1" applyFill="1" applyBorder="1" applyAlignment="1">
      <alignment horizontal="center" vertical="center" wrapText="1"/>
    </xf>
    <xf numFmtId="49" fontId="58" fillId="33" borderId="147" xfId="0" applyNumberFormat="1" applyFont="1" applyFill="1" applyBorder="1" applyAlignment="1">
      <alignment horizontal="left" vertical="center" wrapText="1"/>
    </xf>
    <xf numFmtId="0" fontId="57" fillId="33" borderId="0" xfId="0" applyFont="1" applyFill="1" applyBorder="1" applyAlignment="1">
      <alignment horizontal="left" vertical="center" wrapText="1"/>
    </xf>
    <xf numFmtId="0" fontId="126" fillId="33" borderId="0" xfId="0" applyFont="1" applyFill="1" applyBorder="1" applyAlignment="1">
      <alignment horizontal="left" vertical="center" wrapText="1"/>
    </xf>
    <xf numFmtId="0" fontId="91" fillId="33" borderId="0" xfId="0" applyFont="1" applyFill="1" applyBorder="1" applyAlignment="1">
      <alignment horizontal="right" vertical="center"/>
    </xf>
    <xf numFmtId="49" fontId="126" fillId="33" borderId="0" xfId="0" applyNumberFormat="1" applyFont="1" applyFill="1" applyBorder="1" applyAlignment="1">
      <alignment horizontal="center" vertical="center" wrapText="1"/>
    </xf>
    <xf numFmtId="3" fontId="91" fillId="33" borderId="0" xfId="0" applyNumberFormat="1" applyFont="1" applyFill="1" applyBorder="1" applyAlignment="1">
      <alignment horizontal="center" vertical="center"/>
    </xf>
    <xf numFmtId="0" fontId="134" fillId="33" borderId="0" xfId="0" applyFont="1" applyFill="1" applyBorder="1" applyAlignment="1">
      <alignment horizontal="left" vertical="center"/>
    </xf>
    <xf numFmtId="3" fontId="126" fillId="33" borderId="0" xfId="0" applyNumberFormat="1" applyFont="1" applyFill="1" applyBorder="1" applyAlignment="1">
      <alignment horizontal="center" vertical="center" wrapText="1"/>
    </xf>
    <xf numFmtId="9" fontId="126" fillId="33" borderId="0" xfId="4" applyFont="1" applyFill="1" applyBorder="1" applyAlignment="1">
      <alignment horizontal="center" vertical="center" wrapText="1"/>
    </xf>
    <xf numFmtId="164" fontId="135" fillId="33" borderId="0" xfId="0" applyNumberFormat="1" applyFont="1" applyFill="1" applyBorder="1" applyAlignment="1">
      <alignment horizontal="center" vertical="center" wrapText="1"/>
    </xf>
    <xf numFmtId="164" fontId="58" fillId="33" borderId="0" xfId="0" applyNumberFormat="1" applyFont="1" applyFill="1" applyBorder="1" applyAlignment="1">
      <alignment horizontal="center" vertical="center" wrapText="1"/>
    </xf>
    <xf numFmtId="49" fontId="58" fillId="33" borderId="149" xfId="0" applyNumberFormat="1" applyFont="1" applyFill="1" applyBorder="1" applyAlignment="1">
      <alignment horizontal="left" vertical="center" wrapText="1"/>
    </xf>
    <xf numFmtId="0" fontId="145" fillId="0" borderId="0" xfId="0" applyFont="1" applyAlignment="1">
      <alignment vertical="center" wrapText="1"/>
    </xf>
    <xf numFmtId="0" fontId="146" fillId="34" borderId="150" xfId="0" applyFont="1" applyFill="1" applyBorder="1" applyAlignment="1">
      <alignment vertical="center"/>
    </xf>
    <xf numFmtId="0" fontId="146" fillId="34" borderId="151" xfId="0" applyFont="1" applyFill="1" applyBorder="1" applyAlignment="1">
      <alignment vertical="center"/>
    </xf>
    <xf numFmtId="49" fontId="147" fillId="34" borderId="151" xfId="0" applyNumberFormat="1" applyFont="1" applyFill="1" applyBorder="1" applyAlignment="1">
      <alignment vertical="center" wrapText="1"/>
    </xf>
    <xf numFmtId="0" fontId="146" fillId="34" borderId="151" xfId="0" applyFont="1" applyFill="1" applyBorder="1" applyAlignment="1">
      <alignment horizontal="left" vertical="center" wrapText="1"/>
    </xf>
    <xf numFmtId="0" fontId="147" fillId="34" borderId="151" xfId="0" applyFont="1" applyFill="1" applyBorder="1" applyAlignment="1">
      <alignment vertical="center" wrapText="1"/>
    </xf>
    <xf numFmtId="49" fontId="146" fillId="34" borderId="151" xfId="0" applyNumberFormat="1" applyFont="1" applyFill="1" applyBorder="1" applyAlignment="1">
      <alignment horizontal="center" vertical="center" wrapText="1"/>
    </xf>
    <xf numFmtId="3" fontId="146" fillId="34" borderId="151" xfId="0" applyNumberFormat="1" applyFont="1" applyFill="1" applyBorder="1" applyAlignment="1">
      <alignment horizontal="center" vertical="center" wrapText="1"/>
    </xf>
    <xf numFmtId="3" fontId="146" fillId="34" borderId="151" xfId="0" applyNumberFormat="1" applyFont="1" applyFill="1" applyBorder="1" applyAlignment="1">
      <alignment horizontal="center" vertical="center"/>
    </xf>
    <xf numFmtId="3" fontId="147" fillId="34" borderId="151" xfId="0" applyNumberFormat="1" applyFont="1" applyFill="1" applyBorder="1" applyAlignment="1">
      <alignment horizontal="center" vertical="center" wrapText="1"/>
    </xf>
    <xf numFmtId="164" fontId="147" fillId="34" borderId="151" xfId="0" applyNumberFormat="1" applyFont="1" applyFill="1" applyBorder="1" applyAlignment="1">
      <alignment horizontal="center" vertical="center" wrapText="1"/>
    </xf>
    <xf numFmtId="49" fontId="147" fillId="34" borderId="152" xfId="0" applyNumberFormat="1" applyFont="1" applyFill="1" applyBorder="1" applyAlignment="1">
      <alignment horizontal="left" vertical="center" wrapText="1"/>
    </xf>
    <xf numFmtId="164" fontId="52" fillId="0" borderId="187" xfId="0" applyNumberFormat="1" applyFont="1" applyFill="1" applyBorder="1" applyAlignment="1">
      <alignment horizontal="center" vertical="center" wrapText="1"/>
    </xf>
    <xf numFmtId="49" fontId="62" fillId="0" borderId="188" xfId="1" applyNumberFormat="1" applyFont="1" applyFill="1" applyBorder="1" applyAlignment="1">
      <alignment horizontal="left" vertical="center" wrapText="1"/>
    </xf>
    <xf numFmtId="49" fontId="59" fillId="28" borderId="0" xfId="0" applyNumberFormat="1" applyFont="1" applyFill="1" applyBorder="1" applyAlignment="1">
      <alignment vertical="center"/>
    </xf>
    <xf numFmtId="3" fontId="128" fillId="0" borderId="137" xfId="1" applyNumberFormat="1" applyFont="1" applyFill="1" applyBorder="1" applyAlignment="1">
      <alignment horizontal="center" vertical="center" wrapText="1"/>
    </xf>
    <xf numFmtId="49" fontId="59" fillId="31" borderId="0" xfId="0" applyNumberFormat="1" applyFont="1" applyFill="1" applyBorder="1" applyAlignment="1">
      <alignment vertical="center"/>
    </xf>
    <xf numFmtId="0" fontId="0" fillId="31" borderId="157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 wrapText="1"/>
    </xf>
    <xf numFmtId="0" fontId="145" fillId="0" borderId="0" xfId="0" applyFont="1" applyFill="1" applyAlignment="1">
      <alignment vertical="center" wrapText="1"/>
    </xf>
    <xf numFmtId="0" fontId="146" fillId="0" borderId="0" xfId="0" applyFont="1" applyFill="1" applyBorder="1" applyAlignment="1">
      <alignment vertical="center"/>
    </xf>
    <xf numFmtId="49" fontId="147" fillId="0" borderId="0" xfId="0" applyNumberFormat="1" applyFont="1" applyFill="1" applyBorder="1" applyAlignment="1">
      <alignment vertical="center" wrapText="1"/>
    </xf>
    <xf numFmtId="0" fontId="146" fillId="0" borderId="0" xfId="0" applyFont="1" applyFill="1" applyBorder="1" applyAlignment="1">
      <alignment horizontal="left" vertical="center" wrapText="1"/>
    </xf>
    <xf numFmtId="0" fontId="147" fillId="0" borderId="0" xfId="0" applyFont="1" applyFill="1" applyBorder="1" applyAlignment="1">
      <alignment vertical="center" wrapText="1"/>
    </xf>
    <xf numFmtId="49" fontId="146" fillId="0" borderId="0" xfId="0" applyNumberFormat="1" applyFont="1" applyFill="1" applyBorder="1" applyAlignment="1">
      <alignment horizontal="center" vertical="center" wrapText="1"/>
    </xf>
    <xf numFmtId="3" fontId="146" fillId="0" borderId="0" xfId="0" applyNumberFormat="1" applyFont="1" applyFill="1" applyBorder="1" applyAlignment="1">
      <alignment horizontal="center" vertical="center" wrapText="1"/>
    </xf>
    <xf numFmtId="3" fontId="146" fillId="0" borderId="0" xfId="0" applyNumberFormat="1" applyFont="1" applyFill="1" applyBorder="1" applyAlignment="1">
      <alignment horizontal="center" vertical="center"/>
    </xf>
    <xf numFmtId="3" fontId="147" fillId="0" borderId="0" xfId="0" applyNumberFormat="1" applyFont="1" applyFill="1" applyBorder="1" applyAlignment="1">
      <alignment horizontal="center" vertical="center" wrapText="1"/>
    </xf>
    <xf numFmtId="164" fontId="147" fillId="0" borderId="0" xfId="0" applyNumberFormat="1" applyFont="1" applyFill="1" applyBorder="1" applyAlignment="1">
      <alignment horizontal="center" vertical="center" wrapText="1"/>
    </xf>
    <xf numFmtId="49" fontId="147" fillId="0" borderId="0" xfId="0" applyNumberFormat="1" applyFont="1" applyFill="1" applyBorder="1" applyAlignment="1">
      <alignment horizontal="left" vertical="center" wrapText="1"/>
    </xf>
    <xf numFmtId="0" fontId="0" fillId="31" borderId="157" xfId="0" applyFont="1" applyFill="1" applyBorder="1" applyAlignment="1">
      <alignment horizontal="center" vertical="top" wrapText="1"/>
    </xf>
    <xf numFmtId="0" fontId="0" fillId="32" borderId="157" xfId="0" applyFont="1" applyFill="1" applyBorder="1" applyAlignment="1">
      <alignment horizontal="center" vertical="top" wrapText="1"/>
    </xf>
    <xf numFmtId="0" fontId="0" fillId="32" borderId="157" xfId="0" applyFont="1" applyFill="1" applyBorder="1" applyAlignment="1">
      <alignment vertical="center" wrapText="1"/>
    </xf>
    <xf numFmtId="0" fontId="0" fillId="32" borderId="192" xfId="0" applyFont="1" applyFill="1" applyBorder="1" applyAlignment="1">
      <alignment vertical="center" wrapText="1"/>
    </xf>
    <xf numFmtId="49" fontId="59" fillId="30" borderId="191" xfId="0" applyNumberFormat="1" applyFont="1" applyFill="1" applyBorder="1" applyAlignment="1">
      <alignment vertical="center" wrapText="1"/>
    </xf>
    <xf numFmtId="164" fontId="53" fillId="0" borderId="144" xfId="0" applyNumberFormat="1" applyFont="1" applyFill="1" applyBorder="1" applyAlignment="1">
      <alignment horizontal="center" vertical="center" wrapText="1"/>
    </xf>
    <xf numFmtId="164" fontId="53" fillId="9" borderId="173" xfId="0" applyNumberFormat="1" applyFont="1" applyFill="1" applyBorder="1" applyAlignment="1">
      <alignment horizontal="center" vertical="center" wrapText="1"/>
    </xf>
    <xf numFmtId="164" fontId="53" fillId="0" borderId="163" xfId="0" applyNumberFormat="1" applyFont="1" applyFill="1" applyBorder="1" applyAlignment="1">
      <alignment horizontal="center" vertical="center" wrapText="1"/>
    </xf>
    <xf numFmtId="164" fontId="53" fillId="9" borderId="166" xfId="0" applyNumberFormat="1" applyFont="1" applyFill="1" applyBorder="1" applyAlignment="1">
      <alignment horizontal="center" vertical="center" wrapText="1"/>
    </xf>
    <xf numFmtId="164" fontId="53" fillId="0" borderId="166" xfId="0" applyNumberFormat="1" applyFont="1" applyFill="1" applyBorder="1" applyAlignment="1">
      <alignment horizontal="center" vertical="center" wrapText="1"/>
    </xf>
    <xf numFmtId="0" fontId="8" fillId="0" borderId="193" xfId="0" applyNumberFormat="1" applyFont="1" applyFill="1" applyBorder="1" applyAlignment="1">
      <alignment horizontal="left" vertical="center" wrapText="1"/>
    </xf>
    <xf numFmtId="164" fontId="53" fillId="0" borderId="168" xfId="0" applyNumberFormat="1" applyFont="1" applyFill="1" applyBorder="1" applyAlignment="1">
      <alignment horizontal="center" vertical="center" wrapText="1"/>
    </xf>
    <xf numFmtId="0" fontId="8" fillId="9" borderId="194" xfId="0" applyNumberFormat="1" applyFont="1" applyFill="1" applyBorder="1" applyAlignment="1">
      <alignment horizontal="left" vertical="center" wrapText="1"/>
    </xf>
    <xf numFmtId="164" fontId="53" fillId="9" borderId="170" xfId="0" applyNumberFormat="1" applyFont="1" applyFill="1" applyBorder="1" applyAlignment="1">
      <alignment horizontal="center" vertical="center" wrapText="1"/>
    </xf>
    <xf numFmtId="0" fontId="8" fillId="0" borderId="194" xfId="0" applyNumberFormat="1" applyFont="1" applyFill="1" applyBorder="1" applyAlignment="1">
      <alignment horizontal="left" vertical="center" wrapText="1"/>
    </xf>
    <xf numFmtId="164" fontId="53" fillId="0" borderId="170" xfId="0" applyNumberFormat="1" applyFont="1" applyFill="1" applyBorder="1" applyAlignment="1">
      <alignment horizontal="center" vertical="center" wrapText="1"/>
    </xf>
    <xf numFmtId="0" fontId="8" fillId="9" borderId="192" xfId="0" applyNumberFormat="1" applyFont="1" applyFill="1" applyBorder="1" applyAlignment="1">
      <alignment horizontal="left" vertical="center" wrapText="1"/>
    </xf>
    <xf numFmtId="164" fontId="53" fillId="9" borderId="159" xfId="0" applyNumberFormat="1" applyFont="1" applyFill="1" applyBorder="1" applyAlignment="1">
      <alignment horizontal="center" vertical="center" wrapText="1"/>
    </xf>
    <xf numFmtId="164" fontId="53" fillId="0" borderId="141" xfId="0" applyNumberFormat="1" applyFont="1" applyFill="1" applyBorder="1" applyAlignment="1">
      <alignment horizontal="center" vertical="center" wrapText="1"/>
    </xf>
    <xf numFmtId="164" fontId="53" fillId="0" borderId="181" xfId="0" applyNumberFormat="1" applyFont="1" applyFill="1" applyBorder="1" applyAlignment="1">
      <alignment horizontal="center" vertical="center" wrapText="1"/>
    </xf>
    <xf numFmtId="164" fontId="53" fillId="4" borderId="186" xfId="0" applyNumberFormat="1" applyFont="1" applyFill="1" applyBorder="1" applyAlignment="1">
      <alignment horizontal="center"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29" borderId="189" xfId="0" applyNumberFormat="1" applyFont="1" applyFill="1" applyBorder="1" applyAlignment="1">
      <alignment vertical="center"/>
    </xf>
    <xf numFmtId="49" fontId="59" fillId="29" borderId="178" xfId="0" applyNumberFormat="1" applyFont="1" applyFill="1" applyBorder="1" applyAlignment="1">
      <alignment vertical="center"/>
    </xf>
    <xf numFmtId="49" fontId="59" fillId="15" borderId="0" xfId="0" applyNumberFormat="1" applyFont="1" applyFill="1" applyBorder="1" applyAlignment="1">
      <alignment horizontal="right" vertical="center"/>
    </xf>
    <xf numFmtId="9" fontId="57" fillId="15" borderId="0" xfId="4" applyFont="1" applyFill="1" applyBorder="1" applyAlignment="1">
      <alignment horizontal="center" vertical="center" wrapText="1"/>
    </xf>
    <xf numFmtId="49" fontId="59" fillId="32" borderId="0" xfId="0" applyNumberFormat="1" applyFont="1" applyFill="1" applyBorder="1" applyAlignment="1">
      <alignment horizontal="left" vertical="center" wrapText="1"/>
    </xf>
    <xf numFmtId="49" fontId="59" fillId="32" borderId="0" xfId="0" applyNumberFormat="1" applyFont="1" applyFill="1" applyBorder="1" applyAlignment="1">
      <alignment horizontal="right" vertical="center"/>
    </xf>
    <xf numFmtId="9" fontId="57" fillId="32" borderId="0" xfId="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8" fillId="0" borderId="0" xfId="8" applyAlignment="1"/>
    <xf numFmtId="0" fontId="0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49" fontId="69" fillId="27" borderId="139" xfId="0" applyNumberFormat="1" applyFont="1" applyFill="1" applyBorder="1" applyAlignment="1">
      <alignment horizontal="center" vertical="center" wrapText="1"/>
    </xf>
    <xf numFmtId="0" fontId="15" fillId="0" borderId="137" xfId="0" applyFont="1" applyFill="1" applyBorder="1" applyAlignment="1">
      <alignment horizontal="left" vertical="center" wrapText="1"/>
    </xf>
    <xf numFmtId="49" fontId="68" fillId="0" borderId="137" xfId="0" applyNumberFormat="1" applyFont="1" applyFill="1" applyBorder="1" applyAlignment="1">
      <alignment horizontal="center" vertical="center" wrapText="1"/>
    </xf>
    <xf numFmtId="3" fontId="132" fillId="0" borderId="137" xfId="0" applyNumberFormat="1" applyFont="1" applyFill="1" applyBorder="1" applyAlignment="1">
      <alignment horizontal="center" vertical="center" wrapText="1"/>
    </xf>
    <xf numFmtId="9" fontId="88" fillId="0" borderId="137" xfId="4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left" vertical="center" wrapText="1"/>
    </xf>
    <xf numFmtId="0" fontId="130" fillId="0" borderId="137" xfId="0" applyFont="1" applyFill="1" applyBorder="1" applyAlignment="1">
      <alignment horizontal="left" vertical="center" wrapText="1"/>
    </xf>
    <xf numFmtId="3" fontId="88" fillId="0" borderId="137" xfId="1" applyNumberFormat="1" applyFont="1" applyFill="1" applyBorder="1" applyAlignment="1">
      <alignment horizontal="center" vertical="center" wrapText="1"/>
    </xf>
    <xf numFmtId="0" fontId="8" fillId="0" borderId="176" xfId="0" applyNumberFormat="1" applyFont="1" applyFill="1" applyBorder="1" applyAlignment="1">
      <alignment horizontal="left" vertical="center" wrapText="1"/>
    </xf>
    <xf numFmtId="3" fontId="88" fillId="0" borderId="137" xfId="0" applyNumberFormat="1" applyFont="1" applyFill="1" applyBorder="1" applyAlignment="1">
      <alignment horizontal="center" vertical="center" wrapText="1"/>
    </xf>
    <xf numFmtId="49" fontId="52" fillId="11" borderId="190" xfId="0" applyNumberFormat="1" applyFont="1" applyFill="1" applyBorder="1" applyAlignment="1">
      <alignment vertical="center" wrapText="1"/>
    </xf>
    <xf numFmtId="3" fontId="54" fillId="11" borderId="190" xfId="0" applyNumberFormat="1" applyFont="1" applyFill="1" applyBorder="1" applyAlignment="1">
      <alignment horizontal="center" vertical="center" wrapText="1"/>
    </xf>
    <xf numFmtId="3" fontId="132" fillId="11" borderId="190" xfId="0" applyNumberFormat="1" applyFont="1" applyFill="1" applyBorder="1" applyAlignment="1">
      <alignment horizontal="center" vertical="center" wrapText="1"/>
    </xf>
    <xf numFmtId="3" fontId="128" fillId="11" borderId="190" xfId="1" applyNumberFormat="1" applyFont="1" applyFill="1" applyBorder="1" applyAlignment="1">
      <alignment horizontal="center" vertical="center" wrapText="1"/>
    </xf>
    <xf numFmtId="9" fontId="128" fillId="11" borderId="190" xfId="4" applyFont="1" applyFill="1" applyBorder="1" applyAlignment="1">
      <alignment horizontal="center" vertical="center" wrapText="1"/>
    </xf>
    <xf numFmtId="3" fontId="128" fillId="11" borderId="190" xfId="0" applyNumberFormat="1" applyFont="1" applyFill="1" applyBorder="1" applyAlignment="1">
      <alignment horizontal="center" vertical="center" wrapText="1"/>
    </xf>
    <xf numFmtId="164" fontId="53" fillId="11" borderId="195" xfId="0" applyNumberFormat="1" applyFont="1" applyFill="1" applyBorder="1" applyAlignment="1">
      <alignment horizontal="center" vertical="center" wrapText="1"/>
    </xf>
    <xf numFmtId="0" fontId="8" fillId="11" borderId="160" xfId="0" applyNumberFormat="1" applyFont="1" applyFill="1" applyBorder="1" applyAlignment="1">
      <alignment horizontal="left" vertical="center" wrapText="1"/>
    </xf>
    <xf numFmtId="49" fontId="52" fillId="11" borderId="0" xfId="0" applyNumberFormat="1" applyFont="1" applyFill="1" applyBorder="1" applyAlignment="1">
      <alignment vertical="center" wrapText="1"/>
    </xf>
    <xf numFmtId="0" fontId="130" fillId="11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vertical="center" wrapText="1"/>
    </xf>
    <xf numFmtId="3" fontId="54" fillId="11" borderId="0" xfId="0" applyNumberFormat="1" applyFont="1" applyFill="1" applyBorder="1" applyAlignment="1">
      <alignment horizontal="center" vertical="center" wrapText="1"/>
    </xf>
    <xf numFmtId="164" fontId="53" fillId="11" borderId="141" xfId="0" applyNumberFormat="1" applyFont="1" applyFill="1" applyBorder="1" applyAlignment="1">
      <alignment horizontal="center" vertical="center" wrapText="1"/>
    </xf>
    <xf numFmtId="0" fontId="8" fillId="11" borderId="175" xfId="0" applyNumberFormat="1" applyFont="1" applyFill="1" applyBorder="1" applyAlignment="1">
      <alignment horizontal="left" vertical="center" wrapText="1"/>
    </xf>
    <xf numFmtId="49" fontId="52" fillId="11" borderId="137" xfId="0" applyNumberFormat="1" applyFont="1" applyFill="1" applyBorder="1" applyAlignment="1">
      <alignment vertical="center" wrapText="1"/>
    </xf>
    <xf numFmtId="0" fontId="15" fillId="11" borderId="137" xfId="0" applyFont="1" applyFill="1" applyBorder="1" applyAlignment="1">
      <alignment horizontal="left" vertical="center" wrapText="1"/>
    </xf>
    <xf numFmtId="0" fontId="130" fillId="11" borderId="137" xfId="0" applyFont="1" applyFill="1" applyBorder="1" applyAlignment="1">
      <alignment horizontal="left" vertical="center" wrapText="1"/>
    </xf>
    <xf numFmtId="0" fontId="0" fillId="11" borderId="137" xfId="0" applyFont="1" applyFill="1" applyBorder="1" applyAlignment="1">
      <alignment vertical="center" wrapText="1"/>
    </xf>
    <xf numFmtId="49" fontId="68" fillId="11" borderId="137" xfId="0" applyNumberFormat="1" applyFont="1" applyFill="1" applyBorder="1" applyAlignment="1">
      <alignment horizontal="center" vertical="center" wrapText="1"/>
    </xf>
    <xf numFmtId="3" fontId="54" fillId="11" borderId="137" xfId="0" applyNumberFormat="1" applyFont="1" applyFill="1" applyBorder="1" applyAlignment="1">
      <alignment horizontal="center" vertical="center" wrapText="1"/>
    </xf>
    <xf numFmtId="3" fontId="132" fillId="11" borderId="137" xfId="0" applyNumberFormat="1" applyFont="1" applyFill="1" applyBorder="1" applyAlignment="1">
      <alignment horizontal="center" vertical="center" wrapText="1"/>
    </xf>
    <xf numFmtId="3" fontId="128" fillId="11" borderId="137" xfId="1" applyNumberFormat="1" applyFont="1" applyFill="1" applyBorder="1" applyAlignment="1">
      <alignment horizontal="center" vertical="center" wrapText="1"/>
    </xf>
    <xf numFmtId="9" fontId="142" fillId="11" borderId="137" xfId="4" applyFont="1" applyFill="1" applyBorder="1" applyAlignment="1">
      <alignment horizontal="center" vertical="center" wrapText="1"/>
    </xf>
    <xf numFmtId="3" fontId="142" fillId="11" borderId="137" xfId="1" applyNumberFormat="1" applyFont="1" applyFill="1" applyBorder="1" applyAlignment="1">
      <alignment horizontal="center" vertical="center" wrapText="1"/>
    </xf>
    <xf numFmtId="164" fontId="53" fillId="11" borderId="181" xfId="0" applyNumberFormat="1" applyFont="1" applyFill="1" applyBorder="1" applyAlignment="1">
      <alignment horizontal="center" vertical="center" wrapText="1"/>
    </xf>
    <xf numFmtId="49" fontId="69" fillId="27" borderId="198" xfId="0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49" fontId="69" fillId="27" borderId="200" xfId="0" applyNumberFormat="1" applyFont="1" applyFill="1" applyBorder="1" applyAlignment="1">
      <alignment horizontal="center" vertical="center" wrapText="1"/>
    </xf>
    <xf numFmtId="0" fontId="137" fillId="26" borderId="202" xfId="7" applyFont="1" applyFill="1" applyBorder="1" applyAlignment="1">
      <alignment horizontal="center"/>
    </xf>
    <xf numFmtId="0" fontId="137" fillId="0" borderId="203" xfId="7" applyFont="1" applyFill="1" applyBorder="1" applyAlignment="1">
      <alignment wrapText="1"/>
    </xf>
    <xf numFmtId="0" fontId="137" fillId="0" borderId="203" xfId="7" applyFont="1" applyFill="1" applyBorder="1" applyAlignment="1">
      <alignment horizontal="right" wrapText="1"/>
    </xf>
    <xf numFmtId="0" fontId="137" fillId="0" borderId="205" xfId="7" applyFont="1" applyFill="1" applyBorder="1" applyAlignment="1">
      <alignment wrapText="1"/>
    </xf>
    <xf numFmtId="0" fontId="137" fillId="0" borderId="205" xfId="7" applyFont="1" applyFill="1" applyBorder="1" applyAlignment="1">
      <alignment horizontal="right" wrapText="1"/>
    </xf>
    <xf numFmtId="0" fontId="148" fillId="0" borderId="204" xfId="7" applyFont="1" applyFill="1" applyBorder="1" applyAlignment="1">
      <alignment horizontal="right" wrapText="1"/>
    </xf>
    <xf numFmtId="0" fontId="8" fillId="10" borderId="0" xfId="0" applyFont="1" applyFill="1" applyAlignment="1">
      <alignment horizontal="left" vertical="top"/>
    </xf>
    <xf numFmtId="0" fontId="0" fillId="0" borderId="0" xfId="0" applyAlignment="1">
      <alignment horizontal="center" vertical="top"/>
    </xf>
    <xf numFmtId="0" fontId="56" fillId="0" borderId="0" xfId="0" applyFont="1" applyAlignment="1">
      <alignment vertical="center"/>
    </xf>
    <xf numFmtId="0" fontId="14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138" fillId="35" borderId="0" xfId="8" applyFill="1" applyAlignment="1"/>
    <xf numFmtId="0" fontId="137" fillId="26" borderId="206" xfId="8" applyFont="1" applyFill="1" applyBorder="1" applyAlignment="1">
      <alignment horizontal="center"/>
    </xf>
    <xf numFmtId="0" fontId="137" fillId="0" borderId="207" xfId="8" applyFont="1" applyFill="1" applyBorder="1" applyAlignment="1">
      <alignment horizontal="right"/>
    </xf>
    <xf numFmtId="0" fontId="137" fillId="0" borderId="207" xfId="8" applyFont="1" applyFill="1" applyBorder="1" applyAlignment="1"/>
    <xf numFmtId="165" fontId="137" fillId="0" borderId="207" xfId="8" applyNumberFormat="1" applyFont="1" applyFill="1" applyBorder="1" applyAlignment="1">
      <alignment horizontal="right"/>
    </xf>
    <xf numFmtId="0" fontId="137" fillId="35" borderId="207" xfId="8" applyFont="1" applyFill="1" applyBorder="1" applyAlignment="1">
      <alignment horizontal="right"/>
    </xf>
    <xf numFmtId="0" fontId="137" fillId="26" borderId="206" xfId="9" applyFont="1" applyFill="1" applyBorder="1" applyAlignment="1">
      <alignment horizontal="center"/>
    </xf>
    <xf numFmtId="0" fontId="137" fillId="0" borderId="207" xfId="9" applyFont="1" applyFill="1" applyBorder="1" applyAlignment="1"/>
    <xf numFmtId="165" fontId="137" fillId="0" borderId="207" xfId="9" applyNumberFormat="1" applyFont="1" applyFill="1" applyBorder="1" applyAlignment="1">
      <alignment horizontal="right"/>
    </xf>
    <xf numFmtId="0" fontId="137" fillId="0" borderId="207" xfId="9" applyFont="1" applyFill="1" applyBorder="1" applyAlignment="1">
      <alignment horizontal="right"/>
    </xf>
    <xf numFmtId="0" fontId="137" fillId="26" borderId="206" xfId="7" applyFont="1" applyFill="1" applyBorder="1" applyAlignment="1">
      <alignment horizontal="center"/>
    </xf>
    <xf numFmtId="0" fontId="137" fillId="0" borderId="207" xfId="7" applyFont="1" applyFill="1" applyBorder="1" applyAlignment="1">
      <alignment wrapText="1"/>
    </xf>
    <xf numFmtId="165" fontId="137" fillId="0" borderId="207" xfId="7" applyNumberFormat="1" applyFont="1" applyFill="1" applyBorder="1" applyAlignment="1">
      <alignment horizontal="right" wrapText="1"/>
    </xf>
    <xf numFmtId="0" fontId="137" fillId="26" borderId="206" xfId="10" applyFont="1" applyFill="1" applyBorder="1" applyAlignment="1">
      <alignment horizontal="center"/>
    </xf>
    <xf numFmtId="0" fontId="137" fillId="0" borderId="207" xfId="10" applyFont="1" applyFill="1" applyBorder="1" applyAlignment="1">
      <alignment wrapText="1"/>
    </xf>
    <xf numFmtId="165" fontId="137" fillId="0" borderId="207" xfId="10" applyNumberFormat="1" applyFont="1" applyFill="1" applyBorder="1" applyAlignment="1">
      <alignment horizontal="right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17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2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49" fontId="68" fillId="0" borderId="172" xfId="0" applyNumberFormat="1" applyFont="1" applyFill="1" applyBorder="1" applyAlignment="1">
      <alignment horizontal="center" vertical="center" wrapText="1"/>
    </xf>
    <xf numFmtId="3" fontId="143" fillId="0" borderId="0" xfId="0" applyNumberFormat="1" applyFont="1" applyFill="1" applyBorder="1" applyAlignment="1">
      <alignment horizontal="center" vertical="center"/>
    </xf>
    <xf numFmtId="0" fontId="132" fillId="0" borderId="172" xfId="0" applyFont="1" applyFill="1" applyBorder="1" applyAlignment="1">
      <alignment horizontal="center" vertical="center"/>
    </xf>
    <xf numFmtId="49" fontId="59" fillId="32" borderId="0" xfId="0" applyNumberFormat="1" applyFont="1" applyFill="1" applyBorder="1" applyAlignment="1">
      <alignment horizontal="left" vertical="center"/>
    </xf>
    <xf numFmtId="0" fontId="136" fillId="0" borderId="0" xfId="0" applyFont="1" applyAlignment="1">
      <alignment horizontal="center"/>
    </xf>
    <xf numFmtId="0" fontId="126" fillId="33" borderId="145" xfId="0" applyFont="1" applyFill="1" applyBorder="1" applyAlignment="1">
      <alignment horizontal="left" vertical="center"/>
    </xf>
    <xf numFmtId="0" fontId="126" fillId="33" borderId="146" xfId="0" applyFont="1" applyFill="1" applyBorder="1" applyAlignment="1">
      <alignment horizontal="left" vertical="center"/>
    </xf>
    <xf numFmtId="0" fontId="126" fillId="33" borderId="148" xfId="0" applyFont="1" applyFill="1" applyBorder="1" applyAlignment="1">
      <alignment horizontal="left" vertical="center"/>
    </xf>
    <xf numFmtId="0" fontId="126" fillId="33" borderId="0" xfId="0" applyFont="1" applyFill="1" applyBorder="1" applyAlignment="1">
      <alignment horizontal="left" vertical="center"/>
    </xf>
    <xf numFmtId="0" fontId="15" fillId="0" borderId="137" xfId="0" applyFont="1" applyFill="1" applyBorder="1" applyAlignment="1">
      <alignment horizontal="left" vertical="center" wrapText="1"/>
    </xf>
    <xf numFmtId="49" fontId="68" fillId="0" borderId="137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3" fontId="132" fillId="0" borderId="137" xfId="0" applyNumberFormat="1" applyFont="1" applyFill="1" applyBorder="1" applyAlignment="1">
      <alignment horizontal="center" vertical="center" wrapText="1"/>
    </xf>
    <xf numFmtId="3" fontId="128" fillId="0" borderId="0" xfId="1" applyNumberFormat="1" applyFont="1" applyBorder="1" applyAlignment="1">
      <alignment horizontal="center" vertical="center" wrapText="1"/>
    </xf>
    <xf numFmtId="3" fontId="128" fillId="0" borderId="137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9" fontId="88" fillId="0" borderId="137" xfId="4" applyFont="1" applyFill="1" applyBorder="1" applyAlignment="1">
      <alignment horizontal="center" vertical="center" wrapText="1"/>
    </xf>
    <xf numFmtId="164" fontId="8" fillId="11" borderId="143" xfId="0" applyNumberFormat="1" applyFont="1" applyFill="1" applyBorder="1" applyAlignment="1">
      <alignment horizontal="left" vertical="center" wrapText="1"/>
    </xf>
    <xf numFmtId="164" fontId="8" fillId="11" borderId="176" xfId="0" applyNumberFormat="1" applyFont="1" applyFill="1" applyBorder="1" applyAlignment="1">
      <alignment horizontal="left" vertical="center" wrapText="1"/>
    </xf>
    <xf numFmtId="0" fontId="130" fillId="11" borderId="0" xfId="0" applyFont="1" applyFill="1" applyBorder="1" applyAlignment="1">
      <alignment horizontal="left" vertical="center" wrapText="1"/>
    </xf>
    <xf numFmtId="0" fontId="130" fillId="11" borderId="137" xfId="0" applyFont="1" applyFill="1" applyBorder="1" applyAlignment="1">
      <alignment horizontal="left" vertical="center" wrapText="1"/>
    </xf>
    <xf numFmtId="0" fontId="130" fillId="0" borderId="0" xfId="0" applyFont="1" applyFill="1" applyBorder="1" applyAlignment="1">
      <alignment horizontal="left" vertical="center" wrapText="1"/>
    </xf>
    <xf numFmtId="0" fontId="130" fillId="0" borderId="137" xfId="0" applyFont="1" applyFill="1" applyBorder="1" applyAlignment="1">
      <alignment horizontal="left" vertical="center" wrapText="1"/>
    </xf>
    <xf numFmtId="0" fontId="0" fillId="0" borderId="137" xfId="0" applyFont="1" applyFill="1" applyBorder="1" applyAlignment="1">
      <alignment horizontal="left" vertical="center" wrapText="1"/>
    </xf>
    <xf numFmtId="49" fontId="59" fillId="15" borderId="136" xfId="0" applyNumberFormat="1" applyFont="1" applyFill="1" applyBorder="1" applyAlignment="1">
      <alignment horizontal="left" vertical="center"/>
    </xf>
    <xf numFmtId="49" fontId="69" fillId="27" borderId="138" xfId="0" applyNumberFormat="1" applyFont="1" applyFill="1" applyBorder="1" applyAlignment="1">
      <alignment horizontal="center" vertical="center" wrapText="1"/>
    </xf>
    <xf numFmtId="49" fontId="69" fillId="27" borderId="139" xfId="0" applyNumberFormat="1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88" fillId="0" borderId="137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2" fillId="21" borderId="4" xfId="1" applyNumberForma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50" fillId="0" borderId="0" xfId="0" applyFont="1" applyAlignment="1">
      <alignment horizontal="center"/>
    </xf>
    <xf numFmtId="0" fontId="52" fillId="0" borderId="0" xfId="0" applyFont="1"/>
    <xf numFmtId="0" fontId="149" fillId="0" borderId="0" xfId="0" applyFont="1" applyAlignment="1"/>
    <xf numFmtId="0" fontId="150" fillId="0" borderId="0" xfId="0" applyFont="1" applyAlignment="1"/>
    <xf numFmtId="0" fontId="53" fillId="0" borderId="0" xfId="0" applyFont="1" applyAlignment="1">
      <alignment vertical="top"/>
    </xf>
    <xf numFmtId="0" fontId="53" fillId="0" borderId="0" xfId="0" applyFont="1" applyAlignment="1">
      <alignment vertical="center"/>
    </xf>
    <xf numFmtId="49" fontId="151" fillId="27" borderId="199" xfId="0" applyNumberFormat="1" applyFont="1" applyFill="1" applyBorder="1" applyAlignment="1">
      <alignment horizontal="center" vertical="center" wrapText="1"/>
    </xf>
    <xf numFmtId="49" fontId="151" fillId="27" borderId="200" xfId="0" applyNumberFormat="1" applyFont="1" applyFill="1" applyBorder="1" applyAlignment="1">
      <alignment horizontal="center" vertical="center" wrapText="1"/>
    </xf>
    <xf numFmtId="49" fontId="151" fillId="27" borderId="200" xfId="0" applyNumberFormat="1" applyFont="1" applyFill="1" applyBorder="1" applyAlignment="1">
      <alignment horizontal="left" vertical="center" wrapText="1"/>
    </xf>
    <xf numFmtId="49" fontId="151" fillId="27" borderId="200" xfId="0" applyNumberFormat="1" applyFont="1" applyFill="1" applyBorder="1" applyAlignment="1">
      <alignment horizontal="center" vertical="center" wrapText="1"/>
    </xf>
    <xf numFmtId="49" fontId="151" fillId="0" borderId="0" xfId="0" applyNumberFormat="1" applyFont="1" applyFill="1" applyBorder="1" applyAlignment="1">
      <alignment horizontal="center" vertical="center" wrapText="1"/>
    </xf>
    <xf numFmtId="49" fontId="151" fillId="0" borderId="0" xfId="0" applyNumberFormat="1" applyFont="1" applyFill="1" applyBorder="1" applyAlignment="1">
      <alignment horizontal="left" vertical="center" wrapText="1"/>
    </xf>
    <xf numFmtId="0" fontId="152" fillId="33" borderId="145" xfId="0" applyFont="1" applyFill="1" applyBorder="1" applyAlignment="1">
      <alignment horizontal="left" vertical="center"/>
    </xf>
    <xf numFmtId="0" fontId="152" fillId="33" borderId="146" xfId="0" applyFont="1" applyFill="1" applyBorder="1" applyAlignment="1">
      <alignment horizontal="left" vertical="center"/>
    </xf>
    <xf numFmtId="0" fontId="152" fillId="33" borderId="146" xfId="0" applyFont="1" applyFill="1" applyBorder="1" applyAlignment="1">
      <alignment horizontal="left" vertical="center" wrapText="1"/>
    </xf>
    <xf numFmtId="0" fontId="152" fillId="33" borderId="148" xfId="0" applyFont="1" applyFill="1" applyBorder="1" applyAlignment="1">
      <alignment horizontal="left" vertical="center"/>
    </xf>
    <xf numFmtId="0" fontId="152" fillId="33" borderId="0" xfId="0" applyFont="1" applyFill="1" applyBorder="1" applyAlignment="1">
      <alignment horizontal="left" vertical="center"/>
    </xf>
    <xf numFmtId="0" fontId="152" fillId="33" borderId="0" xfId="0" applyFont="1" applyFill="1" applyBorder="1" applyAlignment="1">
      <alignment horizontal="left" vertical="center" wrapText="1"/>
    </xf>
    <xf numFmtId="0" fontId="153" fillId="34" borderId="150" xfId="0" applyFont="1" applyFill="1" applyBorder="1" applyAlignment="1">
      <alignment vertical="center"/>
    </xf>
    <xf numFmtId="0" fontId="153" fillId="34" borderId="151" xfId="0" applyFont="1" applyFill="1" applyBorder="1" applyAlignment="1">
      <alignment vertical="center"/>
    </xf>
    <xf numFmtId="49" fontId="154" fillId="34" borderId="151" xfId="0" applyNumberFormat="1" applyFont="1" applyFill="1" applyBorder="1" applyAlignment="1">
      <alignment vertical="center" wrapText="1"/>
    </xf>
    <xf numFmtId="0" fontId="153" fillId="34" borderId="151" xfId="0" applyFont="1" applyFill="1" applyBorder="1" applyAlignment="1">
      <alignment horizontal="left" vertical="center" wrapText="1"/>
    </xf>
    <xf numFmtId="0" fontId="153" fillId="0" borderId="0" xfId="0" applyFont="1" applyFill="1" applyBorder="1" applyAlignment="1">
      <alignment vertical="center"/>
    </xf>
    <xf numFmtId="49" fontId="154" fillId="0" borderId="0" xfId="0" applyNumberFormat="1" applyFont="1" applyFill="1" applyBorder="1" applyAlignment="1">
      <alignment vertical="center" wrapText="1"/>
    </xf>
    <xf numFmtId="0" fontId="153" fillId="0" borderId="0" xfId="0" applyFont="1" applyFill="1" applyBorder="1" applyAlignment="1">
      <alignment horizontal="left" vertical="center" wrapText="1"/>
    </xf>
    <xf numFmtId="0" fontId="52" fillId="29" borderId="196" xfId="0" applyFont="1" applyFill="1" applyBorder="1" applyAlignment="1">
      <alignment horizontal="center" vertical="top" wrapText="1"/>
    </xf>
    <xf numFmtId="49" fontId="152" fillId="29" borderId="178" xfId="0" applyNumberFormat="1" applyFont="1" applyFill="1" applyBorder="1" applyAlignment="1">
      <alignment vertical="center"/>
    </xf>
    <xf numFmtId="49" fontId="152" fillId="29" borderId="178" xfId="0" applyNumberFormat="1" applyFont="1" applyFill="1" applyBorder="1" applyAlignment="1">
      <alignment horizontal="left" vertical="center"/>
    </xf>
    <xf numFmtId="0" fontId="52" fillId="29" borderId="143" xfId="0" applyFont="1" applyFill="1" applyBorder="1" applyAlignment="1">
      <alignment vertical="center" wrapText="1"/>
    </xf>
    <xf numFmtId="0" fontId="53" fillId="0" borderId="143" xfId="0" applyNumberFormat="1" applyFont="1" applyFill="1" applyBorder="1" applyAlignment="1">
      <alignment horizontal="left" vertical="center" wrapText="1"/>
    </xf>
    <xf numFmtId="0" fontId="156" fillId="0" borderId="0" xfId="0" applyFont="1" applyFill="1" applyBorder="1" applyAlignment="1">
      <alignment horizontal="left" vertical="center" wrapText="1"/>
    </xf>
    <xf numFmtId="0" fontId="157" fillId="0" borderId="0" xfId="0" applyFont="1" applyFill="1" applyBorder="1" applyAlignment="1">
      <alignment horizontal="left" vertical="center" wrapText="1"/>
    </xf>
    <xf numFmtId="0" fontId="52" fillId="28" borderId="143" xfId="0" applyFont="1" applyFill="1" applyBorder="1" applyAlignment="1">
      <alignment vertical="center" wrapText="1"/>
    </xf>
    <xf numFmtId="0" fontId="53" fillId="11" borderId="143" xfId="0" applyNumberFormat="1" applyFont="1" applyFill="1" applyBorder="1" applyAlignment="1">
      <alignment horizontal="left" vertical="center" wrapText="1"/>
    </xf>
    <xf numFmtId="0" fontId="157" fillId="11" borderId="0" xfId="0" applyFont="1" applyFill="1" applyBorder="1" applyAlignment="1">
      <alignment horizontal="left" vertical="center" wrapText="1"/>
    </xf>
    <xf numFmtId="0" fontId="53" fillId="0" borderId="176" xfId="0" applyNumberFormat="1" applyFont="1" applyFill="1" applyBorder="1" applyAlignment="1">
      <alignment horizontal="left" vertical="center" wrapText="1"/>
    </xf>
    <xf numFmtId="0" fontId="156" fillId="0" borderId="137" xfId="0" applyFont="1" applyFill="1" applyBorder="1" applyAlignment="1">
      <alignment horizontal="left" vertical="center" wrapText="1"/>
    </xf>
    <xf numFmtId="0" fontId="157" fillId="0" borderId="137" xfId="0" applyFont="1" applyFill="1" applyBorder="1" applyAlignment="1">
      <alignment horizontal="left" vertical="center" wrapText="1"/>
    </xf>
    <xf numFmtId="0" fontId="53" fillId="11" borderId="176" xfId="0" applyNumberFormat="1" applyFont="1" applyFill="1" applyBorder="1" applyAlignment="1">
      <alignment horizontal="left" vertical="center" wrapText="1"/>
    </xf>
    <xf numFmtId="0" fontId="156" fillId="11" borderId="137" xfId="0" applyFont="1" applyFill="1" applyBorder="1" applyAlignment="1">
      <alignment horizontal="left" vertical="center" wrapText="1"/>
    </xf>
    <xf numFmtId="0" fontId="157" fillId="11" borderId="137" xfId="0" applyFont="1" applyFill="1" applyBorder="1" applyAlignment="1">
      <alignment horizontal="left" vertical="center" wrapText="1"/>
    </xf>
    <xf numFmtId="0" fontId="156" fillId="0" borderId="137" xfId="0" applyFont="1" applyFill="1" applyBorder="1" applyAlignment="1">
      <alignment horizontal="left" vertical="center" wrapText="1"/>
    </xf>
    <xf numFmtId="0" fontId="52" fillId="0" borderId="143" xfId="0" applyFont="1" applyBorder="1" applyAlignment="1">
      <alignment vertical="center" wrapText="1"/>
    </xf>
    <xf numFmtId="0" fontId="53" fillId="0" borderId="190" xfId="0" applyNumberFormat="1" applyFont="1" applyFill="1" applyBorder="1" applyAlignment="1">
      <alignment horizontal="left" vertical="center" wrapText="1"/>
    </xf>
    <xf numFmtId="0" fontId="156" fillId="0" borderId="0" xfId="0" applyFont="1" applyFill="1" applyBorder="1" applyAlignment="1">
      <alignment horizontal="left" vertical="center" wrapText="1"/>
    </xf>
    <xf numFmtId="0" fontId="52" fillId="28" borderId="143" xfId="0" applyFont="1" applyFill="1" applyBorder="1" applyAlignment="1">
      <alignment horizontal="center" vertical="top" wrapText="1"/>
    </xf>
    <xf numFmtId="49" fontId="152" fillId="28" borderId="0" xfId="0" applyNumberFormat="1" applyFont="1" applyFill="1" applyBorder="1" applyAlignment="1">
      <alignment vertical="center"/>
    </xf>
    <xf numFmtId="49" fontId="152" fillId="28" borderId="0" xfId="0" applyNumberFormat="1" applyFont="1" applyFill="1" applyBorder="1" applyAlignment="1">
      <alignment horizontal="left" vertical="center"/>
    </xf>
    <xf numFmtId="164" fontId="53" fillId="11" borderId="143" xfId="0" applyNumberFormat="1" applyFont="1" applyFill="1" applyBorder="1" applyAlignment="1">
      <alignment horizontal="left" vertical="center" wrapText="1"/>
    </xf>
    <xf numFmtId="0" fontId="157" fillId="11" borderId="0" xfId="0" applyFont="1" applyFill="1" applyBorder="1" applyAlignment="1">
      <alignment horizontal="left" vertical="center" wrapText="1"/>
    </xf>
    <xf numFmtId="0" fontId="157" fillId="0" borderId="0" xfId="0" applyFont="1" applyFill="1" applyBorder="1" applyAlignment="1">
      <alignment horizontal="left" vertical="center" wrapText="1"/>
    </xf>
    <xf numFmtId="164" fontId="53" fillId="11" borderId="176" xfId="0" applyNumberFormat="1" applyFont="1" applyFill="1" applyBorder="1" applyAlignment="1">
      <alignment horizontal="left" vertical="center" wrapText="1"/>
    </xf>
    <xf numFmtId="0" fontId="157" fillId="11" borderId="137" xfId="0" applyFont="1" applyFill="1" applyBorder="1" applyAlignment="1">
      <alignment horizontal="left" vertical="center" wrapText="1"/>
    </xf>
    <xf numFmtId="0" fontId="157" fillId="0" borderId="137" xfId="0" applyFont="1" applyFill="1" applyBorder="1" applyAlignment="1">
      <alignment horizontal="left" vertical="center" wrapText="1"/>
    </xf>
    <xf numFmtId="0" fontId="52" fillId="0" borderId="143" xfId="0" applyFont="1" applyFill="1" applyBorder="1" applyAlignment="1">
      <alignment vertical="center" wrapText="1"/>
    </xf>
    <xf numFmtId="164" fontId="53" fillId="0" borderId="190" xfId="0" applyNumberFormat="1" applyFont="1" applyFill="1" applyBorder="1" applyAlignment="1">
      <alignment horizontal="left" vertical="center" wrapText="1"/>
    </xf>
    <xf numFmtId="0" fontId="52" fillId="15" borderId="143" xfId="0" applyFont="1" applyFill="1" applyBorder="1" applyAlignment="1">
      <alignment horizontal="center" vertical="top" wrapText="1"/>
    </xf>
    <xf numFmtId="49" fontId="152" fillId="15" borderId="0" xfId="0" applyNumberFormat="1" applyFont="1" applyFill="1" applyBorder="1" applyAlignment="1">
      <alignment horizontal="left" vertical="center"/>
    </xf>
    <xf numFmtId="49" fontId="152" fillId="15" borderId="0" xfId="0" applyNumberFormat="1" applyFont="1" applyFill="1" applyBorder="1" applyAlignment="1">
      <alignment horizontal="left" vertical="center"/>
    </xf>
    <xf numFmtId="0" fontId="52" fillId="15" borderId="143" xfId="0" applyFont="1" applyFill="1" applyBorder="1" applyAlignment="1">
      <alignment vertical="center" wrapText="1"/>
    </xf>
    <xf numFmtId="0" fontId="52" fillId="15" borderId="197" xfId="0" applyFont="1" applyFill="1" applyBorder="1" applyAlignment="1">
      <alignment vertical="center" wrapText="1"/>
    </xf>
    <xf numFmtId="0" fontId="53" fillId="4" borderId="197" xfId="0" applyNumberFormat="1" applyFont="1" applyFill="1" applyBorder="1" applyAlignment="1">
      <alignment horizontal="left" vertical="center" wrapText="1"/>
    </xf>
    <xf numFmtId="0" fontId="156" fillId="4" borderId="185" xfId="0" applyFont="1" applyFill="1" applyBorder="1" applyAlignment="1">
      <alignment horizontal="left" vertical="center" wrapText="1"/>
    </xf>
    <xf numFmtId="0" fontId="157" fillId="4" borderId="185" xfId="0" applyFont="1" applyFill="1" applyBorder="1" applyAlignment="1">
      <alignment horizontal="left" vertical="center" wrapText="1"/>
    </xf>
    <xf numFmtId="0" fontId="52" fillId="0" borderId="0" xfId="0" applyFont="1" applyBorder="1" applyAlignment="1">
      <alignment vertical="center" wrapText="1"/>
    </xf>
    <xf numFmtId="0" fontId="52" fillId="30" borderId="153" xfId="0" applyFont="1" applyFill="1" applyBorder="1" applyAlignment="1">
      <alignment horizontal="center" vertical="top" wrapText="1"/>
    </xf>
    <xf numFmtId="49" fontId="152" fillId="30" borderId="191" xfId="0" applyNumberFormat="1" applyFont="1" applyFill="1" applyBorder="1" applyAlignment="1">
      <alignment vertical="center" wrapText="1"/>
    </xf>
    <xf numFmtId="49" fontId="152" fillId="30" borderId="154" xfId="0" applyNumberFormat="1" applyFont="1" applyFill="1" applyBorder="1" applyAlignment="1">
      <alignment horizontal="center" vertical="center" wrapText="1"/>
    </xf>
    <xf numFmtId="49" fontId="156" fillId="30" borderId="154" xfId="0" applyNumberFormat="1" applyFont="1" applyFill="1" applyBorder="1" applyAlignment="1">
      <alignment horizontal="left" vertical="center" wrapText="1"/>
    </xf>
    <xf numFmtId="0" fontId="52" fillId="30" borderId="156" xfId="0" applyFont="1" applyFill="1" applyBorder="1" applyAlignment="1">
      <alignment vertical="center" wrapText="1"/>
    </xf>
    <xf numFmtId="0" fontId="53" fillId="0" borderId="157" xfId="0" applyNumberFormat="1" applyFont="1" applyFill="1" applyBorder="1" applyAlignment="1">
      <alignment horizontal="left" vertical="center" wrapText="1"/>
    </xf>
    <xf numFmtId="0" fontId="53" fillId="9" borderId="171" xfId="0" applyNumberFormat="1" applyFont="1" applyFill="1" applyBorder="1" applyAlignment="1">
      <alignment horizontal="left" vertical="center" wrapText="1"/>
    </xf>
    <xf numFmtId="0" fontId="156" fillId="0" borderId="172" xfId="0" applyFont="1" applyFill="1" applyBorder="1" applyAlignment="1">
      <alignment horizontal="left" vertical="center" wrapText="1"/>
    </xf>
    <xf numFmtId="0" fontId="157" fillId="0" borderId="172" xfId="0" applyFont="1" applyFill="1" applyBorder="1" applyAlignment="1">
      <alignment horizontal="left" vertical="center" wrapText="1"/>
    </xf>
    <xf numFmtId="0" fontId="53" fillId="0" borderId="161" xfId="0" applyNumberFormat="1" applyFont="1" applyFill="1" applyBorder="1" applyAlignment="1">
      <alignment horizontal="left" vertical="center" wrapText="1"/>
    </xf>
    <xf numFmtId="0" fontId="156" fillId="0" borderId="162" xfId="0" applyFont="1" applyFill="1" applyBorder="1" applyAlignment="1">
      <alignment horizontal="left" vertical="center" wrapText="1"/>
    </xf>
    <xf numFmtId="0" fontId="157" fillId="0" borderId="162" xfId="0" applyFont="1" applyFill="1" applyBorder="1" applyAlignment="1">
      <alignment horizontal="left" vertical="center" wrapText="1"/>
    </xf>
    <xf numFmtId="0" fontId="53" fillId="9" borderId="164" xfId="0" applyNumberFormat="1" applyFont="1" applyFill="1" applyBorder="1" applyAlignment="1">
      <alignment horizontal="left" vertical="center" wrapText="1"/>
    </xf>
    <xf numFmtId="0" fontId="156" fillId="9" borderId="165" xfId="0" applyFont="1" applyFill="1" applyBorder="1" applyAlignment="1">
      <alignment horizontal="left" vertical="center" wrapText="1"/>
    </xf>
    <xf numFmtId="0" fontId="157" fillId="9" borderId="165" xfId="0" applyFont="1" applyFill="1" applyBorder="1" applyAlignment="1">
      <alignment horizontal="left" vertical="center" wrapText="1"/>
    </xf>
    <xf numFmtId="0" fontId="53" fillId="0" borderId="164" xfId="0" applyNumberFormat="1" applyFont="1" applyFill="1" applyBorder="1" applyAlignment="1">
      <alignment horizontal="left" vertical="center" wrapText="1"/>
    </xf>
    <xf numFmtId="0" fontId="156" fillId="0" borderId="165" xfId="0" applyFont="1" applyFill="1" applyBorder="1" applyAlignment="1">
      <alignment horizontal="left" vertical="center" wrapText="1"/>
    </xf>
    <xf numFmtId="0" fontId="157" fillId="0" borderId="165" xfId="0" applyFont="1" applyFill="1" applyBorder="1" applyAlignment="1">
      <alignment horizontal="left" vertical="center" wrapText="1"/>
    </xf>
    <xf numFmtId="0" fontId="52" fillId="0" borderId="157" xfId="0" applyFont="1" applyBorder="1" applyAlignment="1">
      <alignment vertical="center" wrapText="1"/>
    </xf>
    <xf numFmtId="0" fontId="53" fillId="0" borderId="0" xfId="0" applyNumberFormat="1" applyFont="1" applyFill="1" applyBorder="1" applyAlignment="1">
      <alignment horizontal="left" vertical="center" wrapText="1"/>
    </xf>
    <xf numFmtId="0" fontId="52" fillId="31" borderId="157" xfId="0" applyFont="1" applyFill="1" applyBorder="1" applyAlignment="1">
      <alignment horizontal="center" vertical="top" wrapText="1"/>
    </xf>
    <xf numFmtId="49" fontId="152" fillId="31" borderId="0" xfId="0" applyNumberFormat="1" applyFont="1" applyFill="1" applyBorder="1" applyAlignment="1">
      <alignment vertical="center"/>
    </xf>
    <xf numFmtId="49" fontId="156" fillId="31" borderId="0" xfId="0" applyNumberFormat="1" applyFont="1" applyFill="1" applyBorder="1" applyAlignment="1">
      <alignment horizontal="left" vertical="center" wrapText="1"/>
    </xf>
    <xf numFmtId="0" fontId="52" fillId="31" borderId="157" xfId="0" applyFont="1" applyFill="1" applyBorder="1" applyAlignment="1">
      <alignment vertical="center" wrapText="1"/>
    </xf>
    <xf numFmtId="0" fontId="53" fillId="0" borderId="193" xfId="0" applyNumberFormat="1" applyFont="1" applyFill="1" applyBorder="1" applyAlignment="1">
      <alignment horizontal="left" vertical="center" wrapText="1"/>
    </xf>
    <xf numFmtId="0" fontId="156" fillId="0" borderId="167" xfId="0" applyFont="1" applyFill="1" applyBorder="1" applyAlignment="1">
      <alignment horizontal="left" vertical="center" wrapText="1"/>
    </xf>
    <xf numFmtId="0" fontId="157" fillId="0" borderId="167" xfId="0" applyFont="1" applyFill="1" applyBorder="1" applyAlignment="1">
      <alignment horizontal="left" vertical="center" wrapText="1"/>
    </xf>
    <xf numFmtId="0" fontId="53" fillId="9" borderId="194" xfId="0" applyNumberFormat="1" applyFont="1" applyFill="1" applyBorder="1" applyAlignment="1">
      <alignment horizontal="left" vertical="center" wrapText="1"/>
    </xf>
    <xf numFmtId="0" fontId="156" fillId="9" borderId="169" xfId="0" applyFont="1" applyFill="1" applyBorder="1" applyAlignment="1">
      <alignment horizontal="left" vertical="center" wrapText="1"/>
    </xf>
    <xf numFmtId="0" fontId="157" fillId="9" borderId="169" xfId="0" applyFont="1" applyFill="1" applyBorder="1" applyAlignment="1">
      <alignment horizontal="left" vertical="center" wrapText="1"/>
    </xf>
    <xf numFmtId="0" fontId="53" fillId="0" borderId="194" xfId="0" applyNumberFormat="1" applyFont="1" applyFill="1" applyBorder="1" applyAlignment="1">
      <alignment horizontal="left" vertical="center" wrapText="1"/>
    </xf>
    <xf numFmtId="0" fontId="156" fillId="0" borderId="169" xfId="0" applyFont="1" applyFill="1" applyBorder="1" applyAlignment="1">
      <alignment horizontal="left" vertical="center" wrapText="1"/>
    </xf>
    <xf numFmtId="0" fontId="157" fillId="0" borderId="169" xfId="0" applyFont="1" applyFill="1" applyBorder="1" applyAlignment="1">
      <alignment horizontal="left" vertical="center" wrapText="1"/>
    </xf>
    <xf numFmtId="0" fontId="52" fillId="32" borderId="157" xfId="0" applyFont="1" applyFill="1" applyBorder="1" applyAlignment="1">
      <alignment horizontal="center" vertical="top" wrapText="1"/>
    </xf>
    <xf numFmtId="49" fontId="152" fillId="32" borderId="0" xfId="0" applyNumberFormat="1" applyFont="1" applyFill="1" applyBorder="1" applyAlignment="1">
      <alignment horizontal="left" vertical="center"/>
    </xf>
    <xf numFmtId="49" fontId="156" fillId="32" borderId="0" xfId="0" applyNumberFormat="1" applyFont="1" applyFill="1" applyBorder="1" applyAlignment="1">
      <alignment horizontal="left" vertical="center" wrapText="1"/>
    </xf>
    <xf numFmtId="49" fontId="152" fillId="32" borderId="0" xfId="0" applyNumberFormat="1" applyFont="1" applyFill="1" applyBorder="1" applyAlignment="1">
      <alignment horizontal="left" vertical="center" wrapText="1"/>
    </xf>
    <xf numFmtId="0" fontId="52" fillId="32" borderId="157" xfId="0" applyFont="1" applyFill="1" applyBorder="1" applyAlignment="1">
      <alignment vertical="center" wrapText="1"/>
    </xf>
    <xf numFmtId="0" fontId="52" fillId="32" borderId="192" xfId="0" applyFont="1" applyFill="1" applyBorder="1" applyAlignment="1">
      <alignment vertical="center" wrapText="1"/>
    </xf>
    <xf numFmtId="0" fontId="53" fillId="9" borderId="192" xfId="0" applyNumberFormat="1" applyFont="1" applyFill="1" applyBorder="1" applyAlignment="1">
      <alignment horizontal="left" vertical="center" wrapText="1"/>
    </xf>
    <xf numFmtId="0" fontId="156" fillId="9" borderId="158" xfId="0" applyFont="1" applyFill="1" applyBorder="1" applyAlignment="1">
      <alignment horizontal="left" vertical="center" wrapText="1"/>
    </xf>
    <xf numFmtId="0" fontId="157" fillId="9" borderId="158" xfId="0" applyFont="1" applyFill="1" applyBorder="1" applyAlignment="1">
      <alignment horizontal="left" vertical="center" wrapText="1"/>
    </xf>
    <xf numFmtId="49" fontId="151" fillId="27" borderId="201" xfId="0" applyNumberFormat="1" applyFont="1" applyFill="1" applyBorder="1" applyAlignment="1">
      <alignment horizontal="center" vertical="center" wrapText="1"/>
    </xf>
    <xf numFmtId="3" fontId="153" fillId="34" borderId="151" xfId="0" applyNumberFormat="1" applyFont="1" applyFill="1" applyBorder="1" applyAlignment="1">
      <alignment horizontal="center" vertical="center" wrapText="1"/>
    </xf>
    <xf numFmtId="3" fontId="153" fillId="34" borderId="151" xfId="0" applyNumberFormat="1" applyFont="1" applyFill="1" applyBorder="1" applyAlignment="1">
      <alignment horizontal="center" vertical="center"/>
    </xf>
    <xf numFmtId="3" fontId="154" fillId="34" borderId="151" xfId="0" applyNumberFormat="1" applyFont="1" applyFill="1" applyBorder="1" applyAlignment="1">
      <alignment horizontal="center" vertical="center" wrapText="1"/>
    </xf>
    <xf numFmtId="3" fontId="153" fillId="0" borderId="0" xfId="0" applyNumberFormat="1" applyFont="1" applyFill="1" applyBorder="1" applyAlignment="1">
      <alignment horizontal="center" vertical="center" wrapText="1"/>
    </xf>
    <xf numFmtId="3" fontId="153" fillId="0" borderId="0" xfId="0" applyNumberFormat="1" applyFont="1" applyFill="1" applyBorder="1" applyAlignment="1">
      <alignment horizontal="center" vertical="center"/>
    </xf>
    <xf numFmtId="3" fontId="154" fillId="0" borderId="0" xfId="0" applyNumberFormat="1" applyFont="1" applyFill="1" applyBorder="1" applyAlignment="1">
      <alignment horizontal="center" vertical="center" wrapText="1"/>
    </xf>
    <xf numFmtId="3" fontId="158" fillId="0" borderId="0" xfId="0" applyNumberFormat="1" applyFont="1" applyFill="1" applyBorder="1" applyAlignment="1">
      <alignment horizontal="center" vertical="center" wrapText="1"/>
    </xf>
    <xf numFmtId="3" fontId="159" fillId="0" borderId="0" xfId="0" applyNumberFormat="1" applyFont="1" applyFill="1" applyBorder="1" applyAlignment="1">
      <alignment horizontal="center" vertical="center" wrapText="1"/>
    </xf>
    <xf numFmtId="3" fontId="52" fillId="0" borderId="0" xfId="1" applyNumberFormat="1" applyFont="1" applyBorder="1" applyAlignment="1">
      <alignment horizontal="center" vertical="center" wrapText="1"/>
    </xf>
    <xf numFmtId="9" fontId="62" fillId="0" borderId="0" xfId="4" applyFont="1" applyFill="1" applyBorder="1" applyAlignment="1">
      <alignment horizontal="center" vertical="center" wrapText="1"/>
    </xf>
    <xf numFmtId="3" fontId="62" fillId="0" borderId="141" xfId="1" applyNumberFormat="1" applyFont="1" applyFill="1" applyBorder="1" applyAlignment="1">
      <alignment horizontal="center" vertical="center" wrapText="1"/>
    </xf>
    <xf numFmtId="3" fontId="53" fillId="11" borderId="0" xfId="0" applyNumberFormat="1" applyFont="1" applyFill="1" applyBorder="1" applyAlignment="1">
      <alignment horizontal="center" vertical="center" wrapText="1"/>
    </xf>
    <xf numFmtId="3" fontId="53" fillId="0" borderId="137" xfId="0" applyNumberFormat="1" applyFont="1" applyFill="1" applyBorder="1" applyAlignment="1">
      <alignment horizontal="center" vertical="center" wrapText="1"/>
    </xf>
    <xf numFmtId="3" fontId="159" fillId="0" borderId="137" xfId="0" applyNumberFormat="1" applyFont="1" applyFill="1" applyBorder="1" applyAlignment="1">
      <alignment horizontal="center" vertical="center" wrapText="1"/>
    </xf>
    <xf numFmtId="3" fontId="52" fillId="0" borderId="137" xfId="1" applyNumberFormat="1" applyFont="1" applyBorder="1" applyAlignment="1">
      <alignment horizontal="center" vertical="center" wrapText="1"/>
    </xf>
    <xf numFmtId="9" fontId="62" fillId="0" borderId="137" xfId="4" applyFont="1" applyFill="1" applyBorder="1" applyAlignment="1">
      <alignment horizontal="center" vertical="center" wrapText="1"/>
    </xf>
    <xf numFmtId="3" fontId="62" fillId="0" borderId="181" xfId="1" applyNumberFormat="1" applyFont="1" applyFill="1" applyBorder="1" applyAlignment="1">
      <alignment horizontal="center" vertical="center" wrapText="1"/>
    </xf>
    <xf numFmtId="3" fontId="53" fillId="11" borderId="137" xfId="0" applyNumberFormat="1" applyFont="1" applyFill="1" applyBorder="1" applyAlignment="1">
      <alignment horizontal="center" vertical="center" wrapText="1"/>
    </xf>
    <xf numFmtId="3" fontId="159" fillId="11" borderId="137" xfId="0" applyNumberFormat="1" applyFont="1" applyFill="1" applyBorder="1" applyAlignment="1">
      <alignment horizontal="center" vertical="center" wrapText="1"/>
    </xf>
    <xf numFmtId="3" fontId="52" fillId="11" borderId="137" xfId="1" applyNumberFormat="1" applyFont="1" applyFill="1" applyBorder="1" applyAlignment="1">
      <alignment horizontal="center" vertical="center" wrapText="1"/>
    </xf>
    <xf numFmtId="9" fontId="64" fillId="11" borderId="137" xfId="4" applyFont="1" applyFill="1" applyBorder="1" applyAlignment="1">
      <alignment horizontal="center" vertical="center" wrapText="1"/>
    </xf>
    <xf numFmtId="3" fontId="64" fillId="11" borderId="181" xfId="1" applyNumberFormat="1" applyFont="1" applyFill="1" applyBorder="1" applyAlignment="1">
      <alignment horizontal="center" vertical="center" wrapText="1"/>
    </xf>
    <xf numFmtId="3" fontId="159" fillId="0" borderId="137" xfId="0" applyNumberFormat="1" applyFont="1" applyFill="1" applyBorder="1" applyAlignment="1">
      <alignment horizontal="center" vertical="center" wrapText="1"/>
    </xf>
    <xf numFmtId="3" fontId="52" fillId="0" borderId="137" xfId="1" applyNumberFormat="1" applyFont="1" applyFill="1" applyBorder="1" applyAlignment="1">
      <alignment horizontal="center" vertical="center" wrapText="1"/>
    </xf>
    <xf numFmtId="9" fontId="62" fillId="0" borderId="137" xfId="4" applyFont="1" applyFill="1" applyBorder="1" applyAlignment="1">
      <alignment horizontal="center" vertical="center" wrapText="1"/>
    </xf>
    <xf numFmtId="3" fontId="62" fillId="0" borderId="181" xfId="1" applyNumberFormat="1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center" vertical="center" wrapText="1"/>
    </xf>
    <xf numFmtId="3" fontId="159" fillId="0" borderId="0" xfId="0" applyNumberFormat="1" applyFont="1" applyFill="1" applyBorder="1" applyAlignment="1">
      <alignment horizontal="center" vertical="center" wrapText="1"/>
    </xf>
    <xf numFmtId="3" fontId="52" fillId="0" borderId="0" xfId="1" applyNumberFormat="1" applyFont="1" applyBorder="1" applyAlignment="1">
      <alignment horizontal="center" vertical="center" wrapText="1"/>
    </xf>
    <xf numFmtId="9" fontId="62" fillId="0" borderId="0" xfId="4" applyFont="1" applyFill="1" applyBorder="1" applyAlignment="1">
      <alignment horizontal="center" vertical="center" wrapText="1"/>
    </xf>
    <xf numFmtId="3" fontId="62" fillId="0" borderId="141" xfId="1" applyNumberFormat="1" applyFont="1" applyFill="1" applyBorder="1" applyAlignment="1">
      <alignment horizontal="center" vertical="center" wrapText="1"/>
    </xf>
    <xf numFmtId="9" fontId="52" fillId="0" borderId="137" xfId="4" applyFont="1" applyFill="1" applyBorder="1" applyAlignment="1">
      <alignment horizontal="center" vertical="center" wrapText="1"/>
    </xf>
    <xf numFmtId="3" fontId="52" fillId="0" borderId="181" xfId="0" applyNumberFormat="1" applyFont="1" applyFill="1" applyBorder="1" applyAlignment="1">
      <alignment horizontal="center" vertical="center" wrapText="1"/>
    </xf>
    <xf numFmtId="3" fontId="53" fillId="11" borderId="190" xfId="0" applyNumberFormat="1" applyFont="1" applyFill="1" applyBorder="1" applyAlignment="1">
      <alignment horizontal="center" vertical="center" wrapText="1"/>
    </xf>
    <xf numFmtId="3" fontId="159" fillId="11" borderId="190" xfId="0" applyNumberFormat="1" applyFont="1" applyFill="1" applyBorder="1" applyAlignment="1">
      <alignment horizontal="center" vertical="center" wrapText="1"/>
    </xf>
    <xf numFmtId="3" fontId="52" fillId="11" borderId="190" xfId="1" applyNumberFormat="1" applyFont="1" applyFill="1" applyBorder="1" applyAlignment="1">
      <alignment horizontal="center" vertical="center" wrapText="1"/>
    </xf>
    <xf numFmtId="9" fontId="52" fillId="11" borderId="190" xfId="4" applyFont="1" applyFill="1" applyBorder="1" applyAlignment="1">
      <alignment horizontal="center" vertical="center" wrapText="1"/>
    </xf>
    <xf numFmtId="3" fontId="52" fillId="11" borderId="195" xfId="0" applyNumberFormat="1" applyFont="1" applyFill="1" applyBorder="1" applyAlignment="1">
      <alignment horizontal="center" vertical="center" wrapText="1"/>
    </xf>
    <xf numFmtId="3" fontId="62" fillId="0" borderId="181" xfId="0" applyNumberFormat="1" applyFont="1" applyFill="1" applyBorder="1" applyAlignment="1">
      <alignment horizontal="center" vertical="center" wrapText="1"/>
    </xf>
    <xf numFmtId="3" fontId="52" fillId="0" borderId="0" xfId="1" applyNumberFormat="1" applyFont="1" applyFill="1" applyBorder="1" applyAlignment="1">
      <alignment horizontal="center" vertical="center" wrapText="1"/>
    </xf>
    <xf numFmtId="3" fontId="62" fillId="0" borderId="141" xfId="0" applyNumberFormat="1" applyFont="1" applyFill="1" applyBorder="1" applyAlignment="1">
      <alignment horizontal="center" vertical="center" wrapText="1"/>
    </xf>
    <xf numFmtId="3" fontId="52" fillId="0" borderId="137" xfId="1" applyNumberFormat="1" applyFont="1" applyBorder="1" applyAlignment="1">
      <alignment horizontal="center" vertical="center" wrapText="1"/>
    </xf>
    <xf numFmtId="3" fontId="53" fillId="4" borderId="185" xfId="0" applyNumberFormat="1" applyFont="1" applyFill="1" applyBorder="1" applyAlignment="1">
      <alignment horizontal="center" vertical="center" wrapText="1"/>
    </xf>
    <xf numFmtId="3" fontId="159" fillId="4" borderId="185" xfId="0" applyNumberFormat="1" applyFont="1" applyFill="1" applyBorder="1" applyAlignment="1">
      <alignment horizontal="center" vertical="center" wrapText="1"/>
    </xf>
    <xf numFmtId="3" fontId="52" fillId="4" borderId="185" xfId="1" applyNumberFormat="1" applyFont="1" applyFill="1" applyBorder="1" applyAlignment="1">
      <alignment horizontal="center" vertical="center" wrapText="1"/>
    </xf>
    <xf numFmtId="9" fontId="62" fillId="4" borderId="185" xfId="4" applyFont="1" applyFill="1" applyBorder="1" applyAlignment="1">
      <alignment horizontal="center" vertical="center" wrapText="1"/>
    </xf>
    <xf numFmtId="3" fontId="62" fillId="4" borderId="186" xfId="1" applyNumberFormat="1" applyFont="1" applyFill="1" applyBorder="1" applyAlignment="1">
      <alignment horizontal="center" vertical="center" wrapText="1"/>
    </xf>
    <xf numFmtId="3" fontId="159" fillId="0" borderId="0" xfId="0" applyNumberFormat="1" applyFont="1" applyFill="1" applyBorder="1" applyAlignment="1">
      <alignment horizontal="center" vertical="center"/>
    </xf>
    <xf numFmtId="9" fontId="52" fillId="0" borderId="0" xfId="4" applyFont="1" applyFill="1" applyBorder="1" applyAlignment="1">
      <alignment horizontal="center" vertical="center" wrapText="1"/>
    </xf>
    <xf numFmtId="3" fontId="52" fillId="0" borderId="144" xfId="0" applyNumberFormat="1" applyFont="1" applyFill="1" applyBorder="1" applyAlignment="1">
      <alignment horizontal="center" vertical="center" wrapText="1"/>
    </xf>
    <xf numFmtId="3" fontId="53" fillId="9" borderId="172" xfId="0" applyNumberFormat="1" applyFont="1" applyFill="1" applyBorder="1" applyAlignment="1">
      <alignment horizontal="center" vertical="center" wrapText="1"/>
    </xf>
    <xf numFmtId="0" fontId="159" fillId="0" borderId="172" xfId="0" applyFont="1" applyFill="1" applyBorder="1" applyAlignment="1">
      <alignment horizontal="center" vertical="center"/>
    </xf>
    <xf numFmtId="3" fontId="52" fillId="9" borderId="167" xfId="1" applyNumberFormat="1" applyFont="1" applyFill="1" applyBorder="1" applyAlignment="1">
      <alignment horizontal="center" vertical="center" wrapText="1"/>
    </xf>
    <xf numFmtId="9" fontId="52" fillId="9" borderId="172" xfId="4" applyFont="1" applyFill="1" applyBorder="1" applyAlignment="1">
      <alignment horizontal="center" vertical="center" wrapText="1"/>
    </xf>
    <xf numFmtId="3" fontId="52" fillId="9" borderId="173" xfId="0" applyNumberFormat="1" applyFont="1" applyFill="1" applyBorder="1" applyAlignment="1">
      <alignment horizontal="center" vertical="center" wrapText="1"/>
    </xf>
    <xf numFmtId="3" fontId="53" fillId="0" borderId="162" xfId="0" applyNumberFormat="1" applyFont="1" applyFill="1" applyBorder="1" applyAlignment="1">
      <alignment horizontal="center" vertical="center" wrapText="1"/>
    </xf>
    <xf numFmtId="3" fontId="159" fillId="0" borderId="162" xfId="0" applyNumberFormat="1" applyFont="1" applyFill="1" applyBorder="1" applyAlignment="1">
      <alignment horizontal="center" vertical="center"/>
    </xf>
    <xf numFmtId="3" fontId="52" fillId="0" borderId="167" xfId="1" applyNumberFormat="1" applyFont="1" applyBorder="1" applyAlignment="1">
      <alignment horizontal="center" vertical="center" wrapText="1"/>
    </xf>
    <xf numFmtId="9" fontId="52" fillId="0" borderId="162" xfId="4" applyFont="1" applyFill="1" applyBorder="1" applyAlignment="1">
      <alignment horizontal="center" vertical="center" wrapText="1"/>
    </xf>
    <xf numFmtId="3" fontId="52" fillId="0" borderId="163" xfId="0" applyNumberFormat="1" applyFont="1" applyFill="1" applyBorder="1" applyAlignment="1">
      <alignment horizontal="center" vertical="center" wrapText="1"/>
    </xf>
    <xf numFmtId="3" fontId="53" fillId="9" borderId="165" xfId="0" applyNumberFormat="1" applyFont="1" applyFill="1" applyBorder="1" applyAlignment="1">
      <alignment horizontal="center" vertical="center" wrapText="1"/>
    </xf>
    <xf numFmtId="3" fontId="159" fillId="9" borderId="165" xfId="0" applyNumberFormat="1" applyFont="1" applyFill="1" applyBorder="1" applyAlignment="1">
      <alignment horizontal="center" vertical="center"/>
    </xf>
    <xf numFmtId="9" fontId="62" fillId="9" borderId="165" xfId="4" applyFont="1" applyFill="1" applyBorder="1" applyAlignment="1">
      <alignment horizontal="center" vertical="center" wrapText="1"/>
    </xf>
    <xf numFmtId="3" fontId="62" fillId="9" borderId="166" xfId="1" applyNumberFormat="1" applyFont="1" applyFill="1" applyBorder="1" applyAlignment="1">
      <alignment horizontal="center" vertical="center" wrapText="1"/>
    </xf>
    <xf numFmtId="3" fontId="53" fillId="0" borderId="165" xfId="0" applyNumberFormat="1" applyFont="1" applyFill="1" applyBorder="1" applyAlignment="1">
      <alignment horizontal="center" vertical="center" wrapText="1"/>
    </xf>
    <xf numFmtId="3" fontId="159" fillId="0" borderId="165" xfId="0" applyNumberFormat="1" applyFont="1" applyFill="1" applyBorder="1" applyAlignment="1">
      <alignment horizontal="center" vertical="center"/>
    </xf>
    <xf numFmtId="3" fontId="52" fillId="0" borderId="167" xfId="1" applyNumberFormat="1" applyFont="1" applyFill="1" applyBorder="1" applyAlignment="1">
      <alignment horizontal="center" vertical="center" wrapText="1"/>
    </xf>
    <xf numFmtId="9" fontId="52" fillId="0" borderId="165" xfId="4" applyFont="1" applyFill="1" applyBorder="1" applyAlignment="1">
      <alignment horizontal="center" vertical="center" wrapText="1"/>
    </xf>
    <xf numFmtId="3" fontId="52" fillId="0" borderId="166" xfId="0" applyNumberFormat="1" applyFont="1" applyFill="1" applyBorder="1" applyAlignment="1">
      <alignment horizontal="center" vertical="center" wrapText="1"/>
    </xf>
    <xf numFmtId="9" fontId="52" fillId="9" borderId="165" xfId="4" applyFont="1" applyFill="1" applyBorder="1" applyAlignment="1">
      <alignment horizontal="center" vertical="center" wrapText="1"/>
    </xf>
    <xf numFmtId="3" fontId="52" fillId="9" borderId="166" xfId="0" applyNumberFormat="1" applyFont="1" applyFill="1" applyBorder="1" applyAlignment="1">
      <alignment horizontal="center" vertical="center" wrapText="1"/>
    </xf>
    <xf numFmtId="3" fontId="159" fillId="0" borderId="0" xfId="0" applyNumberFormat="1" applyFont="1" applyFill="1" applyBorder="1" applyAlignment="1">
      <alignment horizontal="center" vertical="center"/>
    </xf>
    <xf numFmtId="3" fontId="53" fillId="0" borderId="167" xfId="0" applyNumberFormat="1" applyFont="1" applyFill="1" applyBorder="1" applyAlignment="1">
      <alignment horizontal="center" vertical="center" wrapText="1"/>
    </xf>
    <xf numFmtId="3" fontId="159" fillId="0" borderId="167" xfId="0" applyNumberFormat="1" applyFont="1" applyFill="1" applyBorder="1" applyAlignment="1">
      <alignment horizontal="center" vertical="center"/>
    </xf>
    <xf numFmtId="9" fontId="52" fillId="0" borderId="167" xfId="4" applyFont="1" applyFill="1" applyBorder="1" applyAlignment="1">
      <alignment horizontal="center" vertical="center" wrapText="1"/>
    </xf>
    <xf numFmtId="3" fontId="52" fillId="0" borderId="168" xfId="0" applyNumberFormat="1" applyFont="1" applyFill="1" applyBorder="1" applyAlignment="1">
      <alignment horizontal="center" vertical="center" wrapText="1"/>
    </xf>
    <xf numFmtId="3" fontId="53" fillId="9" borderId="169" xfId="0" applyNumberFormat="1" applyFont="1" applyFill="1" applyBorder="1" applyAlignment="1">
      <alignment horizontal="center" vertical="center" wrapText="1"/>
    </xf>
    <xf numFmtId="3" fontId="159" fillId="9" borderId="169" xfId="0" applyNumberFormat="1" applyFont="1" applyFill="1" applyBorder="1" applyAlignment="1">
      <alignment horizontal="center" vertical="center"/>
    </xf>
    <xf numFmtId="9" fontId="52" fillId="9" borderId="169" xfId="4" applyFont="1" applyFill="1" applyBorder="1" applyAlignment="1">
      <alignment horizontal="center" vertical="center" wrapText="1"/>
    </xf>
    <xf numFmtId="3" fontId="52" fillId="9" borderId="170" xfId="0" applyNumberFormat="1" applyFont="1" applyFill="1" applyBorder="1" applyAlignment="1">
      <alignment horizontal="center" vertical="center" wrapText="1"/>
    </xf>
    <xf numFmtId="3" fontId="53" fillId="0" borderId="169" xfId="0" applyNumberFormat="1" applyFont="1" applyFill="1" applyBorder="1" applyAlignment="1">
      <alignment horizontal="center" vertical="center" wrapText="1"/>
    </xf>
    <xf numFmtId="3" fontId="159" fillId="0" borderId="169" xfId="0" applyNumberFormat="1" applyFont="1" applyFill="1" applyBorder="1" applyAlignment="1">
      <alignment horizontal="center" vertical="center" wrapText="1"/>
    </xf>
    <xf numFmtId="9" fontId="62" fillId="0" borderId="169" xfId="4" applyFont="1" applyFill="1" applyBorder="1" applyAlignment="1">
      <alignment horizontal="center" vertical="center" wrapText="1"/>
    </xf>
    <xf numFmtId="3" fontId="62" fillId="0" borderId="170" xfId="1" applyNumberFormat="1" applyFont="1" applyFill="1" applyBorder="1" applyAlignment="1">
      <alignment horizontal="center" vertical="center" wrapText="1"/>
    </xf>
    <xf numFmtId="3" fontId="159" fillId="9" borderId="169" xfId="0" applyNumberFormat="1" applyFont="1" applyFill="1" applyBorder="1" applyAlignment="1">
      <alignment horizontal="center" vertical="center" wrapText="1"/>
    </xf>
    <xf numFmtId="9" fontId="62" fillId="9" borderId="169" xfId="4" applyFont="1" applyFill="1" applyBorder="1" applyAlignment="1">
      <alignment horizontal="center" vertical="center" wrapText="1"/>
    </xf>
    <xf numFmtId="3" fontId="62" fillId="9" borderId="170" xfId="1" applyNumberFormat="1" applyFont="1" applyFill="1" applyBorder="1" applyAlignment="1">
      <alignment horizontal="center" vertical="center" wrapText="1"/>
    </xf>
    <xf numFmtId="3" fontId="159" fillId="0" borderId="169" xfId="0" applyNumberFormat="1" applyFont="1" applyFill="1" applyBorder="1" applyAlignment="1">
      <alignment horizontal="center" vertical="center"/>
    </xf>
    <xf numFmtId="9" fontId="52" fillId="0" borderId="169" xfId="4" applyFont="1" applyFill="1" applyBorder="1" applyAlignment="1">
      <alignment horizontal="center" vertical="center" wrapText="1"/>
    </xf>
    <xf numFmtId="3" fontId="52" fillId="0" borderId="170" xfId="0" applyNumberFormat="1" applyFont="1" applyFill="1" applyBorder="1" applyAlignment="1">
      <alignment horizontal="center" vertical="center" wrapText="1"/>
    </xf>
    <xf numFmtId="3" fontId="53" fillId="9" borderId="158" xfId="0" applyNumberFormat="1" applyFont="1" applyFill="1" applyBorder="1" applyAlignment="1">
      <alignment horizontal="center" vertical="center" wrapText="1"/>
    </xf>
    <xf numFmtId="3" fontId="159" fillId="9" borderId="158" xfId="0" applyNumberFormat="1" applyFont="1" applyFill="1" applyBorder="1" applyAlignment="1">
      <alignment horizontal="center" vertical="center"/>
    </xf>
    <xf numFmtId="3" fontId="62" fillId="9" borderId="158" xfId="0" applyNumberFormat="1" applyFont="1" applyFill="1" applyBorder="1" applyAlignment="1">
      <alignment horizontal="center" vertical="center" wrapText="1"/>
    </xf>
    <xf numFmtId="9" fontId="62" fillId="9" borderId="158" xfId="4" applyFont="1" applyFill="1" applyBorder="1" applyAlignment="1">
      <alignment horizontal="center" vertical="center" wrapText="1"/>
    </xf>
    <xf numFmtId="3" fontId="62" fillId="9" borderId="159" xfId="0" applyNumberFormat="1" applyFont="1" applyFill="1" applyBorder="1" applyAlignment="1">
      <alignment horizontal="center" vertical="center" wrapText="1"/>
    </xf>
    <xf numFmtId="3" fontId="141" fillId="33" borderId="146" xfId="0" applyNumberFormat="1" applyFont="1" applyFill="1" applyBorder="1" applyAlignment="1">
      <alignment horizontal="center" vertical="center" wrapText="1"/>
    </xf>
    <xf numFmtId="3" fontId="59" fillId="33" borderId="146" xfId="0" applyNumberFormat="1" applyFont="1" applyFill="1" applyBorder="1" applyAlignment="1">
      <alignment horizontal="center" vertical="center" wrapText="1"/>
    </xf>
    <xf numFmtId="9" fontId="59" fillId="33" borderId="146" xfId="4" applyFont="1" applyFill="1" applyBorder="1" applyAlignment="1">
      <alignment horizontal="center" vertical="center" wrapText="1"/>
    </xf>
    <xf numFmtId="3" fontId="54" fillId="33" borderId="0" xfId="0" applyNumberFormat="1" applyFont="1" applyFill="1" applyBorder="1" applyAlignment="1">
      <alignment horizontal="center" vertical="center"/>
    </xf>
    <xf numFmtId="0" fontId="160" fillId="33" borderId="0" xfId="0" applyFont="1" applyFill="1" applyBorder="1" applyAlignment="1">
      <alignment horizontal="left" vertical="center"/>
    </xf>
    <xf numFmtId="3" fontId="59" fillId="33" borderId="0" xfId="0" applyNumberFormat="1" applyFont="1" applyFill="1" applyBorder="1" applyAlignment="1">
      <alignment horizontal="center" vertical="center" wrapText="1"/>
    </xf>
    <xf numFmtId="9" fontId="59" fillId="33" borderId="0" xfId="4" applyFont="1" applyFill="1" applyBorder="1" applyAlignment="1">
      <alignment horizontal="center" vertical="center" wrapText="1"/>
    </xf>
    <xf numFmtId="3" fontId="141" fillId="29" borderId="178" xfId="0" applyNumberFormat="1" applyFont="1" applyFill="1" applyBorder="1" applyAlignment="1">
      <alignment horizontal="center" vertical="center" wrapText="1"/>
    </xf>
    <xf numFmtId="9" fontId="141" fillId="29" borderId="178" xfId="4" applyFont="1" applyFill="1" applyBorder="1" applyAlignment="1">
      <alignment horizontal="center" vertical="center" wrapText="1"/>
    </xf>
    <xf numFmtId="3" fontId="141" fillId="29" borderId="179" xfId="0" applyNumberFormat="1" applyFont="1" applyFill="1" applyBorder="1" applyAlignment="1">
      <alignment horizontal="center" vertical="center" wrapText="1"/>
    </xf>
    <xf numFmtId="3" fontId="54" fillId="28" borderId="0" xfId="0" applyNumberFormat="1" applyFont="1" applyFill="1" applyBorder="1" applyAlignment="1">
      <alignment horizontal="center" vertical="center"/>
    </xf>
    <xf numFmtId="3" fontId="59" fillId="28" borderId="141" xfId="0" applyNumberFormat="1" applyFont="1" applyFill="1" applyBorder="1" applyAlignment="1">
      <alignment horizontal="center" vertical="center" wrapText="1"/>
    </xf>
    <xf numFmtId="3" fontId="59" fillId="15" borderId="141" xfId="0" applyNumberFormat="1" applyFont="1" applyFill="1" applyBorder="1" applyAlignment="1">
      <alignment horizontal="center" vertical="center" wrapText="1"/>
    </xf>
    <xf numFmtId="3" fontId="54" fillId="15" borderId="0" xfId="0" applyNumberFormat="1" applyFont="1" applyFill="1" applyBorder="1" applyAlignment="1">
      <alignment horizontal="center" vertical="center"/>
    </xf>
    <xf numFmtId="3" fontId="141" fillId="30" borderId="154" xfId="0" applyNumberFormat="1" applyFont="1" applyFill="1" applyBorder="1" applyAlignment="1">
      <alignment horizontal="center" vertical="center" wrapText="1"/>
    </xf>
    <xf numFmtId="9" fontId="141" fillId="30" borderId="154" xfId="4" applyFont="1" applyFill="1" applyBorder="1" applyAlignment="1">
      <alignment horizontal="center" vertical="center" wrapText="1"/>
    </xf>
    <xf numFmtId="3" fontId="141" fillId="30" borderId="155" xfId="0" applyNumberFormat="1" applyFont="1" applyFill="1" applyBorder="1" applyAlignment="1">
      <alignment horizontal="center" vertical="center" wrapText="1"/>
    </xf>
    <xf numFmtId="3" fontId="54" fillId="31" borderId="0" xfId="0" applyNumberFormat="1" applyFont="1" applyFill="1" applyBorder="1" applyAlignment="1">
      <alignment horizontal="center" vertical="center"/>
    </xf>
    <xf numFmtId="3" fontId="59" fillId="31" borderId="144" xfId="0" applyNumberFormat="1" applyFont="1" applyFill="1" applyBorder="1" applyAlignment="1">
      <alignment horizontal="center" vertical="center" wrapText="1"/>
    </xf>
    <xf numFmtId="3" fontId="59" fillId="32" borderId="144" xfId="0" applyNumberFormat="1" applyFont="1" applyFill="1" applyBorder="1" applyAlignment="1">
      <alignment horizontal="center" vertical="center" wrapText="1"/>
    </xf>
    <xf numFmtId="3" fontId="54" fillId="32" borderId="0" xfId="0" applyNumberFormat="1" applyFont="1" applyFill="1" applyBorder="1" applyAlignment="1">
      <alignment horizontal="center" vertical="center"/>
    </xf>
  </cellXfs>
  <cellStyles count="11">
    <cellStyle name="Normální" xfId="0" builtinId="0"/>
    <cellStyle name="Normální 2" xfId="1" xr:uid="{00000000-0005-0000-0000-000001000000}"/>
    <cellStyle name="Normální 3" xfId="3" xr:uid="{F9B3694A-338F-4BA4-9734-C13DBD8230A6}"/>
    <cellStyle name="Normální 4" xfId="5" xr:uid="{1B6BCDA2-A8C6-48CA-BF0E-CE9FAEECFDB9}"/>
    <cellStyle name="Normální_59_88CovPacFinQ" xfId="8" xr:uid="{ADA283D7-8384-4CB7-8E1C-E0B8CB26CC63}"/>
    <cellStyle name="Normální_59_89CovidPacientNotCovDgQ" xfId="9" xr:uid="{4AC83652-17E4-4233-BB18-51FA308A78CC}"/>
    <cellStyle name="normální_List1" xfId="2" xr:uid="{85ED40AA-84AE-4A21-95E2-352DC5F44215}"/>
    <cellStyle name="Normální_List2" xfId="6" xr:uid="{FA97191A-22E6-405B-BD1D-F79B0817F8A2}"/>
    <cellStyle name="Normální_PacientiChybějícíISIN" xfId="7" xr:uid="{0AB9CA4D-9CE1-4635-A6DA-C868C6F6B67E}"/>
    <cellStyle name="Normální_PacientiISINbezHospitalizace" xfId="10" xr:uid="{8162FD00-C738-4A52-BE69-6FC2D1BAB4B0}"/>
    <cellStyle name="Procenta" xfId="4" builtinId="5"/>
  </cellStyles>
  <dxfs count="45"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649B3F"/>
      <color rgb="FF00E266"/>
      <color rgb="FF95BEE3"/>
      <color rgb="FF77ABDB"/>
      <color rgb="FF3C87CC"/>
      <color rgb="FF5A9AD4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D1:O115"/>
  <sheetViews>
    <sheetView showGridLines="0" zoomScaleNormal="100" workbookViewId="0"/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206" t="s">
        <v>0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</row>
    <row r="2" spans="4:14" ht="15.75" x14ac:dyDescent="0.25">
      <c r="D2" s="1207" t="s">
        <v>1</v>
      </c>
      <c r="E2" s="1207"/>
      <c r="F2" s="1207"/>
      <c r="G2" s="1207"/>
      <c r="H2" s="1207"/>
      <c r="I2" s="1207"/>
      <c r="J2" s="1207"/>
      <c r="K2" s="1207"/>
      <c r="L2" s="1207"/>
      <c r="M2" s="1207"/>
      <c r="N2" s="1207"/>
    </row>
    <row r="4" spans="4:14" ht="15.75" x14ac:dyDescent="0.25">
      <c r="E4" s="1208" t="s">
        <v>2</v>
      </c>
      <c r="F4" s="1209"/>
      <c r="G4" s="1209"/>
      <c r="H4" s="1209"/>
      <c r="I4" s="1209"/>
      <c r="J4" s="1210"/>
      <c r="K4" s="1211" t="s">
        <v>3</v>
      </c>
      <c r="L4" s="1212"/>
      <c r="M4" s="1212"/>
      <c r="N4" s="1213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1214" t="s">
        <v>23</v>
      </c>
      <c r="L7" s="1215"/>
      <c r="M7" s="1215"/>
      <c r="N7" s="1216"/>
    </row>
    <row r="8" spans="4:14" s="16" customFormat="1" ht="28.9" customHeight="1" x14ac:dyDescent="0.25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 x14ac:dyDescent="0.25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203" t="s">
        <v>53</v>
      </c>
      <c r="L12" s="1204"/>
      <c r="M12" s="1204"/>
      <c r="N12" s="1205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217" t="s">
        <v>57</v>
      </c>
      <c r="L13" s="1218"/>
      <c r="M13" s="1218"/>
      <c r="N13" s="1219"/>
    </row>
    <row r="14" spans="4:14" ht="28.9" customHeight="1" x14ac:dyDescent="0.25">
      <c r="F14" s="50" t="s">
        <v>58</v>
      </c>
      <c r="G14" s="51">
        <f>SUM(G6:G7,G9:G11)</f>
        <v>77</v>
      </c>
    </row>
    <row r="15" spans="4:14" x14ac:dyDescent="0.25">
      <c r="G15" s="52"/>
    </row>
    <row r="16" spans="4:14" ht="15.75" thickBot="1" x14ac:dyDescent="0.3"/>
    <row r="17" spans="5:15" ht="30.75" thickBot="1" x14ac:dyDescent="0.3">
      <c r="E17" s="53" t="s">
        <v>59</v>
      </c>
      <c r="F17" s="54" t="s">
        <v>60</v>
      </c>
      <c r="G17" s="54" t="s">
        <v>61</v>
      </c>
      <c r="H17" s="1220" t="s">
        <v>62</v>
      </c>
      <c r="I17" s="1221"/>
      <c r="J17" s="1221"/>
      <c r="K17" s="1221"/>
      <c r="L17" s="1221"/>
      <c r="M17" s="1221"/>
      <c r="N17" s="1222"/>
      <c r="O17" s="55" t="s">
        <v>63</v>
      </c>
    </row>
    <row r="18" spans="5:15" x14ac:dyDescent="0.25">
      <c r="E18" s="1223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 x14ac:dyDescent="0.25">
      <c r="E19" s="1224"/>
      <c r="F19" s="1225" t="s">
        <v>69</v>
      </c>
      <c r="G19" s="1226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 x14ac:dyDescent="0.25">
      <c r="E20" s="1224"/>
      <c r="F20" s="1225"/>
      <c r="G20" s="1226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1224"/>
      <c r="F21" s="1227" t="s">
        <v>73</v>
      </c>
      <c r="G21" s="1226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 x14ac:dyDescent="0.25">
      <c r="E22" s="1224"/>
      <c r="F22" s="1228"/>
      <c r="G22" s="1229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 x14ac:dyDescent="0.2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 x14ac:dyDescent="0.2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 x14ac:dyDescent="0.2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 x14ac:dyDescent="0.3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 x14ac:dyDescent="0.25">
      <c r="E27" s="79"/>
    </row>
    <row r="30" spans="5:15" x14ac:dyDescent="0.2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 x14ac:dyDescent="0.25">
      <c r="E31" s="85" t="s">
        <v>97</v>
      </c>
      <c r="F31" s="85" t="s">
        <v>98</v>
      </c>
      <c r="G31" s="86"/>
      <c r="H31" s="86"/>
      <c r="M31" s="87" t="s">
        <v>552</v>
      </c>
    </row>
    <row r="32" spans="5:15" x14ac:dyDescent="0.25">
      <c r="E32" s="85" t="s">
        <v>99</v>
      </c>
      <c r="F32" s="85" t="s">
        <v>98</v>
      </c>
      <c r="G32" s="86"/>
      <c r="H32" s="86"/>
      <c r="M32" s="87" t="s">
        <v>552</v>
      </c>
    </row>
    <row r="33" spans="5:13" x14ac:dyDescent="0.25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 x14ac:dyDescent="0.25">
      <c r="E34" s="85" t="s">
        <v>101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102</v>
      </c>
      <c r="F35" s="85" t="s">
        <v>98</v>
      </c>
      <c r="G35" s="86"/>
      <c r="H35" s="86"/>
      <c r="M35" s="87" t="s">
        <v>552</v>
      </c>
    </row>
    <row r="36" spans="5:13" x14ac:dyDescent="0.25">
      <c r="E36" s="85" t="s">
        <v>103</v>
      </c>
      <c r="F36" s="85" t="s">
        <v>104</v>
      </c>
      <c r="G36" s="86"/>
      <c r="H36" s="86"/>
      <c r="M36" s="87" t="s">
        <v>552</v>
      </c>
    </row>
    <row r="37" spans="5:13" x14ac:dyDescent="0.25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 x14ac:dyDescent="0.25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 x14ac:dyDescent="0.25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 x14ac:dyDescent="0.25">
      <c r="E40" s="85" t="s">
        <v>108</v>
      </c>
      <c r="F40" s="85" t="s">
        <v>109</v>
      </c>
      <c r="G40" s="86"/>
      <c r="H40" s="86"/>
      <c r="M40" s="87" t="s">
        <v>552</v>
      </c>
    </row>
    <row r="41" spans="5:13" x14ac:dyDescent="0.25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 x14ac:dyDescent="0.25">
      <c r="E42" s="85" t="s">
        <v>111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113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114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115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117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118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119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120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121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122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123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124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125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126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127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128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129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130</v>
      </c>
      <c r="F59" s="85" t="s">
        <v>43</v>
      </c>
      <c r="G59" s="86"/>
      <c r="H59" s="86"/>
      <c r="M59" s="87" t="s">
        <v>552</v>
      </c>
    </row>
    <row r="60" spans="5:13" x14ac:dyDescent="0.25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 x14ac:dyDescent="0.25">
      <c r="E61" s="85" t="s">
        <v>132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133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135</v>
      </c>
      <c r="F63" s="85" t="s">
        <v>134</v>
      </c>
      <c r="G63" s="86"/>
      <c r="H63" s="86"/>
      <c r="M63" s="87" t="s">
        <v>552</v>
      </c>
    </row>
    <row r="64" spans="5:13" x14ac:dyDescent="0.25">
      <c r="E64" s="85" t="s">
        <v>136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138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139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140</v>
      </c>
      <c r="F67" s="85" t="s">
        <v>141</v>
      </c>
      <c r="G67" s="86"/>
      <c r="H67" s="86"/>
      <c r="M67" s="87" t="s">
        <v>552</v>
      </c>
    </row>
    <row r="68" spans="5:13" x14ac:dyDescent="0.25">
      <c r="E68" s="85" t="s">
        <v>142</v>
      </c>
      <c r="F68" s="85" t="s">
        <v>143</v>
      </c>
      <c r="G68" s="86"/>
      <c r="H68" s="86"/>
      <c r="M68" s="87" t="s">
        <v>552</v>
      </c>
    </row>
    <row r="69" spans="5:13" x14ac:dyDescent="0.25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 x14ac:dyDescent="0.25">
      <c r="E70" s="85" t="s">
        <v>146</v>
      </c>
      <c r="F70" s="85" t="s">
        <v>143</v>
      </c>
      <c r="G70" s="86"/>
      <c r="H70" s="86"/>
      <c r="M70" s="87" t="s">
        <v>552</v>
      </c>
    </row>
    <row r="71" spans="5:13" x14ac:dyDescent="0.25">
      <c r="E71" s="85" t="s">
        <v>147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149</v>
      </c>
      <c r="F72" s="85" t="s">
        <v>148</v>
      </c>
      <c r="G72" s="86"/>
      <c r="H72" s="86"/>
      <c r="M72" s="87" t="s">
        <v>552</v>
      </c>
    </row>
    <row r="73" spans="5:13" x14ac:dyDescent="0.25">
      <c r="E73" s="85" t="s">
        <v>150</v>
      </c>
      <c r="F73" s="85" t="s">
        <v>151</v>
      </c>
      <c r="G73" s="86"/>
      <c r="H73" s="86"/>
      <c r="M73" s="87" t="s">
        <v>552</v>
      </c>
    </row>
    <row r="74" spans="5:13" x14ac:dyDescent="0.25">
      <c r="E74" s="85" t="s">
        <v>152</v>
      </c>
      <c r="F74" s="85" t="s">
        <v>153</v>
      </c>
      <c r="G74" s="86"/>
      <c r="H74" s="86"/>
      <c r="M74" s="87" t="s">
        <v>552</v>
      </c>
    </row>
    <row r="75" spans="5:13" x14ac:dyDescent="0.25">
      <c r="E75" s="85" t="s">
        <v>154</v>
      </c>
      <c r="F75" s="85" t="s">
        <v>155</v>
      </c>
      <c r="G75" s="86"/>
      <c r="H75" s="86"/>
      <c r="M75" s="87" t="s">
        <v>552</v>
      </c>
    </row>
    <row r="76" spans="5:13" x14ac:dyDescent="0.25">
      <c r="E76" s="85" t="s">
        <v>156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158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159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160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161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162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164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165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166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168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169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170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171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172</v>
      </c>
      <c r="F89" s="85" t="s">
        <v>173</v>
      </c>
      <c r="G89" s="86"/>
      <c r="H89" s="86"/>
      <c r="M89" s="87" t="s">
        <v>552</v>
      </c>
    </row>
    <row r="90" spans="5:13" x14ac:dyDescent="0.25">
      <c r="E90" s="85" t="s">
        <v>174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176</v>
      </c>
      <c r="F91" s="85" t="s">
        <v>175</v>
      </c>
      <c r="G91" s="86"/>
      <c r="H91" s="86"/>
      <c r="M91" s="87" t="s">
        <v>552</v>
      </c>
    </row>
    <row r="92" spans="5:13" x14ac:dyDescent="0.25">
      <c r="E92" s="85" t="s">
        <v>177</v>
      </c>
      <c r="F92" s="85" t="s">
        <v>178</v>
      </c>
      <c r="G92" s="86"/>
      <c r="H92" s="86"/>
      <c r="M92" s="87" t="s">
        <v>552</v>
      </c>
    </row>
    <row r="93" spans="5:13" x14ac:dyDescent="0.25">
      <c r="E93" s="85" t="s">
        <v>179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181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182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183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184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186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187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 x14ac:dyDescent="0.25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 x14ac:dyDescent="0.25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 x14ac:dyDescent="0.25">
      <c r="E113" s="85"/>
      <c r="G113" s="99"/>
      <c r="H113" s="86"/>
      <c r="I113" s="86"/>
    </row>
    <row r="114" spans="5:9" x14ac:dyDescent="0.25">
      <c r="H114" s="86"/>
      <c r="I114" s="86"/>
    </row>
    <row r="115" spans="5:9" x14ac:dyDescent="0.25">
      <c r="H115" s="86"/>
      <c r="I115" s="86"/>
    </row>
  </sheetData>
  <mergeCells count="13">
    <mergeCell ref="K13:N13"/>
    <mergeCell ref="H17:N17"/>
    <mergeCell ref="E18:E22"/>
    <mergeCell ref="F19:F20"/>
    <mergeCell ref="G19:G20"/>
    <mergeCell ref="F21:F22"/>
    <mergeCell ref="G21:G22"/>
    <mergeCell ref="K12:N12"/>
    <mergeCell ref="D1:N1"/>
    <mergeCell ref="D2:N2"/>
    <mergeCell ref="E4:J4"/>
    <mergeCell ref="K4:N4"/>
    <mergeCell ref="K7:N7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F7F6-1E37-4124-86EE-CCD3790B7702}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206" t="s">
        <v>0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</row>
    <row r="2" spans="4:14" ht="15.75" x14ac:dyDescent="0.25">
      <c r="D2" s="1207" t="s">
        <v>206</v>
      </c>
      <c r="E2" s="1207"/>
      <c r="F2" s="1207"/>
      <c r="G2" s="1207"/>
      <c r="H2" s="1207"/>
      <c r="I2" s="1207"/>
      <c r="J2" s="1207"/>
      <c r="K2" s="1207"/>
      <c r="L2" s="1207"/>
      <c r="M2" s="1207"/>
      <c r="N2" s="1207"/>
    </row>
    <row r="4" spans="4:14" ht="15.75" x14ac:dyDescent="0.25">
      <c r="E4" s="1208" t="s">
        <v>2</v>
      </c>
      <c r="F4" s="1209"/>
      <c r="G4" s="1209"/>
      <c r="H4" s="1209"/>
      <c r="I4" s="1209"/>
      <c r="J4" s="1210"/>
      <c r="K4" s="1211" t="s">
        <v>3</v>
      </c>
      <c r="L4" s="1212"/>
      <c r="M4" s="1212"/>
      <c r="N4" s="1213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214" t="s">
        <v>213</v>
      </c>
      <c r="L7" s="1215"/>
      <c r="M7" s="1215"/>
      <c r="N7" s="1216"/>
    </row>
    <row r="8" spans="4:14" s="16" customFormat="1" ht="28.9" customHeight="1" x14ac:dyDescent="0.25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203" t="s">
        <v>53</v>
      </c>
      <c r="L12" s="1204"/>
      <c r="M12" s="1204"/>
      <c r="N12" s="1205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217" t="s">
        <v>57</v>
      </c>
      <c r="L13" s="1218"/>
      <c r="M13" s="1218"/>
      <c r="N13" s="1219"/>
    </row>
    <row r="14" spans="4:14" s="16" customFormat="1" ht="28.9" customHeight="1" x14ac:dyDescent="0.25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1236" t="s">
        <v>212</v>
      </c>
      <c r="L14" s="1237"/>
      <c r="M14" s="1237"/>
      <c r="N14" s="1238"/>
    </row>
    <row r="15" spans="4:14" ht="28.9" customHeight="1" x14ac:dyDescent="0.25">
      <c r="F15" s="50" t="s">
        <v>58</v>
      </c>
      <c r="G15" s="51">
        <f>+G6+G10+G11</f>
        <v>32</v>
      </c>
    </row>
    <row r="16" spans="4:14" x14ac:dyDescent="0.25">
      <c r="G16" s="52"/>
    </row>
    <row r="17" spans="5:15" ht="15.75" thickBot="1" x14ac:dyDescent="0.3"/>
    <row r="18" spans="5:15" ht="30.75" thickBot="1" x14ac:dyDescent="0.3">
      <c r="E18" s="53" t="s">
        <v>59</v>
      </c>
      <c r="F18" s="54" t="s">
        <v>60</v>
      </c>
      <c r="G18" s="54" t="s">
        <v>61</v>
      </c>
      <c r="H18" s="1220" t="s">
        <v>62</v>
      </c>
      <c r="I18" s="1221"/>
      <c r="J18" s="1221"/>
      <c r="K18" s="1221"/>
      <c r="L18" s="1221"/>
      <c r="M18" s="1221"/>
      <c r="N18" s="1222"/>
      <c r="O18" s="55" t="s">
        <v>63</v>
      </c>
    </row>
    <row r="19" spans="5:15" x14ac:dyDescent="0.25">
      <c r="E19" s="1230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 x14ac:dyDescent="0.25">
      <c r="E20" s="1231"/>
      <c r="F20" s="1225" t="s">
        <v>69</v>
      </c>
      <c r="G20" s="1226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1231"/>
      <c r="F21" s="1225"/>
      <c r="G21" s="1226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 x14ac:dyDescent="0.25">
      <c r="E22" s="1231"/>
      <c r="F22" s="1233" t="s">
        <v>73</v>
      </c>
      <c r="G22" s="1226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 x14ac:dyDescent="0.25">
      <c r="E23" s="1231"/>
      <c r="F23" s="1234"/>
      <c r="G23" s="1235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 x14ac:dyDescent="0.25">
      <c r="E24" s="1232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 x14ac:dyDescent="0.2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 x14ac:dyDescent="0.2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 x14ac:dyDescent="0.2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 x14ac:dyDescent="0.3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 x14ac:dyDescent="0.25">
      <c r="E29" s="79"/>
      <c r="H29" s="109"/>
    </row>
    <row r="32" spans="5:15" x14ac:dyDescent="0.2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 x14ac:dyDescent="0.25">
      <c r="E33" s="85" t="s">
        <v>97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99</v>
      </c>
      <c r="F34" s="85" t="s">
        <v>98</v>
      </c>
      <c r="G34" s="86"/>
      <c r="H34" s="86"/>
      <c r="M34" s="87" t="s">
        <v>552</v>
      </c>
    </row>
    <row r="35" spans="5:13" x14ac:dyDescent="0.25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 x14ac:dyDescent="0.25">
      <c r="E36" s="85" t="s">
        <v>101</v>
      </c>
      <c r="F36" s="85" t="s">
        <v>98</v>
      </c>
      <c r="G36" s="86"/>
      <c r="H36" s="86"/>
      <c r="M36" s="87" t="s">
        <v>552</v>
      </c>
    </row>
    <row r="37" spans="5:13" x14ac:dyDescent="0.25">
      <c r="E37" s="85" t="s">
        <v>102</v>
      </c>
      <c r="F37" s="85" t="s">
        <v>98</v>
      </c>
      <c r="G37" s="86"/>
      <c r="H37" s="86"/>
      <c r="M37" s="87" t="s">
        <v>552</v>
      </c>
    </row>
    <row r="38" spans="5:13" x14ac:dyDescent="0.25">
      <c r="E38" s="85" t="s">
        <v>103</v>
      </c>
      <c r="F38" s="85" t="s">
        <v>104</v>
      </c>
      <c r="G38" s="86"/>
      <c r="H38" s="86"/>
      <c r="M38" s="87" t="s">
        <v>552</v>
      </c>
    </row>
    <row r="39" spans="5:13" x14ac:dyDescent="0.25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 x14ac:dyDescent="0.25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 x14ac:dyDescent="0.25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 x14ac:dyDescent="0.25">
      <c r="E42" s="85" t="s">
        <v>108</v>
      </c>
      <c r="F42" s="85" t="s">
        <v>109</v>
      </c>
      <c r="G42" s="86"/>
      <c r="H42" s="86"/>
      <c r="M42" s="87" t="s">
        <v>552</v>
      </c>
    </row>
    <row r="43" spans="5:13" x14ac:dyDescent="0.25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 x14ac:dyDescent="0.25">
      <c r="E44" s="85" t="s">
        <v>111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113</v>
      </c>
      <c r="F45" s="85" t="s">
        <v>112</v>
      </c>
      <c r="G45" s="86"/>
      <c r="H45" s="86"/>
      <c r="M45" s="87" t="s">
        <v>552</v>
      </c>
    </row>
    <row r="46" spans="5:13" x14ac:dyDescent="0.25">
      <c r="E46" s="85" t="s">
        <v>114</v>
      </c>
      <c r="F46" s="85" t="s">
        <v>112</v>
      </c>
      <c r="G46" s="86"/>
      <c r="H46" s="86"/>
      <c r="M46" s="87" t="s">
        <v>552</v>
      </c>
    </row>
    <row r="47" spans="5:13" x14ac:dyDescent="0.25">
      <c r="E47" s="85" t="s">
        <v>115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117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118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119</v>
      </c>
      <c r="F50" s="85" t="s">
        <v>116</v>
      </c>
      <c r="G50" s="86"/>
      <c r="H50" s="86"/>
      <c r="M50" s="87" t="s">
        <v>552</v>
      </c>
    </row>
    <row r="51" spans="5:13" x14ac:dyDescent="0.25">
      <c r="E51" s="85" t="s">
        <v>120</v>
      </c>
      <c r="F51" s="85" t="s">
        <v>116</v>
      </c>
      <c r="G51" s="86"/>
      <c r="H51" s="86"/>
      <c r="M51" s="87" t="s">
        <v>552</v>
      </c>
    </row>
    <row r="52" spans="5:13" x14ac:dyDescent="0.25">
      <c r="E52" s="85" t="s">
        <v>121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122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123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124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125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126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127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128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129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130</v>
      </c>
      <c r="F61" s="85" t="s">
        <v>43</v>
      </c>
      <c r="G61" s="86"/>
      <c r="H61" s="86"/>
      <c r="M61" s="87" t="s">
        <v>552</v>
      </c>
    </row>
    <row r="62" spans="5:13" x14ac:dyDescent="0.25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 x14ac:dyDescent="0.25">
      <c r="E63" s="85" t="s">
        <v>132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133</v>
      </c>
      <c r="F64" s="85" t="s">
        <v>134</v>
      </c>
      <c r="G64" s="86"/>
      <c r="H64" s="86"/>
      <c r="M64" s="87" t="s">
        <v>552</v>
      </c>
    </row>
    <row r="65" spans="5:13" x14ac:dyDescent="0.25">
      <c r="E65" s="85" t="s">
        <v>135</v>
      </c>
      <c r="F65" s="85" t="s">
        <v>134</v>
      </c>
      <c r="G65" s="86"/>
      <c r="H65" s="86"/>
      <c r="M65" s="87" t="s">
        <v>552</v>
      </c>
    </row>
    <row r="66" spans="5:13" x14ac:dyDescent="0.25">
      <c r="E66" s="85" t="s">
        <v>136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138</v>
      </c>
      <c r="F67" s="85" t="s">
        <v>137</v>
      </c>
      <c r="G67" s="86"/>
      <c r="H67" s="86"/>
      <c r="M67" s="87" t="s">
        <v>552</v>
      </c>
    </row>
    <row r="68" spans="5:13" x14ac:dyDescent="0.25">
      <c r="E68" s="85" t="s">
        <v>139</v>
      </c>
      <c r="F68" s="85" t="s">
        <v>137</v>
      </c>
      <c r="G68" s="86"/>
      <c r="H68" s="86"/>
      <c r="M68" s="87" t="s">
        <v>552</v>
      </c>
    </row>
    <row r="69" spans="5:13" x14ac:dyDescent="0.25">
      <c r="E69" s="85" t="s">
        <v>140</v>
      </c>
      <c r="F69" s="85" t="s">
        <v>141</v>
      </c>
      <c r="G69" s="86"/>
      <c r="H69" s="86"/>
      <c r="M69" s="87" t="s">
        <v>552</v>
      </c>
    </row>
    <row r="70" spans="5:13" x14ac:dyDescent="0.25">
      <c r="E70" s="85" t="s">
        <v>142</v>
      </c>
      <c r="F70" s="85" t="s">
        <v>143</v>
      </c>
      <c r="G70" s="86"/>
      <c r="H70" s="86"/>
      <c r="M70" s="87" t="s">
        <v>552</v>
      </c>
    </row>
    <row r="71" spans="5:13" x14ac:dyDescent="0.25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 x14ac:dyDescent="0.25">
      <c r="E72" s="85" t="s">
        <v>146</v>
      </c>
      <c r="F72" s="85" t="s">
        <v>143</v>
      </c>
      <c r="G72" s="86"/>
      <c r="H72" s="86"/>
      <c r="M72" s="87" t="s">
        <v>552</v>
      </c>
    </row>
    <row r="73" spans="5:13" x14ac:dyDescent="0.25">
      <c r="E73" s="85" t="s">
        <v>147</v>
      </c>
      <c r="F73" s="85" t="s">
        <v>148</v>
      </c>
      <c r="G73" s="86"/>
      <c r="H73" s="86"/>
      <c r="M73" s="87" t="s">
        <v>552</v>
      </c>
    </row>
    <row r="74" spans="5:13" x14ac:dyDescent="0.25">
      <c r="E74" s="85" t="s">
        <v>149</v>
      </c>
      <c r="F74" s="85" t="s">
        <v>148</v>
      </c>
      <c r="G74" s="86"/>
      <c r="H74" s="86"/>
      <c r="M74" s="87" t="s">
        <v>552</v>
      </c>
    </row>
    <row r="75" spans="5:13" x14ac:dyDescent="0.25">
      <c r="E75" s="85" t="s">
        <v>150</v>
      </c>
      <c r="F75" s="85" t="s">
        <v>151</v>
      </c>
      <c r="G75" s="86"/>
      <c r="H75" s="86"/>
      <c r="M75" s="87" t="s">
        <v>552</v>
      </c>
    </row>
    <row r="76" spans="5:13" x14ac:dyDescent="0.25">
      <c r="E76" s="85" t="s">
        <v>152</v>
      </c>
      <c r="F76" s="85" t="s">
        <v>153</v>
      </c>
      <c r="G76" s="86"/>
      <c r="H76" s="86"/>
      <c r="M76" s="87" t="s">
        <v>552</v>
      </c>
    </row>
    <row r="77" spans="5:13" x14ac:dyDescent="0.25">
      <c r="E77" s="85" t="s">
        <v>154</v>
      </c>
      <c r="F77" s="85" t="s">
        <v>155</v>
      </c>
      <c r="G77" s="86"/>
      <c r="H77" s="86"/>
      <c r="M77" s="87" t="s">
        <v>552</v>
      </c>
    </row>
    <row r="78" spans="5:13" x14ac:dyDescent="0.25">
      <c r="E78" s="85" t="s">
        <v>156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158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159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160</v>
      </c>
      <c r="F81" s="85" t="s">
        <v>157</v>
      </c>
      <c r="G81" s="86"/>
      <c r="H81" s="86"/>
      <c r="M81" s="87" t="s">
        <v>552</v>
      </c>
    </row>
    <row r="82" spans="5:13" x14ac:dyDescent="0.25">
      <c r="E82" s="85" t="s">
        <v>161</v>
      </c>
      <c r="F82" s="85" t="s">
        <v>157</v>
      </c>
      <c r="G82" s="86"/>
      <c r="H82" s="86"/>
      <c r="M82" s="87" t="s">
        <v>552</v>
      </c>
    </row>
    <row r="83" spans="5:13" x14ac:dyDescent="0.25">
      <c r="E83" s="85" t="s">
        <v>162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164</v>
      </c>
      <c r="F84" s="85" t="s">
        <v>163</v>
      </c>
      <c r="G84" s="86"/>
      <c r="H84" s="86"/>
      <c r="M84" s="87" t="s">
        <v>552</v>
      </c>
    </row>
    <row r="85" spans="5:13" x14ac:dyDescent="0.25">
      <c r="E85" s="85" t="s">
        <v>165</v>
      </c>
      <c r="F85" s="85" t="s">
        <v>163</v>
      </c>
      <c r="G85" s="86"/>
      <c r="H85" s="86"/>
      <c r="M85" s="87" t="s">
        <v>552</v>
      </c>
    </row>
    <row r="86" spans="5:13" x14ac:dyDescent="0.25">
      <c r="E86" s="85" t="s">
        <v>166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168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169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170</v>
      </c>
      <c r="F89" s="85" t="s">
        <v>167</v>
      </c>
      <c r="G89" s="86"/>
      <c r="H89" s="86"/>
      <c r="M89" s="87" t="s">
        <v>552</v>
      </c>
    </row>
    <row r="90" spans="5:13" x14ac:dyDescent="0.25">
      <c r="E90" s="85" t="s">
        <v>171</v>
      </c>
      <c r="F90" s="85" t="s">
        <v>167</v>
      </c>
      <c r="G90" s="86"/>
      <c r="H90" s="86"/>
      <c r="M90" s="87" t="s">
        <v>552</v>
      </c>
    </row>
    <row r="91" spans="5:13" x14ac:dyDescent="0.25">
      <c r="E91" s="85" t="s">
        <v>172</v>
      </c>
      <c r="F91" s="85" t="s">
        <v>173</v>
      </c>
      <c r="G91" s="86"/>
      <c r="H91" s="86"/>
      <c r="M91" s="87" t="s">
        <v>552</v>
      </c>
    </row>
    <row r="92" spans="5:13" x14ac:dyDescent="0.25">
      <c r="E92" s="85" t="s">
        <v>174</v>
      </c>
      <c r="F92" s="85" t="s">
        <v>175</v>
      </c>
      <c r="G92" s="86"/>
      <c r="H92" s="86"/>
      <c r="M92" s="87" t="s">
        <v>552</v>
      </c>
    </row>
    <row r="93" spans="5:13" x14ac:dyDescent="0.25">
      <c r="E93" s="85" t="s">
        <v>176</v>
      </c>
      <c r="F93" s="85" t="s">
        <v>175</v>
      </c>
      <c r="G93" s="86"/>
      <c r="H93" s="86"/>
      <c r="M93" s="87" t="s">
        <v>552</v>
      </c>
    </row>
    <row r="94" spans="5:13" x14ac:dyDescent="0.25">
      <c r="E94" s="85" t="s">
        <v>177</v>
      </c>
      <c r="F94" s="85" t="s">
        <v>178</v>
      </c>
      <c r="G94" s="86"/>
      <c r="H94" s="86"/>
      <c r="M94" s="87" t="s">
        <v>552</v>
      </c>
    </row>
    <row r="95" spans="5:13" x14ac:dyDescent="0.25">
      <c r="E95" s="85" t="s">
        <v>179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181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182</v>
      </c>
      <c r="F97" s="85" t="s">
        <v>180</v>
      </c>
      <c r="G97" s="86"/>
      <c r="H97" s="86"/>
      <c r="M97" s="87" t="s">
        <v>552</v>
      </c>
    </row>
    <row r="98" spans="5:13" x14ac:dyDescent="0.25">
      <c r="E98" s="85" t="s">
        <v>183</v>
      </c>
      <c r="F98" s="85" t="s">
        <v>180</v>
      </c>
      <c r="G98" s="86"/>
      <c r="H98" s="86"/>
      <c r="M98" s="87" t="s">
        <v>552</v>
      </c>
    </row>
    <row r="99" spans="5:13" x14ac:dyDescent="0.25">
      <c r="E99" s="85" t="s">
        <v>184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 x14ac:dyDescent="0.25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 x14ac:dyDescent="0.25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 x14ac:dyDescent="0.25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 x14ac:dyDescent="0.25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 x14ac:dyDescent="0.25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 x14ac:dyDescent="0.25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 x14ac:dyDescent="0.25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 x14ac:dyDescent="0.25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 x14ac:dyDescent="0.25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 x14ac:dyDescent="0.25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 x14ac:dyDescent="0.25">
      <c r="E115" s="85"/>
      <c r="G115" s="99"/>
      <c r="H115" s="86"/>
      <c r="I115" s="86"/>
    </row>
    <row r="116" spans="5:13" x14ac:dyDescent="0.25">
      <c r="H116" s="86"/>
      <c r="I116" s="86"/>
    </row>
    <row r="117" spans="5:13" x14ac:dyDescent="0.25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438D-259A-48AF-A4F6-CF0E0608F6D6}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206" t="s">
        <v>0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</row>
    <row r="2" spans="4:14" ht="15.75" x14ac:dyDescent="0.25">
      <c r="D2" s="1207" t="s">
        <v>244</v>
      </c>
      <c r="E2" s="1207"/>
      <c r="F2" s="1207"/>
      <c r="G2" s="1207"/>
      <c r="H2" s="1207"/>
      <c r="I2" s="1207"/>
      <c r="J2" s="1207"/>
      <c r="K2" s="1207"/>
      <c r="L2" s="1207"/>
      <c r="M2" s="1207"/>
      <c r="N2" s="1207"/>
    </row>
    <row r="4" spans="4:14" ht="15.75" x14ac:dyDescent="0.25">
      <c r="E4" s="1208" t="s">
        <v>2</v>
      </c>
      <c r="F4" s="1209"/>
      <c r="G4" s="1209"/>
      <c r="H4" s="1209"/>
      <c r="I4" s="1209"/>
      <c r="J4" s="1210"/>
      <c r="K4" s="1211" t="s">
        <v>3</v>
      </c>
      <c r="L4" s="1212"/>
      <c r="M4" s="1212"/>
      <c r="N4" s="1213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214" t="s">
        <v>213</v>
      </c>
      <c r="L7" s="1215"/>
      <c r="M7" s="1215"/>
      <c r="N7" s="1216"/>
    </row>
    <row r="8" spans="4:14" s="16" customFormat="1" ht="28.9" customHeight="1" x14ac:dyDescent="0.25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 x14ac:dyDescent="0.25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 x14ac:dyDescent="0.25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1245" t="s">
        <v>53</v>
      </c>
      <c r="L12" s="1246"/>
      <c r="M12" s="1246"/>
      <c r="N12" s="1247"/>
    </row>
    <row r="13" spans="4:14" s="16" customFormat="1" ht="28.9" customHeight="1" x14ac:dyDescent="0.25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1239" t="s">
        <v>57</v>
      </c>
      <c r="L13" s="1240"/>
      <c r="M13" s="1240"/>
      <c r="N13" s="1241"/>
    </row>
    <row r="14" spans="4:14" s="16" customFormat="1" ht="28.9" customHeight="1" x14ac:dyDescent="0.25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1236" t="s">
        <v>228</v>
      </c>
      <c r="L14" s="1237"/>
      <c r="M14" s="1237"/>
      <c r="N14" s="1238"/>
    </row>
    <row r="15" spans="4:14" s="16" customFormat="1" ht="31.5" customHeight="1" x14ac:dyDescent="0.25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1242" t="s">
        <v>236</v>
      </c>
      <c r="L15" s="1243"/>
      <c r="M15" s="1243"/>
      <c r="N15" s="1244"/>
    </row>
    <row r="16" spans="4:14" s="16" customFormat="1" ht="28.9" customHeight="1" x14ac:dyDescent="0.25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1242" t="s">
        <v>241</v>
      </c>
      <c r="L16" s="1243"/>
      <c r="M16" s="1243"/>
      <c r="N16" s="1244"/>
    </row>
    <row r="17" spans="4:15" s="16" customFormat="1" ht="28.9" customHeight="1" x14ac:dyDescent="0.25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 x14ac:dyDescent="0.25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 x14ac:dyDescent="0.25">
      <c r="F19" s="50" t="s">
        <v>58</v>
      </c>
      <c r="G19" s="119">
        <f>+G10+G15+G17+G18</f>
        <v>72</v>
      </c>
    </row>
    <row r="20" spans="4:15" x14ac:dyDescent="0.25">
      <c r="G20" s="52"/>
    </row>
    <row r="21" spans="4:15" ht="15.75" thickBot="1" x14ac:dyDescent="0.3"/>
    <row r="22" spans="4:15" ht="30.75" thickBot="1" x14ac:dyDescent="0.3">
      <c r="E22" s="53" t="s">
        <v>59</v>
      </c>
      <c r="F22" s="54" t="s">
        <v>60</v>
      </c>
      <c r="G22" s="54" t="s">
        <v>61</v>
      </c>
      <c r="H22" s="1220" t="s">
        <v>62</v>
      </c>
      <c r="I22" s="1221"/>
      <c r="J22" s="1221"/>
      <c r="K22" s="1221"/>
      <c r="L22" s="1221"/>
      <c r="M22" s="1221"/>
      <c r="N22" s="1222"/>
      <c r="O22" s="55" t="s">
        <v>63</v>
      </c>
    </row>
    <row r="23" spans="4:15" x14ac:dyDescent="0.25">
      <c r="E23" s="1230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 x14ac:dyDescent="0.25">
      <c r="E24" s="1231"/>
      <c r="F24" s="1225" t="s">
        <v>69</v>
      </c>
      <c r="G24" s="1226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 x14ac:dyDescent="0.25">
      <c r="E25" s="1231"/>
      <c r="F25" s="1225"/>
      <c r="G25" s="1226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 x14ac:dyDescent="0.25">
      <c r="E26" s="1231"/>
      <c r="F26" s="1233" t="s">
        <v>73</v>
      </c>
      <c r="G26" s="1226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 x14ac:dyDescent="0.25">
      <c r="E27" s="1231"/>
      <c r="F27" s="1234"/>
      <c r="G27" s="1235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 x14ac:dyDescent="0.25">
      <c r="E28" s="1232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 x14ac:dyDescent="0.2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 x14ac:dyDescent="0.2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 x14ac:dyDescent="0.2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 x14ac:dyDescent="0.2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 x14ac:dyDescent="0.2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 x14ac:dyDescent="0.2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 x14ac:dyDescent="0.3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 x14ac:dyDescent="0.2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 x14ac:dyDescent="0.2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 x14ac:dyDescent="0.25">
      <c r="E40" s="85" t="s">
        <v>97</v>
      </c>
      <c r="F40" s="85" t="s">
        <v>98</v>
      </c>
      <c r="G40" s="86"/>
      <c r="H40" s="86"/>
      <c r="M40" s="87" t="s">
        <v>552</v>
      </c>
    </row>
    <row r="41" spans="5:15" x14ac:dyDescent="0.25">
      <c r="E41" s="85" t="s">
        <v>99</v>
      </c>
      <c r="F41" s="85" t="s">
        <v>98</v>
      </c>
      <c r="G41" s="86"/>
      <c r="H41" s="86"/>
      <c r="M41" s="87" t="s">
        <v>552</v>
      </c>
    </row>
    <row r="42" spans="5:15" x14ac:dyDescent="0.2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 x14ac:dyDescent="0.25">
      <c r="E43" s="85" t="s">
        <v>101</v>
      </c>
      <c r="F43" s="85" t="s">
        <v>98</v>
      </c>
      <c r="G43" s="86"/>
      <c r="H43" s="86"/>
      <c r="M43" s="87" t="s">
        <v>552</v>
      </c>
    </row>
    <row r="44" spans="5:15" x14ac:dyDescent="0.25">
      <c r="E44" s="85" t="s">
        <v>102</v>
      </c>
      <c r="F44" s="85" t="s">
        <v>98</v>
      </c>
      <c r="G44" s="86"/>
      <c r="H44" s="86"/>
      <c r="M44" s="87" t="s">
        <v>552</v>
      </c>
    </row>
    <row r="45" spans="5:15" x14ac:dyDescent="0.25">
      <c r="E45" s="85" t="s">
        <v>103</v>
      </c>
      <c r="F45" s="85" t="s">
        <v>104</v>
      </c>
      <c r="G45" s="86"/>
      <c r="H45" s="86"/>
      <c r="M45" s="87" t="s">
        <v>552</v>
      </c>
    </row>
    <row r="46" spans="5:15" x14ac:dyDescent="0.2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 x14ac:dyDescent="0.2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 x14ac:dyDescent="0.2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 x14ac:dyDescent="0.25">
      <c r="E49" s="85" t="s">
        <v>108</v>
      </c>
      <c r="F49" s="85" t="s">
        <v>109</v>
      </c>
      <c r="G49" s="86"/>
      <c r="H49" s="86"/>
      <c r="M49" s="87" t="s">
        <v>552</v>
      </c>
    </row>
    <row r="50" spans="5:13" x14ac:dyDescent="0.25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 x14ac:dyDescent="0.25">
      <c r="E51" s="85" t="s">
        <v>111</v>
      </c>
      <c r="F51" s="85" t="s">
        <v>112</v>
      </c>
      <c r="G51" s="86"/>
      <c r="H51" s="86"/>
      <c r="M51" s="87" t="s">
        <v>552</v>
      </c>
    </row>
    <row r="52" spans="5:13" x14ac:dyDescent="0.25">
      <c r="E52" s="85" t="s">
        <v>113</v>
      </c>
      <c r="F52" s="85" t="s">
        <v>112</v>
      </c>
      <c r="G52" s="86"/>
      <c r="H52" s="86"/>
      <c r="M52" s="87" t="s">
        <v>552</v>
      </c>
    </row>
    <row r="53" spans="5:13" x14ac:dyDescent="0.25">
      <c r="E53" s="85" t="s">
        <v>114</v>
      </c>
      <c r="F53" s="85" t="s">
        <v>112</v>
      </c>
      <c r="G53" s="86"/>
      <c r="H53" s="86"/>
      <c r="M53" s="87" t="s">
        <v>552</v>
      </c>
    </row>
    <row r="54" spans="5:13" x14ac:dyDescent="0.25">
      <c r="E54" s="85" t="s">
        <v>115</v>
      </c>
      <c r="F54" s="85" t="s">
        <v>116</v>
      </c>
      <c r="G54" s="86"/>
      <c r="H54" s="86"/>
      <c r="M54" s="87" t="s">
        <v>552</v>
      </c>
    </row>
    <row r="55" spans="5:13" x14ac:dyDescent="0.25">
      <c r="E55" s="85" t="s">
        <v>117</v>
      </c>
      <c r="F55" s="85" t="s">
        <v>116</v>
      </c>
      <c r="G55" s="86"/>
      <c r="H55" s="86"/>
      <c r="M55" s="87" t="s">
        <v>552</v>
      </c>
    </row>
    <row r="56" spans="5:13" x14ac:dyDescent="0.25">
      <c r="E56" s="85" t="s">
        <v>118</v>
      </c>
      <c r="F56" s="85" t="s">
        <v>116</v>
      </c>
      <c r="G56" s="86"/>
      <c r="H56" s="86"/>
      <c r="M56" s="87" t="s">
        <v>552</v>
      </c>
    </row>
    <row r="57" spans="5:13" x14ac:dyDescent="0.25">
      <c r="E57" s="85" t="s">
        <v>119</v>
      </c>
      <c r="F57" s="85" t="s">
        <v>116</v>
      </c>
      <c r="G57" s="86"/>
      <c r="H57" s="86"/>
      <c r="M57" s="87" t="s">
        <v>552</v>
      </c>
    </row>
    <row r="58" spans="5:13" x14ac:dyDescent="0.25">
      <c r="E58" s="85" t="s">
        <v>120</v>
      </c>
      <c r="F58" s="85" t="s">
        <v>116</v>
      </c>
      <c r="G58" s="86"/>
      <c r="H58" s="86"/>
      <c r="M58" s="87" t="s">
        <v>552</v>
      </c>
    </row>
    <row r="59" spans="5:13" x14ac:dyDescent="0.25">
      <c r="E59" s="85" t="s">
        <v>121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123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124</v>
      </c>
      <c r="F62" s="85" t="s">
        <v>43</v>
      </c>
      <c r="G62" s="86"/>
      <c r="H62" s="86"/>
      <c r="M62" s="87" t="s">
        <v>552</v>
      </c>
    </row>
    <row r="63" spans="5:13" x14ac:dyDescent="0.25">
      <c r="E63" s="85" t="s">
        <v>125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126</v>
      </c>
      <c r="F64" s="85" t="s">
        <v>43</v>
      </c>
      <c r="G64" s="86"/>
      <c r="H64" s="86"/>
      <c r="M64" s="87" t="s">
        <v>552</v>
      </c>
    </row>
    <row r="65" spans="5:13" x14ac:dyDescent="0.25">
      <c r="E65" s="85" t="s">
        <v>127</v>
      </c>
      <c r="F65" s="85" t="s">
        <v>43</v>
      </c>
      <c r="G65" s="86"/>
      <c r="H65" s="86"/>
      <c r="M65" s="87" t="s">
        <v>552</v>
      </c>
    </row>
    <row r="66" spans="5:13" x14ac:dyDescent="0.25">
      <c r="E66" s="85" t="s">
        <v>128</v>
      </c>
      <c r="F66" s="85" t="s">
        <v>43</v>
      </c>
      <c r="G66" s="86"/>
      <c r="H66" s="86"/>
      <c r="M66" s="87" t="s">
        <v>552</v>
      </c>
    </row>
    <row r="67" spans="5:13" x14ac:dyDescent="0.25">
      <c r="E67" s="85" t="s">
        <v>129</v>
      </c>
      <c r="F67" s="85" t="s">
        <v>43</v>
      </c>
      <c r="G67" s="86"/>
      <c r="H67" s="86"/>
      <c r="M67" s="87" t="s">
        <v>552</v>
      </c>
    </row>
    <row r="68" spans="5:13" x14ac:dyDescent="0.25">
      <c r="E68" s="85" t="s">
        <v>130</v>
      </c>
      <c r="F68" s="85" t="s">
        <v>43</v>
      </c>
      <c r="G68" s="86"/>
      <c r="H68" s="86"/>
      <c r="M68" s="87" t="s">
        <v>552</v>
      </c>
    </row>
    <row r="69" spans="5:13" x14ac:dyDescent="0.25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 x14ac:dyDescent="0.25">
      <c r="E70" s="85" t="s">
        <v>132</v>
      </c>
      <c r="F70" s="85" t="s">
        <v>43</v>
      </c>
      <c r="G70" s="86"/>
      <c r="H70" s="86"/>
      <c r="M70" s="87" t="s">
        <v>552</v>
      </c>
    </row>
    <row r="71" spans="5:13" x14ac:dyDescent="0.25">
      <c r="E71" s="85" t="s">
        <v>133</v>
      </c>
      <c r="F71" s="85" t="s">
        <v>134</v>
      </c>
      <c r="G71" s="86"/>
      <c r="H71" s="86"/>
      <c r="M71" s="87" t="s">
        <v>552</v>
      </c>
    </row>
    <row r="72" spans="5:13" x14ac:dyDescent="0.25">
      <c r="E72" s="85" t="s">
        <v>135</v>
      </c>
      <c r="F72" s="85" t="s">
        <v>134</v>
      </c>
      <c r="G72" s="86"/>
      <c r="H72" s="86"/>
      <c r="M72" s="87" t="s">
        <v>552</v>
      </c>
    </row>
    <row r="73" spans="5:13" x14ac:dyDescent="0.25">
      <c r="E73" s="85" t="s">
        <v>136</v>
      </c>
      <c r="F73" s="85" t="s">
        <v>137</v>
      </c>
      <c r="G73" s="86"/>
      <c r="H73" s="86"/>
      <c r="M73" s="87" t="s">
        <v>552</v>
      </c>
    </row>
    <row r="74" spans="5:13" x14ac:dyDescent="0.25">
      <c r="E74" s="85" t="s">
        <v>138</v>
      </c>
      <c r="F74" s="85" t="s">
        <v>137</v>
      </c>
      <c r="G74" s="86"/>
      <c r="H74" s="86"/>
      <c r="M74" s="87" t="s">
        <v>552</v>
      </c>
    </row>
    <row r="75" spans="5:13" x14ac:dyDescent="0.25">
      <c r="E75" s="85" t="s">
        <v>139</v>
      </c>
      <c r="F75" s="85" t="s">
        <v>137</v>
      </c>
      <c r="G75" s="86"/>
      <c r="H75" s="86"/>
      <c r="M75" s="87" t="s">
        <v>552</v>
      </c>
    </row>
    <row r="76" spans="5:13" x14ac:dyDescent="0.25">
      <c r="E76" s="85" t="s">
        <v>140</v>
      </c>
      <c r="F76" s="85" t="s">
        <v>141</v>
      </c>
      <c r="G76" s="86"/>
      <c r="H76" s="86"/>
      <c r="M76" s="87" t="s">
        <v>552</v>
      </c>
    </row>
    <row r="77" spans="5:13" x14ac:dyDescent="0.25">
      <c r="E77" s="85" t="s">
        <v>142</v>
      </c>
      <c r="F77" s="85" t="s">
        <v>143</v>
      </c>
      <c r="G77" s="86"/>
      <c r="H77" s="86"/>
      <c r="M77" s="87" t="s">
        <v>552</v>
      </c>
    </row>
    <row r="78" spans="5:13" x14ac:dyDescent="0.25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 x14ac:dyDescent="0.25">
      <c r="E79" s="85" t="s">
        <v>146</v>
      </c>
      <c r="F79" s="85" t="s">
        <v>143</v>
      </c>
      <c r="G79" s="86"/>
      <c r="H79" s="86"/>
      <c r="M79" s="87" t="s">
        <v>552</v>
      </c>
    </row>
    <row r="80" spans="5:13" x14ac:dyDescent="0.25">
      <c r="E80" s="85" t="s">
        <v>147</v>
      </c>
      <c r="F80" s="85" t="s">
        <v>148</v>
      </c>
      <c r="G80" s="86"/>
      <c r="H80" s="86"/>
      <c r="M80" s="87" t="s">
        <v>552</v>
      </c>
    </row>
    <row r="81" spans="5:13" x14ac:dyDescent="0.25">
      <c r="E81" s="85" t="s">
        <v>149</v>
      </c>
      <c r="F81" s="85" t="s">
        <v>148</v>
      </c>
      <c r="G81" s="86"/>
      <c r="H81" s="86"/>
      <c r="M81" s="87" t="s">
        <v>552</v>
      </c>
    </row>
    <row r="82" spans="5:13" x14ac:dyDescent="0.25">
      <c r="E82" s="85" t="s">
        <v>150</v>
      </c>
      <c r="F82" s="85" t="s">
        <v>151</v>
      </c>
      <c r="G82" s="86"/>
      <c r="H82" s="86"/>
      <c r="M82" s="87" t="s">
        <v>552</v>
      </c>
    </row>
    <row r="83" spans="5:13" x14ac:dyDescent="0.25">
      <c r="E83" s="85" t="s">
        <v>152</v>
      </c>
      <c r="F83" s="85" t="s">
        <v>153</v>
      </c>
      <c r="G83" s="86"/>
      <c r="H83" s="86"/>
      <c r="M83" s="87" t="s">
        <v>552</v>
      </c>
    </row>
    <row r="84" spans="5:13" x14ac:dyDescent="0.25">
      <c r="E84" s="85" t="s">
        <v>154</v>
      </c>
      <c r="F84" s="85" t="s">
        <v>155</v>
      </c>
      <c r="G84" s="86"/>
      <c r="H84" s="86"/>
      <c r="M84" s="87" t="s">
        <v>552</v>
      </c>
    </row>
    <row r="85" spans="5:13" x14ac:dyDescent="0.25">
      <c r="E85" s="85" t="s">
        <v>156</v>
      </c>
      <c r="F85" s="85" t="s">
        <v>157</v>
      </c>
      <c r="G85" s="86"/>
      <c r="H85" s="86"/>
      <c r="M85" s="87" t="s">
        <v>552</v>
      </c>
    </row>
    <row r="86" spans="5:13" x14ac:dyDescent="0.25">
      <c r="E86" s="85" t="s">
        <v>158</v>
      </c>
      <c r="F86" s="85" t="s">
        <v>157</v>
      </c>
      <c r="G86" s="86"/>
      <c r="H86" s="86"/>
      <c r="M86" s="87" t="s">
        <v>552</v>
      </c>
    </row>
    <row r="87" spans="5:13" x14ac:dyDescent="0.25">
      <c r="E87" s="85" t="s">
        <v>159</v>
      </c>
      <c r="F87" s="85" t="s">
        <v>157</v>
      </c>
      <c r="G87" s="86"/>
      <c r="H87" s="86"/>
      <c r="M87" s="87" t="s">
        <v>552</v>
      </c>
    </row>
    <row r="88" spans="5:13" x14ac:dyDescent="0.25">
      <c r="E88" s="85" t="s">
        <v>160</v>
      </c>
      <c r="F88" s="85" t="s">
        <v>157</v>
      </c>
      <c r="G88" s="86"/>
      <c r="H88" s="86"/>
      <c r="M88" s="87" t="s">
        <v>552</v>
      </c>
    </row>
    <row r="89" spans="5:13" x14ac:dyDescent="0.25">
      <c r="E89" s="85" t="s">
        <v>161</v>
      </c>
      <c r="F89" s="85" t="s">
        <v>157</v>
      </c>
      <c r="G89" s="86"/>
      <c r="H89" s="86"/>
      <c r="M89" s="87" t="s">
        <v>552</v>
      </c>
    </row>
    <row r="90" spans="5:13" x14ac:dyDescent="0.25">
      <c r="E90" s="85" t="s">
        <v>162</v>
      </c>
      <c r="F90" s="85" t="s">
        <v>163</v>
      </c>
      <c r="G90" s="86"/>
      <c r="H90" s="86"/>
      <c r="M90" s="87" t="s">
        <v>552</v>
      </c>
    </row>
    <row r="91" spans="5:13" x14ac:dyDescent="0.25">
      <c r="E91" s="85" t="s">
        <v>164</v>
      </c>
      <c r="F91" s="85" t="s">
        <v>163</v>
      </c>
      <c r="G91" s="86"/>
      <c r="H91" s="86"/>
      <c r="M91" s="87" t="s">
        <v>552</v>
      </c>
    </row>
    <row r="92" spans="5:13" x14ac:dyDescent="0.25">
      <c r="E92" s="85" t="s">
        <v>165</v>
      </c>
      <c r="F92" s="85" t="s">
        <v>163</v>
      </c>
      <c r="G92" s="86"/>
      <c r="H92" s="86"/>
      <c r="M92" s="87" t="s">
        <v>552</v>
      </c>
    </row>
    <row r="93" spans="5:13" x14ac:dyDescent="0.25">
      <c r="E93" s="85" t="s">
        <v>166</v>
      </c>
      <c r="F93" s="85" t="s">
        <v>167</v>
      </c>
      <c r="G93" s="86"/>
      <c r="H93" s="86"/>
      <c r="M93" s="87" t="s">
        <v>552</v>
      </c>
    </row>
    <row r="94" spans="5:13" x14ac:dyDescent="0.25">
      <c r="E94" s="85" t="s">
        <v>168</v>
      </c>
      <c r="F94" s="85" t="s">
        <v>167</v>
      </c>
      <c r="G94" s="86"/>
      <c r="H94" s="86"/>
      <c r="M94" s="87" t="s">
        <v>552</v>
      </c>
    </row>
    <row r="95" spans="5:13" x14ac:dyDescent="0.25">
      <c r="E95" s="85" t="s">
        <v>169</v>
      </c>
      <c r="F95" s="85" t="s">
        <v>167</v>
      </c>
      <c r="G95" s="86"/>
      <c r="H95" s="86"/>
      <c r="M95" s="87" t="s">
        <v>552</v>
      </c>
    </row>
    <row r="96" spans="5:13" x14ac:dyDescent="0.25">
      <c r="E96" s="85" t="s">
        <v>170</v>
      </c>
      <c r="F96" s="85" t="s">
        <v>167</v>
      </c>
      <c r="G96" s="86"/>
      <c r="H96" s="86"/>
      <c r="M96" s="87" t="s">
        <v>552</v>
      </c>
    </row>
    <row r="97" spans="5:13" x14ac:dyDescent="0.25">
      <c r="E97" s="85" t="s">
        <v>171</v>
      </c>
      <c r="F97" s="85" t="s">
        <v>167</v>
      </c>
      <c r="G97" s="86"/>
      <c r="H97" s="86"/>
      <c r="M97" s="87" t="s">
        <v>552</v>
      </c>
    </row>
    <row r="98" spans="5:13" x14ac:dyDescent="0.25">
      <c r="E98" s="85" t="s">
        <v>172</v>
      </c>
      <c r="F98" s="85" t="s">
        <v>173</v>
      </c>
      <c r="G98" s="86"/>
      <c r="H98" s="86"/>
      <c r="M98" s="87" t="s">
        <v>552</v>
      </c>
    </row>
    <row r="99" spans="5:13" x14ac:dyDescent="0.25">
      <c r="E99" s="85" t="s">
        <v>174</v>
      </c>
      <c r="F99" s="85" t="s">
        <v>175</v>
      </c>
      <c r="G99" s="86"/>
      <c r="H99" s="86"/>
      <c r="M99" s="87" t="s">
        <v>552</v>
      </c>
    </row>
    <row r="100" spans="5:13" x14ac:dyDescent="0.25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 x14ac:dyDescent="0.25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 x14ac:dyDescent="0.25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 x14ac:dyDescent="0.25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 x14ac:dyDescent="0.25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 x14ac:dyDescent="0.25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 x14ac:dyDescent="0.25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 x14ac:dyDescent="0.25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 x14ac:dyDescent="0.25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 x14ac:dyDescent="0.25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 x14ac:dyDescent="0.25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 x14ac:dyDescent="0.25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 x14ac:dyDescent="0.25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 x14ac:dyDescent="0.25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 x14ac:dyDescent="0.25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 x14ac:dyDescent="0.25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 x14ac:dyDescent="0.25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 x14ac:dyDescent="0.25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 x14ac:dyDescent="0.25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 x14ac:dyDescent="0.25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 x14ac:dyDescent="0.25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 x14ac:dyDescent="0.25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 x14ac:dyDescent="0.25">
      <c r="E122" s="85"/>
      <c r="G122" s="99"/>
      <c r="H122" s="86"/>
      <c r="I122" s="86"/>
    </row>
    <row r="123" spans="5:13" x14ac:dyDescent="0.25">
      <c r="H123" s="86"/>
      <c r="I123" s="86"/>
    </row>
    <row r="124" spans="5:13" x14ac:dyDescent="0.25">
      <c r="H124" s="86"/>
      <c r="I124" s="86"/>
    </row>
  </sheetData>
  <mergeCells count="16">
    <mergeCell ref="K12:N12"/>
    <mergeCell ref="D1:N1"/>
    <mergeCell ref="D2:N2"/>
    <mergeCell ref="E4:J4"/>
    <mergeCell ref="K4:N4"/>
    <mergeCell ref="K7:N7"/>
    <mergeCell ref="E23:E28"/>
    <mergeCell ref="F24:F25"/>
    <mergeCell ref="G24:G25"/>
    <mergeCell ref="F26:F27"/>
    <mergeCell ref="G26:G27"/>
    <mergeCell ref="K13:N13"/>
    <mergeCell ref="K14:N14"/>
    <mergeCell ref="K15:N15"/>
    <mergeCell ref="K16:N16"/>
    <mergeCell ref="H22:N22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D1B9-2005-4C94-9351-1F79C443A0B8}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1206" t="s">
        <v>0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</row>
    <row r="2" spans="4:14" ht="15.75" x14ac:dyDescent="0.25">
      <c r="D2" s="1207" t="s">
        <v>263</v>
      </c>
      <c r="E2" s="1207"/>
      <c r="F2" s="1207"/>
      <c r="G2" s="1207"/>
      <c r="H2" s="1207"/>
      <c r="I2" s="1207"/>
      <c r="J2" s="1207"/>
      <c r="K2" s="1207"/>
      <c r="L2" s="1207"/>
      <c r="M2" s="1207"/>
      <c r="N2" s="1207"/>
    </row>
    <row r="4" spans="4:14" ht="15.75" x14ac:dyDescent="0.25">
      <c r="E4" s="1208" t="s">
        <v>2</v>
      </c>
      <c r="F4" s="1209"/>
      <c r="G4" s="1209"/>
      <c r="H4" s="1209"/>
      <c r="I4" s="1209"/>
      <c r="J4" s="1210"/>
      <c r="K4" s="1211" t="s">
        <v>3</v>
      </c>
      <c r="L4" s="1212"/>
      <c r="M4" s="1212"/>
      <c r="N4" s="1213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 x14ac:dyDescent="0.25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1254" t="s">
        <v>267</v>
      </c>
      <c r="L7" s="1255"/>
      <c r="M7" s="206" t="s">
        <v>39</v>
      </c>
      <c r="N7" s="203" t="s">
        <v>268</v>
      </c>
    </row>
    <row r="8" spans="4:14" s="16" customFormat="1" ht="28.9" customHeight="1" x14ac:dyDescent="0.25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 x14ac:dyDescent="0.25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1251" t="s">
        <v>53</v>
      </c>
      <c r="L9" s="1252"/>
      <c r="M9" s="1252"/>
      <c r="N9" s="1253"/>
    </row>
    <row r="10" spans="4:14" s="16" customFormat="1" ht="28.9" customHeight="1" x14ac:dyDescent="0.25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1248" t="s">
        <v>57</v>
      </c>
      <c r="L10" s="1249"/>
      <c r="M10" s="1249"/>
      <c r="N10" s="1250"/>
    </row>
    <row r="11" spans="4:14" s="16" customFormat="1" ht="31.5" customHeight="1" x14ac:dyDescent="0.25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1214" t="s">
        <v>282</v>
      </c>
      <c r="L11" s="1215"/>
      <c r="M11" s="1215"/>
      <c r="N11" s="1216"/>
    </row>
    <row r="12" spans="4:14" s="16" customFormat="1" ht="31.5" customHeight="1" x14ac:dyDescent="0.25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1236" t="s">
        <v>283</v>
      </c>
      <c r="L12" s="1237"/>
      <c r="M12" s="1237"/>
      <c r="N12" s="1238"/>
    </row>
    <row r="13" spans="4:14" s="16" customFormat="1" ht="28.9" customHeight="1" x14ac:dyDescent="0.25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1214" t="s">
        <v>241</v>
      </c>
      <c r="L13" s="1215"/>
      <c r="M13" s="1215"/>
      <c r="N13" s="1216"/>
    </row>
    <row r="14" spans="4:14" s="16" customFormat="1" ht="28.9" customHeight="1" x14ac:dyDescent="0.25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 x14ac:dyDescent="0.25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 x14ac:dyDescent="0.25">
      <c r="F16" s="50" t="s">
        <v>58</v>
      </c>
      <c r="G16" s="119">
        <f>+G6+G11+G14+G15+G7+G12+G8</f>
        <v>89</v>
      </c>
    </row>
    <row r="17" spans="5:15" x14ac:dyDescent="0.25">
      <c r="G17" s="52"/>
    </row>
    <row r="18" spans="5:15" ht="15.75" thickBot="1" x14ac:dyDescent="0.3"/>
    <row r="19" spans="5:15" ht="30.75" thickBot="1" x14ac:dyDescent="0.3">
      <c r="E19" s="53" t="s">
        <v>59</v>
      </c>
      <c r="F19" s="54" t="s">
        <v>60</v>
      </c>
      <c r="G19" s="54" t="s">
        <v>61</v>
      </c>
      <c r="H19" s="1220" t="s">
        <v>62</v>
      </c>
      <c r="I19" s="1221"/>
      <c r="J19" s="1221"/>
      <c r="K19" s="1221"/>
      <c r="L19" s="1221"/>
      <c r="M19" s="1221"/>
      <c r="N19" s="1222"/>
      <c r="O19" s="55" t="s">
        <v>63</v>
      </c>
    </row>
    <row r="20" spans="5:15" x14ac:dyDescent="0.2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 x14ac:dyDescent="0.2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 x14ac:dyDescent="0.2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 x14ac:dyDescent="0.2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 x14ac:dyDescent="0.2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 x14ac:dyDescent="0.3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 x14ac:dyDescent="0.2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 x14ac:dyDescent="0.2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 x14ac:dyDescent="0.25">
      <c r="E30" s="85" t="s">
        <v>97</v>
      </c>
      <c r="F30" s="85" t="s">
        <v>98</v>
      </c>
      <c r="G30" s="86"/>
      <c r="H30" s="86"/>
      <c r="M30" s="87" t="s">
        <v>552</v>
      </c>
    </row>
    <row r="31" spans="5:15" x14ac:dyDescent="0.25">
      <c r="E31" s="85" t="s">
        <v>99</v>
      </c>
      <c r="F31" s="85" t="s">
        <v>98</v>
      </c>
      <c r="G31" s="86"/>
      <c r="H31" s="86"/>
      <c r="M31" s="87" t="s">
        <v>552</v>
      </c>
    </row>
    <row r="32" spans="5:15" x14ac:dyDescent="0.2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 x14ac:dyDescent="0.25">
      <c r="E33" s="85" t="s">
        <v>101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102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103</v>
      </c>
      <c r="F35" s="85" t="s">
        <v>104</v>
      </c>
      <c r="G35" s="86"/>
      <c r="H35" s="86"/>
      <c r="M35" s="87" t="s">
        <v>552</v>
      </c>
    </row>
    <row r="36" spans="5:13" x14ac:dyDescent="0.25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 x14ac:dyDescent="0.25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 x14ac:dyDescent="0.25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 x14ac:dyDescent="0.25">
      <c r="E39" s="85" t="s">
        <v>108</v>
      </c>
      <c r="F39" s="85" t="s">
        <v>109</v>
      </c>
      <c r="G39" s="86"/>
      <c r="H39" s="86"/>
      <c r="M39" s="87" t="s">
        <v>552</v>
      </c>
    </row>
    <row r="40" spans="5:13" x14ac:dyDescent="0.25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 x14ac:dyDescent="0.25">
      <c r="E41" s="85" t="s">
        <v>111</v>
      </c>
      <c r="F41" s="85" t="s">
        <v>112</v>
      </c>
      <c r="G41" s="86"/>
      <c r="H41" s="86"/>
      <c r="M41" s="87" t="s">
        <v>552</v>
      </c>
    </row>
    <row r="42" spans="5:13" x14ac:dyDescent="0.25">
      <c r="E42" s="85" t="s">
        <v>113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114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115</v>
      </c>
      <c r="F44" s="85" t="s">
        <v>116</v>
      </c>
      <c r="G44" s="86"/>
      <c r="H44" s="86"/>
      <c r="M44" s="87" t="s">
        <v>552</v>
      </c>
    </row>
    <row r="45" spans="5:13" x14ac:dyDescent="0.25">
      <c r="E45" s="85" t="s">
        <v>117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118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119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120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121</v>
      </c>
      <c r="F49" s="85" t="s">
        <v>43</v>
      </c>
      <c r="G49" s="86"/>
      <c r="H49" s="86"/>
      <c r="M49" s="87" t="s">
        <v>552</v>
      </c>
    </row>
    <row r="50" spans="5:13" x14ac:dyDescent="0.25">
      <c r="E50" s="85" t="s">
        <v>122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123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124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125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126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127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128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129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130</v>
      </c>
      <c r="F58" s="85" t="s">
        <v>43</v>
      </c>
      <c r="G58" s="86"/>
      <c r="H58" s="86"/>
      <c r="M58" s="87" t="s">
        <v>552</v>
      </c>
    </row>
    <row r="59" spans="5:13" x14ac:dyDescent="0.25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 x14ac:dyDescent="0.25">
      <c r="E60" s="85" t="s">
        <v>132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133</v>
      </c>
      <c r="F61" s="85" t="s">
        <v>134</v>
      </c>
      <c r="G61" s="86"/>
      <c r="H61" s="86"/>
      <c r="M61" s="87" t="s">
        <v>552</v>
      </c>
    </row>
    <row r="62" spans="5:13" x14ac:dyDescent="0.25">
      <c r="E62" s="85" t="s">
        <v>135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136</v>
      </c>
      <c r="F63" s="85" t="s">
        <v>137</v>
      </c>
      <c r="G63" s="86"/>
      <c r="H63" s="86"/>
      <c r="M63" s="87" t="s">
        <v>552</v>
      </c>
    </row>
    <row r="64" spans="5:13" x14ac:dyDescent="0.25">
      <c r="E64" s="85" t="s">
        <v>138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139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140</v>
      </c>
      <c r="F66" s="85" t="s">
        <v>141</v>
      </c>
      <c r="G66" s="86"/>
      <c r="H66" s="86"/>
      <c r="M66" s="87" t="s">
        <v>552</v>
      </c>
    </row>
    <row r="67" spans="5:13" x14ac:dyDescent="0.25">
      <c r="E67" s="85" t="s">
        <v>142</v>
      </c>
      <c r="F67" s="85" t="s">
        <v>143</v>
      </c>
      <c r="G67" s="86"/>
      <c r="H67" s="86"/>
      <c r="M67" s="87" t="s">
        <v>552</v>
      </c>
    </row>
    <row r="68" spans="5:13" x14ac:dyDescent="0.25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 x14ac:dyDescent="0.25">
      <c r="E69" s="85" t="s">
        <v>146</v>
      </c>
      <c r="F69" s="85" t="s">
        <v>143</v>
      </c>
      <c r="G69" s="86"/>
      <c r="H69" s="86"/>
      <c r="M69" s="87" t="s">
        <v>552</v>
      </c>
    </row>
    <row r="70" spans="5:13" x14ac:dyDescent="0.25">
      <c r="E70" s="85" t="s">
        <v>147</v>
      </c>
      <c r="F70" s="85" t="s">
        <v>148</v>
      </c>
      <c r="G70" s="86"/>
      <c r="H70" s="86"/>
      <c r="M70" s="87" t="s">
        <v>552</v>
      </c>
    </row>
    <row r="71" spans="5:13" x14ac:dyDescent="0.25">
      <c r="E71" s="85" t="s">
        <v>149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150</v>
      </c>
      <c r="F72" s="85" t="s">
        <v>151</v>
      </c>
      <c r="G72" s="86"/>
      <c r="H72" s="86"/>
      <c r="M72" s="87" t="s">
        <v>552</v>
      </c>
    </row>
    <row r="73" spans="5:13" x14ac:dyDescent="0.25">
      <c r="E73" s="85" t="s">
        <v>152</v>
      </c>
      <c r="F73" s="85" t="s">
        <v>153</v>
      </c>
      <c r="G73" s="86"/>
      <c r="H73" s="86"/>
      <c r="M73" s="87" t="s">
        <v>552</v>
      </c>
    </row>
    <row r="74" spans="5:13" x14ac:dyDescent="0.25">
      <c r="E74" s="85" t="s">
        <v>154</v>
      </c>
      <c r="F74" s="85" t="s">
        <v>155</v>
      </c>
      <c r="G74" s="86"/>
      <c r="H74" s="86"/>
      <c r="M74" s="87" t="s">
        <v>552</v>
      </c>
    </row>
    <row r="75" spans="5:13" x14ac:dyDescent="0.25">
      <c r="E75" s="85" t="s">
        <v>156</v>
      </c>
      <c r="F75" s="85" t="s">
        <v>157</v>
      </c>
      <c r="G75" s="86"/>
      <c r="H75" s="86"/>
      <c r="M75" s="87" t="s">
        <v>552</v>
      </c>
    </row>
    <row r="76" spans="5:13" x14ac:dyDescent="0.25">
      <c r="E76" s="85" t="s">
        <v>158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159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160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161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162</v>
      </c>
      <c r="F80" s="85" t="s">
        <v>163</v>
      </c>
      <c r="G80" s="86"/>
      <c r="H80" s="86"/>
      <c r="M80" s="87" t="s">
        <v>552</v>
      </c>
    </row>
    <row r="81" spans="5:13" x14ac:dyDescent="0.25">
      <c r="E81" s="85" t="s">
        <v>164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165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166</v>
      </c>
      <c r="F83" s="85" t="s">
        <v>167</v>
      </c>
      <c r="G83" s="86"/>
      <c r="H83" s="86"/>
      <c r="M83" s="87" t="s">
        <v>552</v>
      </c>
    </row>
    <row r="84" spans="5:13" x14ac:dyDescent="0.25">
      <c r="E84" s="85" t="s">
        <v>168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169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170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171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172</v>
      </c>
      <c r="F88" s="85" t="s">
        <v>173</v>
      </c>
      <c r="G88" s="86"/>
      <c r="H88" s="86"/>
      <c r="M88" s="87" t="s">
        <v>552</v>
      </c>
    </row>
    <row r="89" spans="5:13" x14ac:dyDescent="0.25">
      <c r="E89" s="85" t="s">
        <v>174</v>
      </c>
      <c r="F89" s="85" t="s">
        <v>175</v>
      </c>
      <c r="G89" s="86"/>
      <c r="H89" s="86"/>
      <c r="M89" s="87" t="s">
        <v>552</v>
      </c>
    </row>
    <row r="90" spans="5:13" x14ac:dyDescent="0.25">
      <c r="E90" s="85" t="s">
        <v>176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177</v>
      </c>
      <c r="F91" s="85" t="s">
        <v>178</v>
      </c>
      <c r="G91" s="86"/>
      <c r="H91" s="86"/>
      <c r="M91" s="87" t="s">
        <v>552</v>
      </c>
    </row>
    <row r="92" spans="5:13" x14ac:dyDescent="0.25">
      <c r="E92" s="85" t="s">
        <v>179</v>
      </c>
      <c r="F92" s="85" t="s">
        <v>180</v>
      </c>
      <c r="G92" s="86"/>
      <c r="H92" s="86"/>
      <c r="M92" s="87" t="s">
        <v>552</v>
      </c>
    </row>
    <row r="93" spans="5:13" x14ac:dyDescent="0.25">
      <c r="E93" s="85" t="s">
        <v>181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182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183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184</v>
      </c>
      <c r="F96" s="85" t="s">
        <v>185</v>
      </c>
      <c r="G96" s="86"/>
      <c r="H96" s="86"/>
      <c r="M96" s="87" t="s">
        <v>552</v>
      </c>
    </row>
    <row r="97" spans="5:13" x14ac:dyDescent="0.25">
      <c r="E97" s="85" t="s">
        <v>186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187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188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 x14ac:dyDescent="0.25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 x14ac:dyDescent="0.25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 x14ac:dyDescent="0.25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 x14ac:dyDescent="0.25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 x14ac:dyDescent="0.25">
      <c r="E112" s="85"/>
      <c r="G112" s="99"/>
      <c r="H112" s="86"/>
      <c r="I112" s="86"/>
    </row>
    <row r="113" spans="8:9" x14ac:dyDescent="0.25">
      <c r="H113" s="86"/>
      <c r="I113" s="86"/>
    </row>
    <row r="114" spans="8:9" x14ac:dyDescent="0.25">
      <c r="H114" s="86"/>
      <c r="I114" s="86"/>
    </row>
  </sheetData>
  <mergeCells count="11">
    <mergeCell ref="K9:N9"/>
    <mergeCell ref="D1:N1"/>
    <mergeCell ref="D2:N2"/>
    <mergeCell ref="E4:J4"/>
    <mergeCell ref="K4:N4"/>
    <mergeCell ref="K7:L7"/>
    <mergeCell ref="K10:N10"/>
    <mergeCell ref="H19:N19"/>
    <mergeCell ref="K11:N11"/>
    <mergeCell ref="K13:N13"/>
    <mergeCell ref="K12:N12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AA77-D004-45C5-9A9C-199FA5F972A4}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 x14ac:dyDescent="0.2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 x14ac:dyDescent="0.35">
      <c r="B1" s="1206" t="s">
        <v>0</v>
      </c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209"/>
      <c r="Q1" s="312"/>
      <c r="R1" s="312"/>
    </row>
    <row r="2" spans="1:18" x14ac:dyDescent="0.25">
      <c r="B2" s="1207" t="s">
        <v>2174</v>
      </c>
      <c r="C2" s="1207"/>
      <c r="D2" s="1207"/>
      <c r="E2" s="1207"/>
      <c r="F2" s="1207"/>
      <c r="G2" s="1207"/>
      <c r="H2" s="1207"/>
      <c r="I2" s="1207"/>
      <c r="J2" s="1207"/>
      <c r="K2" s="1207"/>
      <c r="L2" s="1207"/>
      <c r="M2" s="1207"/>
      <c r="N2" s="1207"/>
      <c r="O2" s="1207"/>
      <c r="P2" s="210"/>
      <c r="Q2" s="313"/>
      <c r="R2" s="313"/>
    </row>
    <row r="4" spans="1:18" x14ac:dyDescent="0.25">
      <c r="D4" s="1208" t="s">
        <v>2</v>
      </c>
      <c r="E4" s="1209"/>
      <c r="F4" s="1209"/>
      <c r="G4" s="1209"/>
      <c r="H4" s="1209"/>
      <c r="I4" s="1209"/>
      <c r="J4" s="1209"/>
      <c r="K4" s="1210"/>
      <c r="L4" s="1211" t="s">
        <v>3</v>
      </c>
      <c r="M4" s="1212"/>
      <c r="N4" s="1212"/>
      <c r="O4" s="1213"/>
      <c r="P4" s="305"/>
      <c r="Q4" s="324"/>
      <c r="R4" s="324"/>
    </row>
    <row r="5" spans="1:18" s="239" customFormat="1" ht="45" x14ac:dyDescent="0.2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289" t="s">
        <v>335</v>
      </c>
      <c r="M5" s="1290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 x14ac:dyDescent="0.25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 x14ac:dyDescent="0.25">
      <c r="A7" s="239"/>
      <c r="B7" s="7" t="s">
        <v>145</v>
      </c>
      <c r="C7" s="1284" t="s">
        <v>37</v>
      </c>
      <c r="D7" s="218" t="s">
        <v>37</v>
      </c>
      <c r="E7" s="1293" t="s">
        <v>38</v>
      </c>
      <c r="F7" s="760" t="s">
        <v>1366</v>
      </c>
      <c r="G7" s="288">
        <v>10</v>
      </c>
      <c r="H7" s="1281">
        <f>SUM(G7:G10)</f>
        <v>43</v>
      </c>
      <c r="I7" s="245" t="s">
        <v>39</v>
      </c>
      <c r="J7" s="246">
        <v>43910</v>
      </c>
      <c r="K7" s="247" t="s">
        <v>2078</v>
      </c>
      <c r="L7" s="1291" t="s">
        <v>38</v>
      </c>
      <c r="M7" s="1292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 x14ac:dyDescent="0.25">
      <c r="A8" s="239"/>
      <c r="B8" s="202" t="s">
        <v>291</v>
      </c>
      <c r="C8" s="1285"/>
      <c r="D8" s="219" t="s">
        <v>148</v>
      </c>
      <c r="E8" s="1294"/>
      <c r="F8" s="761" t="s">
        <v>1366</v>
      </c>
      <c r="G8" s="289">
        <v>8</v>
      </c>
      <c r="H8" s="1282"/>
      <c r="I8" s="249" t="s">
        <v>39</v>
      </c>
      <c r="J8" s="250">
        <v>44118</v>
      </c>
      <c r="K8" s="251" t="s">
        <v>2079</v>
      </c>
      <c r="L8" s="1279" t="s">
        <v>336</v>
      </c>
      <c r="M8" s="1280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 x14ac:dyDescent="0.25">
      <c r="A9" s="239"/>
      <c r="B9" s="212" t="s">
        <v>292</v>
      </c>
      <c r="C9" s="1285"/>
      <c r="D9" s="220" t="s">
        <v>293</v>
      </c>
      <c r="E9" s="1294"/>
      <c r="F9" s="762" t="s">
        <v>1366</v>
      </c>
      <c r="G9" s="288">
        <v>15</v>
      </c>
      <c r="H9" s="1282"/>
      <c r="I9" s="245" t="s">
        <v>39</v>
      </c>
      <c r="J9" s="252">
        <v>44120</v>
      </c>
      <c r="K9" s="247" t="s">
        <v>2080</v>
      </c>
      <c r="L9" s="1287" t="s">
        <v>337</v>
      </c>
      <c r="M9" s="1288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 x14ac:dyDescent="0.25">
      <c r="A10" s="239"/>
      <c r="B10" s="211" t="s">
        <v>294</v>
      </c>
      <c r="C10" s="1286"/>
      <c r="D10" s="221" t="s">
        <v>37</v>
      </c>
      <c r="E10" s="1295"/>
      <c r="F10" s="760" t="s">
        <v>1366</v>
      </c>
      <c r="G10" s="290">
        <v>10</v>
      </c>
      <c r="H10" s="1283"/>
      <c r="I10" s="253"/>
      <c r="J10" s="254">
        <v>44120</v>
      </c>
      <c r="K10" s="255" t="s">
        <v>324</v>
      </c>
      <c r="L10" s="1279"/>
      <c r="M10" s="1280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 x14ac:dyDescent="0.25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291" t="s">
        <v>32</v>
      </c>
      <c r="M11" s="1292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 x14ac:dyDescent="0.25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298" t="s">
        <v>252</v>
      </c>
      <c r="M12" s="1299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 x14ac:dyDescent="0.25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1272" t="s">
        <v>359</v>
      </c>
      <c r="M13" s="1273"/>
      <c r="N13" s="1300" t="s">
        <v>2124</v>
      </c>
      <c r="O13" s="1301"/>
      <c r="P13" s="521"/>
      <c r="Q13" s="785" t="s">
        <v>2084</v>
      </c>
      <c r="R13" s="786"/>
    </row>
    <row r="14" spans="1:18" s="248" customFormat="1" ht="35.1" customHeight="1" x14ac:dyDescent="0.25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298" t="s">
        <v>405</v>
      </c>
      <c r="M14" s="1299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 x14ac:dyDescent="0.25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291" t="s">
        <v>472</v>
      </c>
      <c r="M15" s="1292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 x14ac:dyDescent="0.25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298" t="s">
        <v>420</v>
      </c>
      <c r="M16" s="1299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 x14ac:dyDescent="0.25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291" t="s">
        <v>383</v>
      </c>
      <c r="M17" s="1292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 x14ac:dyDescent="0.25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 x14ac:dyDescent="0.25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1258" t="s">
        <v>32</v>
      </c>
      <c r="M19" s="1259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 x14ac:dyDescent="0.25">
      <c r="A20" s="239"/>
      <c r="B20" s="213" t="s">
        <v>2100</v>
      </c>
      <c r="C20" s="1256" t="s">
        <v>242</v>
      </c>
      <c r="D20" s="222" t="s">
        <v>13</v>
      </c>
      <c r="E20" s="1274" t="s">
        <v>233</v>
      </c>
      <c r="F20" s="764" t="s">
        <v>1367</v>
      </c>
      <c r="G20" s="292">
        <v>24</v>
      </c>
      <c r="H20" s="1296">
        <f>+G20+G21</f>
        <v>51</v>
      </c>
      <c r="I20" s="266" t="s">
        <v>237</v>
      </c>
      <c r="J20" s="267">
        <v>43983</v>
      </c>
      <c r="K20" s="268" t="s">
        <v>325</v>
      </c>
      <c r="L20" s="1263" t="s">
        <v>326</v>
      </c>
      <c r="M20" s="1264"/>
      <c r="N20" s="1264"/>
      <c r="O20" s="1265"/>
      <c r="P20" s="521"/>
      <c r="Q20" s="771" t="s">
        <v>2086</v>
      </c>
      <c r="R20" s="329"/>
    </row>
    <row r="21" spans="1:18" s="248" customFormat="1" ht="35.1" customHeight="1" x14ac:dyDescent="0.25">
      <c r="A21" s="239"/>
      <c r="B21" s="223" t="s">
        <v>2101</v>
      </c>
      <c r="C21" s="1257"/>
      <c r="D21" s="225" t="s">
        <v>13</v>
      </c>
      <c r="E21" s="1275"/>
      <c r="F21" s="764" t="s">
        <v>1367</v>
      </c>
      <c r="G21" s="291">
        <v>27</v>
      </c>
      <c r="H21" s="1297"/>
      <c r="I21" s="263" t="s">
        <v>237</v>
      </c>
      <c r="J21" s="264">
        <v>44120</v>
      </c>
      <c r="K21" s="269" t="s">
        <v>327</v>
      </c>
      <c r="L21" s="1276" t="s">
        <v>328</v>
      </c>
      <c r="M21" s="1277"/>
      <c r="N21" s="1277"/>
      <c r="O21" s="1278"/>
      <c r="P21" s="521"/>
      <c r="Q21" s="772" t="s">
        <v>2086</v>
      </c>
      <c r="R21" s="330"/>
    </row>
    <row r="22" spans="1:18" s="248" customFormat="1" ht="35.1" customHeight="1" x14ac:dyDescent="0.25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1272" t="s">
        <v>252</v>
      </c>
      <c r="M22" s="1273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 x14ac:dyDescent="0.25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1258" t="s">
        <v>269</v>
      </c>
      <c r="M23" s="1259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 x14ac:dyDescent="0.25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1269" t="s">
        <v>2077</v>
      </c>
      <c r="M24" s="1270"/>
      <c r="N24" s="1270"/>
      <c r="O24" s="1271"/>
      <c r="P24" s="521"/>
      <c r="Q24" s="771" t="s">
        <v>2089</v>
      </c>
      <c r="R24" s="771" t="s">
        <v>2098</v>
      </c>
    </row>
    <row r="25" spans="1:18" s="248" customFormat="1" ht="35.1" customHeight="1" x14ac:dyDescent="0.25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1258" t="s">
        <v>25</v>
      </c>
      <c r="M25" s="1259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 x14ac:dyDescent="0.25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1272" t="s">
        <v>400</v>
      </c>
      <c r="M26" s="1273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 x14ac:dyDescent="0.25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1258" t="s">
        <v>386</v>
      </c>
      <c r="M27" s="1259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 x14ac:dyDescent="0.25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1272" t="s">
        <v>364</v>
      </c>
      <c r="M28" s="1273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 x14ac:dyDescent="0.25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1258" t="s">
        <v>373</v>
      </c>
      <c r="M29" s="1259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 x14ac:dyDescent="0.25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291" t="s">
        <v>530</v>
      </c>
      <c r="M30" s="1292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 x14ac:dyDescent="0.25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1258" t="s">
        <v>499</v>
      </c>
      <c r="M31" s="1259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 x14ac:dyDescent="0.25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1272" t="s">
        <v>413</v>
      </c>
      <c r="M32" s="1273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 x14ac:dyDescent="0.25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 x14ac:dyDescent="0.25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 x14ac:dyDescent="0.25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1266" t="s">
        <v>330</v>
      </c>
      <c r="M35" s="1267"/>
      <c r="N35" s="1267"/>
      <c r="O35" s="1268"/>
      <c r="P35" s="521"/>
      <c r="Q35" s="773" t="s">
        <v>2086</v>
      </c>
      <c r="R35" s="333"/>
    </row>
    <row r="36" spans="1:18" s="248" customFormat="1" ht="30" customHeight="1" x14ac:dyDescent="0.25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1263" t="s">
        <v>332</v>
      </c>
      <c r="M36" s="1264"/>
      <c r="N36" s="1264"/>
      <c r="O36" s="1265"/>
      <c r="P36" s="521"/>
      <c r="Q36" s="771" t="s">
        <v>2086</v>
      </c>
      <c r="R36" s="329"/>
    </row>
    <row r="37" spans="1:18" s="248" customFormat="1" ht="30" customHeight="1" x14ac:dyDescent="0.25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1260" t="s">
        <v>334</v>
      </c>
      <c r="M37" s="1261"/>
      <c r="N37" s="1261"/>
      <c r="O37" s="1262"/>
      <c r="P37" s="521"/>
      <c r="Q37" s="773" t="s">
        <v>2086</v>
      </c>
      <c r="R37" s="333"/>
    </row>
    <row r="38" spans="1:18" s="248" customFormat="1" ht="30" customHeight="1" x14ac:dyDescent="0.25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 x14ac:dyDescent="0.25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 x14ac:dyDescent="0.25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 x14ac:dyDescent="0.25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 x14ac:dyDescent="0.25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 x14ac:dyDescent="0.25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 x14ac:dyDescent="0.25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 x14ac:dyDescent="0.25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 x14ac:dyDescent="0.25">
      <c r="Q46" s="215"/>
    </row>
    <row r="47" spans="1:18" s="334" customFormat="1" ht="21" x14ac:dyDescent="0.35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 x14ac:dyDescent="0.2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289" t="s">
        <v>335</v>
      </c>
      <c r="M48" s="1290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 x14ac:dyDescent="0.25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1272" t="s">
        <v>521</v>
      </c>
      <c r="M49" s="1273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 x14ac:dyDescent="0.25">
      <c r="G50" s="767">
        <f>SUM(H49:H49)</f>
        <v>14</v>
      </c>
    </row>
    <row r="83" spans="2:7" s="528" customFormat="1" ht="18.75" x14ac:dyDescent="0.3">
      <c r="B83" s="531" t="s">
        <v>2172</v>
      </c>
      <c r="C83" s="531"/>
      <c r="D83" s="531"/>
      <c r="E83" s="531"/>
      <c r="F83" s="753"/>
    </row>
    <row r="84" spans="2:7" s="529" customFormat="1" x14ac:dyDescent="0.25">
      <c r="B84" s="530" t="s">
        <v>547</v>
      </c>
      <c r="F84" s="754"/>
      <c r="G84" s="527"/>
    </row>
    <row r="85" spans="2:7" s="529" customFormat="1" x14ac:dyDescent="0.25">
      <c r="B85" s="530" t="s">
        <v>548</v>
      </c>
      <c r="F85" s="754"/>
      <c r="G85" s="527"/>
    </row>
    <row r="86" spans="2:7" s="529" customFormat="1" x14ac:dyDescent="0.25">
      <c r="B86" s="530" t="s">
        <v>549</v>
      </c>
      <c r="F86" s="754"/>
      <c r="G86" s="527"/>
    </row>
    <row r="87" spans="2:7" s="529" customFormat="1" x14ac:dyDescent="0.25">
      <c r="B87" s="530" t="s">
        <v>550</v>
      </c>
      <c r="F87" s="754"/>
      <c r="G87" s="527"/>
    </row>
    <row r="88" spans="2:7" x14ac:dyDescent="0.25">
      <c r="B88" s="530" t="s">
        <v>551</v>
      </c>
    </row>
    <row r="89" spans="2:7" s="529" customFormat="1" x14ac:dyDescent="0.25">
      <c r="B89" s="529" t="s">
        <v>2173</v>
      </c>
      <c r="F89" s="754"/>
      <c r="G89" s="527"/>
    </row>
  </sheetData>
  <mergeCells count="42">
    <mergeCell ref="L49:M49"/>
    <mergeCell ref="L12:M12"/>
    <mergeCell ref="L13:M13"/>
    <mergeCell ref="N13:O13"/>
    <mergeCell ref="L25:M25"/>
    <mergeCell ref="L48:M48"/>
    <mergeCell ref="L30:M30"/>
    <mergeCell ref="L11:M11"/>
    <mergeCell ref="L19:M19"/>
    <mergeCell ref="H20:H21"/>
    <mergeCell ref="L14:M14"/>
    <mergeCell ref="L15:M15"/>
    <mergeCell ref="L16:M16"/>
    <mergeCell ref="L17:M17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415E-4BFA-4A51-BCA6-63265999C928}">
  <sheetPr>
    <tabColor rgb="FFFFC000"/>
    <pageSetUpPr fitToPage="1"/>
  </sheetPr>
  <dimension ref="A1:S59"/>
  <sheetViews>
    <sheetView showGridLines="0" tabSelected="1" topLeftCell="B1" zoomScaleNormal="100" workbookViewId="0">
      <selection activeCell="F3" sqref="F3"/>
    </sheetView>
  </sheetViews>
  <sheetFormatPr defaultColWidth="8.85546875" defaultRowHeight="15.75" x14ac:dyDescent="0.25"/>
  <cols>
    <col min="1" max="1" width="10.28515625" style="215" hidden="1" customWidth="1"/>
    <col min="2" max="2" width="1.5703125" style="215" customWidth="1"/>
    <col min="3" max="3" width="1.140625" style="215" customWidth="1"/>
    <col min="4" max="4" width="27.5703125" style="215" customWidth="1"/>
    <col min="5" max="5" width="21.85546875" style="215" customWidth="1"/>
    <col min="6" max="6" width="15.5703125" style="215" customWidth="1"/>
    <col min="7" max="8" width="14" style="215" customWidth="1"/>
    <col min="9" max="9" width="14.85546875" style="215" hidden="1" customWidth="1"/>
    <col min="10" max="10" width="39" style="215" hidden="1" customWidth="1"/>
    <col min="11" max="11" width="9" style="293" customWidth="1"/>
    <col min="12" max="12" width="10.28515625" style="214" hidden="1" customWidth="1"/>
    <col min="13" max="15" width="9" style="215" customWidth="1"/>
    <col min="16" max="17" width="12.85546875" style="215" hidden="1" customWidth="1"/>
    <col min="18" max="18" width="84.42578125" style="215" hidden="1" customWidth="1"/>
    <col min="19" max="16384" width="8.85546875" style="215"/>
  </cols>
  <sheetData>
    <row r="1" spans="1:18" x14ac:dyDescent="0.25">
      <c r="C1" s="1384" t="s">
        <v>0</v>
      </c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</row>
    <row r="2" spans="1:18" ht="15" x14ac:dyDescent="0.25">
      <c r="C2" s="1385" t="str">
        <f>'NS dotčené COVID'!D2</f>
        <v>stav k 12.11.2020 17:00</v>
      </c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5"/>
      <c r="P2" s="1385"/>
      <c r="Q2" s="1385"/>
      <c r="R2" s="1385"/>
    </row>
    <row r="3" spans="1:18" ht="63.75" customHeight="1" x14ac:dyDescent="0.3">
      <c r="B3" s="1386"/>
      <c r="C3" s="1387" t="s">
        <v>2453</v>
      </c>
      <c r="D3" s="1388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</row>
    <row r="4" spans="1:18" ht="36" customHeight="1" x14ac:dyDescent="0.25">
      <c r="B4" s="1386"/>
      <c r="C4" s="1389" t="s">
        <v>2454</v>
      </c>
      <c r="D4" s="1390"/>
      <c r="E4" s="825"/>
      <c r="K4" s="215"/>
      <c r="L4" s="215"/>
      <c r="M4" s="822">
        <f ca="1">TODAY()</f>
        <v>44148</v>
      </c>
      <c r="N4" s="821"/>
    </row>
    <row r="5" spans="1:18" s="239" customFormat="1" ht="36.75" customHeight="1" x14ac:dyDescent="0.25">
      <c r="A5" s="239" t="s">
        <v>2227</v>
      </c>
      <c r="C5" s="1391" t="s">
        <v>4</v>
      </c>
      <c r="D5" s="1392"/>
      <c r="E5" s="1393" t="s">
        <v>8</v>
      </c>
      <c r="F5" s="1394" t="s">
        <v>303</v>
      </c>
      <c r="G5" s="1394" t="s">
        <v>2254</v>
      </c>
      <c r="H5" s="1394" t="s">
        <v>2253</v>
      </c>
      <c r="I5" s="1174" t="s">
        <v>305</v>
      </c>
      <c r="J5" s="1174" t="s">
        <v>313</v>
      </c>
      <c r="K5" s="1394" t="s">
        <v>314</v>
      </c>
      <c r="L5" s="1394" t="s">
        <v>2184</v>
      </c>
      <c r="M5" s="1394" t="s">
        <v>2185</v>
      </c>
      <c r="N5" s="1394" t="s">
        <v>2187</v>
      </c>
      <c r="O5" s="1492" t="s">
        <v>2186</v>
      </c>
      <c r="P5" s="1172" t="s">
        <v>546</v>
      </c>
      <c r="Q5" s="1137"/>
      <c r="R5" s="859" t="s">
        <v>10</v>
      </c>
    </row>
    <row r="6" spans="1:18" s="877" customFormat="1" ht="9.75" customHeight="1" x14ac:dyDescent="0.25">
      <c r="C6" s="1395"/>
      <c r="D6" s="1395"/>
      <c r="E6" s="1396"/>
      <c r="F6" s="1395"/>
      <c r="G6" s="1395"/>
      <c r="H6" s="1395"/>
      <c r="I6" s="1173"/>
      <c r="J6" s="1173"/>
      <c r="K6" s="1395"/>
      <c r="L6" s="1395"/>
      <c r="M6" s="1395"/>
      <c r="N6" s="1395"/>
      <c r="O6" s="1395"/>
      <c r="P6" s="878"/>
      <c r="Q6" s="878"/>
      <c r="R6" s="879"/>
    </row>
    <row r="7" spans="1:18" s="298" customFormat="1" ht="21" x14ac:dyDescent="0.25">
      <c r="C7" s="1397" t="s">
        <v>312</v>
      </c>
      <c r="D7" s="1398"/>
      <c r="E7" s="1398"/>
      <c r="F7" s="1399"/>
      <c r="G7" s="1399"/>
      <c r="H7" s="1399"/>
      <c r="I7" s="1055" t="s">
        <v>2324</v>
      </c>
      <c r="J7" s="1056"/>
      <c r="K7" s="1588">
        <f ca="1">K11+K28+M23+M45</f>
        <v>224</v>
      </c>
      <c r="L7" s="1589"/>
      <c r="M7" s="1589">
        <f>M11+M23+M28+M45</f>
        <v>131</v>
      </c>
      <c r="N7" s="1590">
        <f ca="1">M7/K7</f>
        <v>0.5848214285714286</v>
      </c>
      <c r="O7" s="1589">
        <f ca="1">O11+O28</f>
        <v>93</v>
      </c>
      <c r="P7" s="1061"/>
      <c r="Q7" s="1061"/>
      <c r="R7" s="1062"/>
    </row>
    <row r="8" spans="1:18" s="298" customFormat="1" ht="12.75" customHeight="1" x14ac:dyDescent="0.25">
      <c r="C8" s="1400"/>
      <c r="D8" s="1401"/>
      <c r="E8" s="1401"/>
      <c r="F8" s="1402"/>
      <c r="G8" s="1402"/>
      <c r="H8" s="1402"/>
      <c r="I8" s="1065" t="s">
        <v>2489</v>
      </c>
      <c r="J8" s="1066"/>
      <c r="K8" s="1591">
        <f ca="1">K18+K36+SUM(K25:K26)-SUM(M25:M26)+SUM(K47:K48)-SUM(M47:M48)</f>
        <v>186</v>
      </c>
      <c r="L8" s="1592" t="str">
        <f ca="1">" (cílový potenciál " &amp; K7+K8 &amp; " lůžek)"</f>
        <v xml:space="preserve"> (cílový potenciál 410 lůžek)</v>
      </c>
      <c r="M8" s="1593"/>
      <c r="N8" s="1594"/>
      <c r="O8" s="1593"/>
      <c r="P8" s="1071"/>
      <c r="Q8" s="1072"/>
      <c r="R8" s="1073"/>
    </row>
    <row r="9" spans="1:18" s="248" customFormat="1" ht="18.75" x14ac:dyDescent="0.25">
      <c r="A9" s="820">
        <v>1000000</v>
      </c>
      <c r="B9" s="1074"/>
      <c r="C9" s="1403" t="s">
        <v>2226</v>
      </c>
      <c r="D9" s="1404"/>
      <c r="E9" s="1405"/>
      <c r="F9" s="1406"/>
      <c r="G9" s="1406"/>
      <c r="H9" s="1406"/>
      <c r="I9" s="1079"/>
      <c r="J9" s="1080"/>
      <c r="K9" s="1493"/>
      <c r="L9" s="1494"/>
      <c r="M9" s="1493">
        <f>SUMIF('59_88CovPacFinQ'!$A:$A,$A9,'59_88CovPacFinQ'!$L:$L)+SUMIF('59_88CovPacFinQ'!$A:$A,$A9,'59_88CovPacFinQ'!$M:$M)</f>
        <v>3</v>
      </c>
      <c r="N9" s="1495"/>
      <c r="O9" s="1495"/>
      <c r="P9" s="1084"/>
      <c r="Q9" s="1084"/>
      <c r="R9" s="1085"/>
    </row>
    <row r="10" spans="1:18" s="806" customFormat="1" ht="9" customHeight="1" x14ac:dyDescent="0.25">
      <c r="A10" s="1092"/>
      <c r="B10" s="1093"/>
      <c r="C10" s="1407"/>
      <c r="D10" s="1407"/>
      <c r="E10" s="1408"/>
      <c r="F10" s="1409"/>
      <c r="G10" s="1409"/>
      <c r="H10" s="1409"/>
      <c r="I10" s="1097"/>
      <c r="J10" s="1098"/>
      <c r="K10" s="1496"/>
      <c r="L10" s="1497"/>
      <c r="M10" s="1496"/>
      <c r="N10" s="1498"/>
      <c r="O10" s="1498"/>
      <c r="P10" s="1102"/>
      <c r="Q10" s="1102"/>
      <c r="R10" s="1103"/>
    </row>
    <row r="11" spans="1:18" s="239" customFormat="1" x14ac:dyDescent="0.25">
      <c r="C11" s="1410"/>
      <c r="D11" s="1411" t="s">
        <v>2669</v>
      </c>
      <c r="E11" s="1411"/>
      <c r="F11" s="1411"/>
      <c r="G11" s="1412"/>
      <c r="H11" s="1412"/>
      <c r="I11" s="1020" t="s">
        <v>2324</v>
      </c>
      <c r="J11" s="1021"/>
      <c r="K11" s="1595">
        <f ca="1">SUMIF($Q$12:$Q$16,TRUE,$K$12:$K$16)</f>
        <v>70</v>
      </c>
      <c r="L11" s="1023"/>
      <c r="M11" s="1595">
        <f>SUM(M12:M16)</f>
        <v>39</v>
      </c>
      <c r="N11" s="1596">
        <f ca="1">M11/K11</f>
        <v>0.55714285714285716</v>
      </c>
      <c r="O11" s="1597">
        <f ca="1">K11-M11</f>
        <v>31</v>
      </c>
      <c r="P11" s="1025"/>
      <c r="Q11" s="1021"/>
      <c r="R11" s="1025"/>
    </row>
    <row r="12" spans="1:18" s="248" customFormat="1" ht="15" x14ac:dyDescent="0.25">
      <c r="A12" s="248">
        <v>1</v>
      </c>
      <c r="C12" s="1413"/>
      <c r="D12" s="1414" t="s">
        <v>145</v>
      </c>
      <c r="E12" s="828" t="s">
        <v>2264</v>
      </c>
      <c r="F12" s="1415" t="s">
        <v>37</v>
      </c>
      <c r="G12" s="1416" t="s">
        <v>2255</v>
      </c>
      <c r="H12" s="1416" t="s">
        <v>2272</v>
      </c>
      <c r="I12" s="809" t="s">
        <v>37</v>
      </c>
      <c r="J12" s="1307" t="s">
        <v>38</v>
      </c>
      <c r="K12" s="1499">
        <v>10</v>
      </c>
      <c r="L12" s="1500">
        <f>SUM(K12:K14)</f>
        <v>35</v>
      </c>
      <c r="M12" s="1501">
        <f>SUMIF('59_88CovPacFinQ'!$A:$A,$A12,'59_88CovPacFinQ'!$L:$L)+SUMIF('59_88CovPacFinQ'!$A:$A,$A13,'59_88CovPacFinQ'!$L:$L)+SUMIF('59_88CovPacFinQ'!$A:$A,$A14,'59_88CovPacFinQ'!$L:$L)+SUMIF('59_88CovPacFinQ'!$A:$A,#REF!,'59_88CovPacFinQ'!$L:$L)</f>
        <v>17</v>
      </c>
      <c r="N12" s="1502">
        <f>M12/SUM(K12:K14)</f>
        <v>0.48571428571428571</v>
      </c>
      <c r="O12" s="1503">
        <f ca="1">SUMIF($Q$12:$Q$14,TRUE,$K$12:$K$14)-M12</f>
        <v>18</v>
      </c>
      <c r="P12" s="1122">
        <v>43910</v>
      </c>
      <c r="Q12" s="814" t="b">
        <f ca="1">'NS dotčené COVID'!R12</f>
        <v>1</v>
      </c>
      <c r="R12" s="1027"/>
    </row>
    <row r="13" spans="1:18" s="248" customFormat="1" ht="15" x14ac:dyDescent="0.25">
      <c r="A13" s="248">
        <v>4</v>
      </c>
      <c r="C13" s="1417"/>
      <c r="D13" s="1418" t="s">
        <v>2251</v>
      </c>
      <c r="E13" s="1155"/>
      <c r="F13" s="1415"/>
      <c r="G13" s="1419" t="s">
        <v>2455</v>
      </c>
      <c r="H13" s="1419" t="s">
        <v>2272</v>
      </c>
      <c r="I13" s="1157" t="s">
        <v>37</v>
      </c>
      <c r="J13" s="1307"/>
      <c r="K13" s="1504">
        <v>10</v>
      </c>
      <c r="L13" s="1500"/>
      <c r="M13" s="1501"/>
      <c r="N13" s="1502"/>
      <c r="O13" s="1503"/>
      <c r="P13" s="1159">
        <v>44145</v>
      </c>
      <c r="Q13" s="848" t="b">
        <f ca="1">'NS dotčené COVID'!R13</f>
        <v>1</v>
      </c>
      <c r="R13" s="1029"/>
    </row>
    <row r="14" spans="1:18" s="248" customFormat="1" ht="15" x14ac:dyDescent="0.25">
      <c r="A14" s="248">
        <v>3</v>
      </c>
      <c r="C14" s="1413"/>
      <c r="D14" s="1420" t="s">
        <v>292</v>
      </c>
      <c r="E14" s="1005" t="s">
        <v>2265</v>
      </c>
      <c r="F14" s="1421"/>
      <c r="G14" s="1422" t="s">
        <v>2256</v>
      </c>
      <c r="H14" s="1422" t="s">
        <v>2272</v>
      </c>
      <c r="I14" s="1007" t="s">
        <v>293</v>
      </c>
      <c r="J14" s="1318"/>
      <c r="K14" s="1505">
        <v>15</v>
      </c>
      <c r="L14" s="1506"/>
      <c r="M14" s="1507"/>
      <c r="N14" s="1508"/>
      <c r="O14" s="1509"/>
      <c r="P14" s="1123">
        <v>44120</v>
      </c>
      <c r="Q14" s="1086" t="b">
        <f ca="1">'NS dotčené COVID'!R14</f>
        <v>1</v>
      </c>
      <c r="R14" s="1087"/>
    </row>
    <row r="15" spans="1:18" s="248" customFormat="1" x14ac:dyDescent="0.25">
      <c r="A15" s="248">
        <v>5</v>
      </c>
      <c r="C15" s="1413"/>
      <c r="D15" s="1423" t="s">
        <v>2252</v>
      </c>
      <c r="E15" s="1161" t="s">
        <v>2266</v>
      </c>
      <c r="F15" s="1424" t="s">
        <v>2177</v>
      </c>
      <c r="G15" s="1425" t="s">
        <v>2257</v>
      </c>
      <c r="H15" s="1425" t="s">
        <v>2273</v>
      </c>
      <c r="I15" s="1164" t="s">
        <v>2177</v>
      </c>
      <c r="J15" s="1165" t="s">
        <v>32</v>
      </c>
      <c r="K15" s="1510">
        <v>20</v>
      </c>
      <c r="L15" s="1511">
        <f>K15</f>
        <v>20</v>
      </c>
      <c r="M15" s="1512">
        <f>SUMIF('59_88CovPacFinQ'!$A:$A,$A15,'59_88CovPacFinQ'!$L:$L)</f>
        <v>15</v>
      </c>
      <c r="N15" s="1513">
        <f t="shared" ref="N15:N43" si="0">M15/K15</f>
        <v>0.75</v>
      </c>
      <c r="O15" s="1514">
        <f ca="1">IF(Q15=FALSE,"",K15-M15)</f>
        <v>5</v>
      </c>
      <c r="P15" s="1171">
        <v>44125</v>
      </c>
      <c r="Q15" s="1011" t="b">
        <f ca="1">'NS dotčené COVID'!R15</f>
        <v>1</v>
      </c>
      <c r="R15" s="1030"/>
    </row>
    <row r="16" spans="1:18" s="248" customFormat="1" x14ac:dyDescent="0.25">
      <c r="A16" s="248">
        <v>7</v>
      </c>
      <c r="C16" s="1413"/>
      <c r="D16" s="1420" t="s">
        <v>2105</v>
      </c>
      <c r="E16" s="1005" t="s">
        <v>2268</v>
      </c>
      <c r="F16" s="1426" t="s">
        <v>2178</v>
      </c>
      <c r="G16" s="1422" t="s">
        <v>2259</v>
      </c>
      <c r="H16" s="1422" t="s">
        <v>2275</v>
      </c>
      <c r="I16" s="1007" t="s">
        <v>2178</v>
      </c>
      <c r="J16" s="1139" t="s">
        <v>359</v>
      </c>
      <c r="K16" s="1505">
        <v>15</v>
      </c>
      <c r="L16" s="1515">
        <f>K16</f>
        <v>15</v>
      </c>
      <c r="M16" s="1516">
        <f>SUMIF('59_88CovPacFinQ'!$A:$A,$A16,'59_88CovPacFinQ'!$L:$L)</f>
        <v>7</v>
      </c>
      <c r="N16" s="1517">
        <f t="shared" si="0"/>
        <v>0.46666666666666667</v>
      </c>
      <c r="O16" s="1518">
        <f ca="1">IF(Q16=FALSE,"",K16-M16)</f>
        <v>8</v>
      </c>
      <c r="P16" s="1123">
        <v>44132</v>
      </c>
      <c r="Q16" s="848" t="b">
        <f ca="1">'NS dotčené COVID'!R16</f>
        <v>1</v>
      </c>
      <c r="R16" s="1029"/>
    </row>
    <row r="17" spans="1:19" s="834" customFormat="1" ht="3.75" customHeight="1" x14ac:dyDescent="0.25">
      <c r="C17" s="1427"/>
      <c r="D17" s="1428"/>
      <c r="E17" s="828"/>
      <c r="F17" s="1429"/>
      <c r="G17" s="1416"/>
      <c r="H17" s="1416"/>
      <c r="I17" s="809"/>
      <c r="J17" s="1136"/>
      <c r="K17" s="1519"/>
      <c r="L17" s="1520"/>
      <c r="M17" s="1521"/>
      <c r="N17" s="1522"/>
      <c r="O17" s="1523"/>
      <c r="P17" s="1122"/>
      <c r="Q17" s="814"/>
      <c r="R17" s="1027"/>
    </row>
    <row r="18" spans="1:19" s="239" customFormat="1" x14ac:dyDescent="0.25">
      <c r="C18" s="1430"/>
      <c r="D18" s="1431" t="s">
        <v>2483</v>
      </c>
      <c r="E18" s="1431"/>
      <c r="F18" s="1432"/>
      <c r="G18" s="1432"/>
      <c r="H18" s="1432"/>
      <c r="I18" s="868" t="s">
        <v>2486</v>
      </c>
      <c r="J18" s="861"/>
      <c r="K18" s="1598">
        <f ca="1">SUMIF($Q$19:$Q$21,FALSE,$K$19:$K$21)</f>
        <v>33</v>
      </c>
      <c r="L18" s="862"/>
      <c r="M18" s="862"/>
      <c r="N18" s="865"/>
      <c r="O18" s="1599"/>
      <c r="P18" s="866"/>
      <c r="Q18" s="861"/>
      <c r="R18" s="866"/>
    </row>
    <row r="19" spans="1:19" s="248" customFormat="1" x14ac:dyDescent="0.25">
      <c r="A19" s="248">
        <v>8</v>
      </c>
      <c r="C19" s="1417"/>
      <c r="D19" s="1420" t="s">
        <v>2106</v>
      </c>
      <c r="E19" s="1005" t="s">
        <v>2269</v>
      </c>
      <c r="F19" s="1426" t="s">
        <v>2107</v>
      </c>
      <c r="G19" s="1422" t="s">
        <v>2260</v>
      </c>
      <c r="H19" s="1422" t="s">
        <v>2276</v>
      </c>
      <c r="I19" s="1007" t="s">
        <v>2107</v>
      </c>
      <c r="J19" s="1139" t="s">
        <v>405</v>
      </c>
      <c r="K19" s="1505">
        <v>20</v>
      </c>
      <c r="L19" s="1515">
        <f>K19</f>
        <v>20</v>
      </c>
      <c r="M19" s="1516">
        <f>SUMIF('59_88CovPacFinQ'!$A:$A,$A19,'59_88CovPacFinQ'!$L:$L)</f>
        <v>0</v>
      </c>
      <c r="N19" s="1524">
        <f t="shared" ref="N19" si="1">M19/K19</f>
        <v>0</v>
      </c>
      <c r="O19" s="1525" t="str">
        <f t="shared" ref="O19:O21" ca="1" si="2">IF(Q19=FALSE,"",K19-M19)</f>
        <v/>
      </c>
      <c r="P19" s="1123" t="s">
        <v>2482</v>
      </c>
      <c r="Q19" s="1011" t="b">
        <f ca="1">'NS dotčené COVID'!R19</f>
        <v>0</v>
      </c>
      <c r="R19" s="1034" t="s">
        <v>2280</v>
      </c>
    </row>
    <row r="20" spans="1:19" s="248" customFormat="1" x14ac:dyDescent="0.25">
      <c r="A20" s="248">
        <v>11</v>
      </c>
      <c r="C20" s="1417"/>
      <c r="D20" s="1433" t="s">
        <v>2127</v>
      </c>
      <c r="E20" s="1147" t="s">
        <v>2270</v>
      </c>
      <c r="F20" s="1415" t="s">
        <v>2180</v>
      </c>
      <c r="G20" s="1434" t="s">
        <v>2262</v>
      </c>
      <c r="H20" s="1435" t="s">
        <v>2278</v>
      </c>
      <c r="I20" s="1305" t="s">
        <v>2180</v>
      </c>
      <c r="J20" s="1136" t="s">
        <v>383</v>
      </c>
      <c r="K20" s="1526">
        <v>7</v>
      </c>
      <c r="L20" s="1527">
        <f>K20</f>
        <v>7</v>
      </c>
      <c r="M20" s="1528">
        <f>SUMIF('59_88CovPacFinQ'!$A:$A,$A20,'59_88CovPacFinQ'!$L:$L)</f>
        <v>0</v>
      </c>
      <c r="N20" s="1529">
        <f t="shared" si="0"/>
        <v>0</v>
      </c>
      <c r="O20" s="1530" t="str">
        <f t="shared" ca="1" si="2"/>
        <v/>
      </c>
      <c r="P20" s="1153" t="s">
        <v>2482</v>
      </c>
      <c r="Q20" s="846" t="b">
        <f ca="1">'NS dotčené COVID'!R20</f>
        <v>0</v>
      </c>
      <c r="R20" s="1028"/>
      <c r="S20" s="825"/>
    </row>
    <row r="21" spans="1:19" s="248" customFormat="1" x14ac:dyDescent="0.25">
      <c r="A21" s="248">
        <v>31</v>
      </c>
      <c r="C21" s="1417"/>
      <c r="D21" s="1436"/>
      <c r="E21" s="1005" t="s">
        <v>633</v>
      </c>
      <c r="F21" s="1421"/>
      <c r="G21" s="1437"/>
      <c r="H21" s="1438"/>
      <c r="I21" s="1331"/>
      <c r="J21" s="1139"/>
      <c r="K21" s="1505">
        <v>6</v>
      </c>
      <c r="L21" s="1515">
        <f>K21</f>
        <v>6</v>
      </c>
      <c r="M21" s="1516">
        <f>SUMIF('59_88CovPacFinQ'!$A:$A,$A21,'59_88CovPacFinQ'!$L:$L)</f>
        <v>0</v>
      </c>
      <c r="N21" s="1517">
        <f t="shared" si="0"/>
        <v>0</v>
      </c>
      <c r="O21" s="1531" t="str">
        <f t="shared" ca="1" si="2"/>
        <v/>
      </c>
      <c r="P21" s="1123" t="s">
        <v>2482</v>
      </c>
      <c r="Q21" s="1011" t="b">
        <f ca="1">'NS dotčené COVID'!R21</f>
        <v>0</v>
      </c>
      <c r="R21" s="1035"/>
      <c r="S21" s="825"/>
    </row>
    <row r="22" spans="1:19" s="806" customFormat="1" ht="3.75" customHeight="1" x14ac:dyDescent="0.25">
      <c r="C22" s="1439"/>
      <c r="D22" s="1440"/>
      <c r="E22" s="828"/>
      <c r="F22" s="1429"/>
      <c r="G22" s="1416"/>
      <c r="H22" s="1416"/>
      <c r="I22" s="1135"/>
      <c r="J22" s="1136"/>
      <c r="K22" s="1519"/>
      <c r="L22" s="1520"/>
      <c r="M22" s="1532"/>
      <c r="N22" s="1522"/>
      <c r="O22" s="1533"/>
      <c r="P22" s="1122"/>
      <c r="Q22" s="814"/>
      <c r="R22" s="1027"/>
      <c r="S22" s="852"/>
    </row>
    <row r="23" spans="1:19" s="855" customFormat="1" x14ac:dyDescent="0.25">
      <c r="C23" s="1441"/>
      <c r="D23" s="1442" t="s">
        <v>2488</v>
      </c>
      <c r="E23" s="1442"/>
      <c r="F23" s="1442"/>
      <c r="G23" s="1443"/>
      <c r="H23" s="1443"/>
      <c r="I23" s="1128" t="s">
        <v>2485</v>
      </c>
      <c r="J23" s="836"/>
      <c r="K23" s="838">
        <f ca="1">SUMIF($Q$25:$Q$26,TRUE,$K$25:$K$26)</f>
        <v>10</v>
      </c>
      <c r="L23" s="838"/>
      <c r="M23" s="838">
        <f>SUM(M25:M26)</f>
        <v>3</v>
      </c>
      <c r="N23" s="840">
        <f ca="1">IF(K23=0,"",M23/K23)</f>
        <v>0.3</v>
      </c>
      <c r="O23" s="1600">
        <f ca="1">K23-M23</f>
        <v>7</v>
      </c>
      <c r="P23" s="867"/>
      <c r="Q23" s="836"/>
      <c r="R23" s="867"/>
      <c r="S23" s="852"/>
    </row>
    <row r="24" spans="1:19" s="855" customFormat="1" x14ac:dyDescent="0.25">
      <c r="C24" s="1441"/>
      <c r="D24" s="1442"/>
      <c r="E24" s="1442"/>
      <c r="F24" s="1442"/>
      <c r="G24" s="1443"/>
      <c r="H24" s="1443"/>
      <c r="I24" s="869" t="s">
        <v>2318</v>
      </c>
      <c r="J24" s="836"/>
      <c r="K24" s="1601">
        <f ca="1">SUMIF($Q$25:$Q$26,FALSE,$K$25:$K$26)</f>
        <v>0</v>
      </c>
      <c r="L24" s="838"/>
      <c r="M24" s="838"/>
      <c r="N24" s="840"/>
      <c r="O24" s="1600"/>
      <c r="P24" s="867"/>
      <c r="Q24" s="836"/>
      <c r="R24" s="867"/>
    </row>
    <row r="25" spans="1:19" s="834" customFormat="1" x14ac:dyDescent="0.25">
      <c r="A25" s="834">
        <v>6</v>
      </c>
      <c r="C25" s="1444"/>
      <c r="D25" s="1420" t="s">
        <v>295</v>
      </c>
      <c r="E25" s="1005" t="s">
        <v>2267</v>
      </c>
      <c r="F25" s="1426" t="s">
        <v>308</v>
      </c>
      <c r="G25" s="1422" t="s">
        <v>2258</v>
      </c>
      <c r="H25" s="1422" t="s">
        <v>2274</v>
      </c>
      <c r="I25" s="1007" t="s">
        <v>308</v>
      </c>
      <c r="J25" s="1139" t="s">
        <v>252</v>
      </c>
      <c r="K25" s="1505">
        <v>4</v>
      </c>
      <c r="L25" s="1515">
        <f>K25</f>
        <v>4</v>
      </c>
      <c r="M25" s="1534">
        <f>SUMIF('59_88CovPacFinQ'!$A:$A,$A25,'59_88CovPacFinQ'!$L:$L)</f>
        <v>2</v>
      </c>
      <c r="N25" s="1524">
        <f>M25/K25</f>
        <v>0.5</v>
      </c>
      <c r="O25" s="1525">
        <f t="shared" ref="O25:O26" ca="1" si="3">IF(Q25=FALSE,"",K25-M25)</f>
        <v>2</v>
      </c>
      <c r="P25" s="1123">
        <v>44125</v>
      </c>
      <c r="Q25" s="1011" t="b">
        <f ca="1">'NS dotčené COVID'!R25</f>
        <v>1</v>
      </c>
      <c r="R25" s="1034"/>
    </row>
    <row r="26" spans="1:19" s="834" customFormat="1" x14ac:dyDescent="0.25">
      <c r="A26" s="834">
        <v>10</v>
      </c>
      <c r="C26" s="1445"/>
      <c r="D26" s="1446" t="s">
        <v>131</v>
      </c>
      <c r="E26" s="1041" t="s">
        <v>2176</v>
      </c>
      <c r="F26" s="1447" t="s">
        <v>309</v>
      </c>
      <c r="G26" s="1448" t="s">
        <v>2261</v>
      </c>
      <c r="H26" s="1448" t="s">
        <v>2277</v>
      </c>
      <c r="I26" s="1042" t="s">
        <v>309</v>
      </c>
      <c r="J26" s="1049" t="s">
        <v>420</v>
      </c>
      <c r="K26" s="1535">
        <v>6</v>
      </c>
      <c r="L26" s="1536">
        <f>+K26</f>
        <v>6</v>
      </c>
      <c r="M26" s="1537">
        <f>SUMIF('59_88CovPacFinQ'!$A:$A,$A26,'59_88CovPacFinQ'!$L:$L)</f>
        <v>1</v>
      </c>
      <c r="N26" s="1538">
        <f>M26/K26</f>
        <v>0.16666666666666666</v>
      </c>
      <c r="O26" s="1539">
        <f t="shared" ca="1" si="3"/>
        <v>5</v>
      </c>
      <c r="P26" s="1124">
        <v>43910</v>
      </c>
      <c r="Q26" s="1044" t="b">
        <f ca="1">'NS dotčené COVID'!R26</f>
        <v>1</v>
      </c>
      <c r="R26" s="1045"/>
    </row>
    <row r="27" spans="1:19" s="834" customFormat="1" ht="9" customHeight="1" x14ac:dyDescent="0.25">
      <c r="C27" s="1449"/>
      <c r="D27" s="1449"/>
      <c r="E27" s="1449"/>
      <c r="F27" s="1449"/>
      <c r="G27" s="1449"/>
      <c r="H27" s="1449"/>
      <c r="K27" s="1449"/>
      <c r="L27" s="1449"/>
      <c r="M27" s="1449"/>
      <c r="N27" s="1449"/>
      <c r="O27" s="1449"/>
    </row>
    <row r="28" spans="1:19" s="239" customFormat="1" x14ac:dyDescent="0.25">
      <c r="C28" s="1450"/>
      <c r="D28" s="1451" t="s">
        <v>296</v>
      </c>
      <c r="E28" s="1452"/>
      <c r="F28" s="1453"/>
      <c r="G28" s="1453"/>
      <c r="H28" s="1453"/>
      <c r="I28" s="884" t="s">
        <v>2324</v>
      </c>
      <c r="J28" s="882"/>
      <c r="K28" s="1602">
        <f ca="1">SUMIF($Q$29:$Q$34,TRUE,$K$29:$K$34)</f>
        <v>147</v>
      </c>
      <c r="L28" s="886"/>
      <c r="M28" s="1602">
        <f>SUM(M29:M34)</f>
        <v>85</v>
      </c>
      <c r="N28" s="1603">
        <f t="shared" ca="1" si="0"/>
        <v>0.57823129251700678</v>
      </c>
      <c r="O28" s="1604">
        <f ca="1">K28-M28</f>
        <v>62</v>
      </c>
      <c r="P28" s="888"/>
      <c r="Q28" s="882"/>
      <c r="R28" s="888"/>
    </row>
    <row r="29" spans="1:19" s="248" customFormat="1" ht="15" x14ac:dyDescent="0.25">
      <c r="A29" s="248">
        <v>14</v>
      </c>
      <c r="C29" s="1454"/>
      <c r="D29" s="1455" t="s">
        <v>2351</v>
      </c>
      <c r="E29" s="828" t="s">
        <v>2287</v>
      </c>
      <c r="F29" s="1415" t="s">
        <v>242</v>
      </c>
      <c r="G29" s="1416" t="s">
        <v>2297</v>
      </c>
      <c r="H29" s="1416" t="s">
        <v>2306</v>
      </c>
      <c r="I29" s="1305" t="s">
        <v>2178</v>
      </c>
      <c r="J29" s="1307" t="s">
        <v>233</v>
      </c>
      <c r="K29" s="1519">
        <v>17</v>
      </c>
      <c r="L29" s="1540">
        <f>+K29+K30</f>
        <v>34</v>
      </c>
      <c r="M29" s="1521">
        <f>SUMIF('59_88CovPacFinQ'!$A:$A,$A29,'59_88CovPacFinQ'!$L:$L)</f>
        <v>10</v>
      </c>
      <c r="N29" s="1541">
        <f t="shared" si="0"/>
        <v>0.58823529411764708</v>
      </c>
      <c r="O29" s="1542">
        <f t="shared" ref="O29:O34" ca="1" si="4">IF(Q29=FALSE,"",K29-M29)</f>
        <v>7</v>
      </c>
      <c r="P29" s="1109">
        <v>43983</v>
      </c>
      <c r="Q29" s="814" t="b">
        <f ca="1">'NS dotčené COVID'!R29</f>
        <v>1</v>
      </c>
      <c r="R29" s="890"/>
    </row>
    <row r="30" spans="1:19" s="248" customFormat="1" ht="15" x14ac:dyDescent="0.25">
      <c r="A30" s="248">
        <v>15</v>
      </c>
      <c r="C30" s="1454"/>
      <c r="D30" s="1456" t="s">
        <v>2352</v>
      </c>
      <c r="E30" s="977" t="s">
        <v>2288</v>
      </c>
      <c r="F30" s="1457"/>
      <c r="G30" s="1458" t="s">
        <v>2297</v>
      </c>
      <c r="H30" s="1458" t="s">
        <v>2306</v>
      </c>
      <c r="I30" s="1306"/>
      <c r="J30" s="1308"/>
      <c r="K30" s="1543">
        <v>17</v>
      </c>
      <c r="L30" s="1544"/>
      <c r="M30" s="1545">
        <f>SUMIF('59_88CovPacFinQ'!$A:$A,$A30,'59_88CovPacFinQ'!$L:$L)</f>
        <v>8</v>
      </c>
      <c r="N30" s="1546">
        <f t="shared" si="0"/>
        <v>0.47058823529411764</v>
      </c>
      <c r="O30" s="1547">
        <f t="shared" ca="1" si="4"/>
        <v>9</v>
      </c>
      <c r="P30" s="1110">
        <v>44120</v>
      </c>
      <c r="Q30" s="982" t="b">
        <f ca="1">'NS dotčené COVID'!R30</f>
        <v>1</v>
      </c>
      <c r="R30" s="983"/>
    </row>
    <row r="31" spans="1:19" s="248" customFormat="1" x14ac:dyDescent="0.25">
      <c r="A31" s="248">
        <v>18</v>
      </c>
      <c r="C31" s="1454"/>
      <c r="D31" s="1459" t="s">
        <v>300</v>
      </c>
      <c r="E31" s="966" t="s">
        <v>2290</v>
      </c>
      <c r="F31" s="1460" t="s">
        <v>2180</v>
      </c>
      <c r="G31" s="1461" t="s">
        <v>2299</v>
      </c>
      <c r="H31" s="1461" t="s">
        <v>2309</v>
      </c>
      <c r="I31" s="968" t="s">
        <v>2183</v>
      </c>
      <c r="J31" s="969" t="s">
        <v>301</v>
      </c>
      <c r="K31" s="1548">
        <v>42</v>
      </c>
      <c r="L31" s="1549">
        <f t="shared" ref="L31:L34" si="5">+K31</f>
        <v>42</v>
      </c>
      <c r="M31" s="1550">
        <f>SUMIF('59_88CovPacFinQ'!$A:$A,$A31,'59_88CovPacFinQ'!$L:$L)</f>
        <v>21</v>
      </c>
      <c r="N31" s="1551">
        <f t="shared" si="0"/>
        <v>0.5</v>
      </c>
      <c r="O31" s="1552">
        <f t="shared" ca="1" si="4"/>
        <v>21</v>
      </c>
      <c r="P31" s="1111">
        <v>44123</v>
      </c>
      <c r="Q31" s="974" t="b">
        <f ca="1">'NS dotčené COVID'!R31</f>
        <v>1</v>
      </c>
      <c r="R31" s="975"/>
    </row>
    <row r="32" spans="1:19" s="248" customFormat="1" x14ac:dyDescent="0.25">
      <c r="A32" s="248">
        <v>9</v>
      </c>
      <c r="C32" s="1454"/>
      <c r="D32" s="1462" t="s">
        <v>2115</v>
      </c>
      <c r="E32" s="919" t="s">
        <v>2271</v>
      </c>
      <c r="F32" s="1463" t="s">
        <v>2179</v>
      </c>
      <c r="G32" s="1464" t="s">
        <v>2263</v>
      </c>
      <c r="H32" s="1464" t="s">
        <v>2279</v>
      </c>
      <c r="I32" s="922" t="s">
        <v>2179</v>
      </c>
      <c r="J32" s="923" t="s">
        <v>472</v>
      </c>
      <c r="K32" s="1553">
        <v>25</v>
      </c>
      <c r="L32" s="1554">
        <f>K32</f>
        <v>25</v>
      </c>
      <c r="M32" s="1545">
        <f>SUMIF('59_88CovPacFinQ'!$A:$A,$A32,'59_88CovPacFinQ'!$L:$L)</f>
        <v>5</v>
      </c>
      <c r="N32" s="1555">
        <f t="shared" si="0"/>
        <v>0.2</v>
      </c>
      <c r="O32" s="1556">
        <f t="shared" ca="1" si="4"/>
        <v>20</v>
      </c>
      <c r="P32" s="1112">
        <v>44125</v>
      </c>
      <c r="Q32" s="928" t="b">
        <f ca="1">'NS dotčené COVID'!R32</f>
        <v>1</v>
      </c>
      <c r="R32" s="929" t="s">
        <v>2349</v>
      </c>
    </row>
    <row r="33" spans="1:18" s="248" customFormat="1" x14ac:dyDescent="0.25">
      <c r="A33" s="248">
        <v>21</v>
      </c>
      <c r="C33" s="1454"/>
      <c r="D33" s="1465" t="s">
        <v>343</v>
      </c>
      <c r="E33" s="907" t="s">
        <v>2292</v>
      </c>
      <c r="F33" s="1466" t="s">
        <v>2181</v>
      </c>
      <c r="G33" s="1467" t="s">
        <v>2301</v>
      </c>
      <c r="H33" s="1467" t="s">
        <v>2310</v>
      </c>
      <c r="I33" s="910" t="s">
        <v>2181</v>
      </c>
      <c r="J33" s="911" t="s">
        <v>386</v>
      </c>
      <c r="K33" s="1557">
        <v>23</v>
      </c>
      <c r="L33" s="1558">
        <f t="shared" si="5"/>
        <v>23</v>
      </c>
      <c r="M33" s="1559">
        <f>SUMIF('59_88CovPacFinQ'!$A:$A,$A33,'59_88CovPacFinQ'!$L:$L)</f>
        <v>19</v>
      </c>
      <c r="N33" s="1560">
        <f t="shared" si="0"/>
        <v>0.82608695652173914</v>
      </c>
      <c r="O33" s="1561">
        <f t="shared" ca="1" si="4"/>
        <v>4</v>
      </c>
      <c r="P33" s="1113">
        <v>44129</v>
      </c>
      <c r="Q33" s="916" t="b">
        <f ca="1">'NS dotčené COVID'!R33</f>
        <v>1</v>
      </c>
      <c r="R33" s="917"/>
    </row>
    <row r="34" spans="1:18" s="248" customFormat="1" x14ac:dyDescent="0.25">
      <c r="A34" s="248">
        <v>22</v>
      </c>
      <c r="C34" s="1454"/>
      <c r="D34" s="1462" t="s">
        <v>2175</v>
      </c>
      <c r="E34" s="919" t="s">
        <v>2293</v>
      </c>
      <c r="F34" s="1463" t="s">
        <v>2181</v>
      </c>
      <c r="G34" s="1464" t="s">
        <v>2302</v>
      </c>
      <c r="H34" s="1464" t="s">
        <v>2311</v>
      </c>
      <c r="I34" s="922" t="s">
        <v>2181</v>
      </c>
      <c r="J34" s="923" t="s">
        <v>364</v>
      </c>
      <c r="K34" s="1553">
        <v>23</v>
      </c>
      <c r="L34" s="1554">
        <f t="shared" si="5"/>
        <v>23</v>
      </c>
      <c r="M34" s="1545">
        <f>SUMIF('59_88CovPacFinQ'!$A:$A,$A34,'59_88CovPacFinQ'!$L:$L)</f>
        <v>22</v>
      </c>
      <c r="N34" s="1562">
        <f t="shared" si="0"/>
        <v>0.95652173913043481</v>
      </c>
      <c r="O34" s="1563">
        <f t="shared" ca="1" si="4"/>
        <v>1</v>
      </c>
      <c r="P34" s="1112">
        <v>44132</v>
      </c>
      <c r="Q34" s="928" t="b">
        <f ca="1">'NS dotčené COVID'!R34</f>
        <v>1</v>
      </c>
      <c r="R34" s="932"/>
    </row>
    <row r="35" spans="1:18" s="248" customFormat="1" ht="3.75" customHeight="1" x14ac:dyDescent="0.25">
      <c r="C35" s="1468"/>
      <c r="D35" s="1469"/>
      <c r="E35" s="828"/>
      <c r="F35" s="1429"/>
      <c r="G35" s="1416"/>
      <c r="H35" s="1416"/>
      <c r="I35" s="809"/>
      <c r="J35" s="1136"/>
      <c r="K35" s="1519"/>
      <c r="L35" s="1564"/>
      <c r="M35" s="1532"/>
      <c r="N35" s="1541"/>
      <c r="O35" s="1542"/>
      <c r="P35" s="1109"/>
      <c r="Q35" s="814"/>
      <c r="R35" s="890"/>
    </row>
    <row r="36" spans="1:18" s="239" customFormat="1" x14ac:dyDescent="0.25">
      <c r="C36" s="1470"/>
      <c r="D36" s="1471" t="s">
        <v>2484</v>
      </c>
      <c r="E36" s="1471"/>
      <c r="F36" s="1472"/>
      <c r="G36" s="1472"/>
      <c r="H36" s="1472"/>
      <c r="I36" s="880" t="s">
        <v>2486</v>
      </c>
      <c r="J36" s="871"/>
      <c r="K36" s="1605">
        <f ca="1">SUMIF($Q$37:$Q$43,FALSE,$K$37:$K$43)</f>
        <v>132</v>
      </c>
      <c r="L36" s="872"/>
      <c r="M36" s="872"/>
      <c r="N36" s="876"/>
      <c r="O36" s="1606"/>
      <c r="P36" s="892"/>
      <c r="Q36" s="871"/>
      <c r="R36" s="892"/>
    </row>
    <row r="37" spans="1:18" s="248" customFormat="1" x14ac:dyDescent="0.25">
      <c r="A37" s="248">
        <v>20</v>
      </c>
      <c r="C37" s="1473"/>
      <c r="D37" s="1474" t="s">
        <v>2343</v>
      </c>
      <c r="E37" s="984" t="s">
        <v>2357</v>
      </c>
      <c r="F37" s="1475" t="s">
        <v>2107</v>
      </c>
      <c r="G37" s="1476" t="s">
        <v>2300</v>
      </c>
      <c r="H37" s="1476" t="s">
        <v>2276</v>
      </c>
      <c r="I37" s="987" t="s">
        <v>2107</v>
      </c>
      <c r="J37" s="988" t="s">
        <v>400</v>
      </c>
      <c r="K37" s="1565">
        <v>20</v>
      </c>
      <c r="L37" s="1566">
        <f>+K37</f>
        <v>20</v>
      </c>
      <c r="M37" s="1559">
        <f>SUMIF('59_88CovPacFinQ'!$A:$A,$A37,'59_88CovPacFinQ'!$L:$L)</f>
        <v>0</v>
      </c>
      <c r="N37" s="1567">
        <f>M37/K37</f>
        <v>0</v>
      </c>
      <c r="O37" s="1568" t="str">
        <f t="shared" ref="O37:O43" ca="1" si="6">IF(Q37=FALSE,"",K37-M37)</f>
        <v/>
      </c>
      <c r="P37" s="1115" t="s">
        <v>2482</v>
      </c>
      <c r="Q37" s="994" t="b">
        <f ca="1">'NS dotčené COVID'!R37</f>
        <v>0</v>
      </c>
      <c r="R37" s="995" t="s">
        <v>2350</v>
      </c>
    </row>
    <row r="38" spans="1:18" s="248" customFormat="1" x14ac:dyDescent="0.25">
      <c r="A38" s="248">
        <v>30</v>
      </c>
      <c r="C38" s="1473"/>
      <c r="D38" s="1477" t="s">
        <v>2344</v>
      </c>
      <c r="E38" s="944" t="s">
        <v>2291</v>
      </c>
      <c r="F38" s="1478" t="s">
        <v>2107</v>
      </c>
      <c r="G38" s="1479" t="s">
        <v>2300</v>
      </c>
      <c r="H38" s="1479" t="s">
        <v>2276</v>
      </c>
      <c r="I38" s="947" t="s">
        <v>2107</v>
      </c>
      <c r="J38" s="948" t="s">
        <v>400</v>
      </c>
      <c r="K38" s="1569">
        <v>20</v>
      </c>
      <c r="L38" s="1570">
        <f>+K38</f>
        <v>20</v>
      </c>
      <c r="M38" s="1545">
        <f>SUMIF('59_88CovPacFinQ'!$A:$A,$A38,'59_88CovPacFinQ'!$L:$L)</f>
        <v>0</v>
      </c>
      <c r="N38" s="1571">
        <f>M38/K38</f>
        <v>0</v>
      </c>
      <c r="O38" s="1572" t="str">
        <f t="shared" ca="1" si="6"/>
        <v/>
      </c>
      <c r="P38" s="1117" t="s">
        <v>2482</v>
      </c>
      <c r="Q38" s="953" t="b">
        <f ca="1">'NS dotčené COVID'!R38</f>
        <v>0</v>
      </c>
      <c r="R38" s="954"/>
    </row>
    <row r="39" spans="1:18" s="248" customFormat="1" x14ac:dyDescent="0.25">
      <c r="A39" s="248">
        <v>23</v>
      </c>
      <c r="C39" s="1473"/>
      <c r="D39" s="1480" t="s">
        <v>2316</v>
      </c>
      <c r="E39" s="934" t="s">
        <v>2294</v>
      </c>
      <c r="F39" s="1481" t="s">
        <v>2180</v>
      </c>
      <c r="G39" s="1482" t="s">
        <v>2262</v>
      </c>
      <c r="H39" s="1482" t="s">
        <v>2312</v>
      </c>
      <c r="I39" s="937" t="s">
        <v>2180</v>
      </c>
      <c r="J39" s="938" t="s">
        <v>373</v>
      </c>
      <c r="K39" s="1573">
        <v>25</v>
      </c>
      <c r="L39" s="1574">
        <f>K39</f>
        <v>25</v>
      </c>
      <c r="M39" s="1559">
        <f>SUMIF('59_88CovPacFinQ'!$A:$A,$A39,'59_88CovPacFinQ'!$L:$L)</f>
        <v>0</v>
      </c>
      <c r="N39" s="1575">
        <f t="shared" si="0"/>
        <v>0</v>
      </c>
      <c r="O39" s="1576" t="str">
        <f t="shared" ca="1" si="6"/>
        <v/>
      </c>
      <c r="P39" s="1119" t="s">
        <v>2482</v>
      </c>
      <c r="Q39" s="953" t="b">
        <f ca="1">'NS dotčené COVID'!R39</f>
        <v>0</v>
      </c>
      <c r="R39" s="962"/>
    </row>
    <row r="40" spans="1:18" s="248" customFormat="1" x14ac:dyDescent="0.25">
      <c r="A40" s="248">
        <v>27</v>
      </c>
      <c r="C40" s="1473"/>
      <c r="D40" s="1477" t="s">
        <v>2317</v>
      </c>
      <c r="E40" s="944" t="s">
        <v>2295</v>
      </c>
      <c r="F40" s="1478" t="s">
        <v>2180</v>
      </c>
      <c r="G40" s="1479" t="s">
        <v>2262</v>
      </c>
      <c r="H40" s="1479" t="s">
        <v>2312</v>
      </c>
      <c r="I40" s="947" t="s">
        <v>2180</v>
      </c>
      <c r="J40" s="948" t="s">
        <v>373</v>
      </c>
      <c r="K40" s="1569">
        <v>25</v>
      </c>
      <c r="L40" s="1577">
        <f>K40</f>
        <v>25</v>
      </c>
      <c r="M40" s="1545">
        <f>SUMIF('59_88CovPacFinQ'!$A:$A,$A40,'59_88CovPacFinQ'!$L:$L)</f>
        <v>0</v>
      </c>
      <c r="N40" s="1578">
        <f t="shared" si="0"/>
        <v>0</v>
      </c>
      <c r="O40" s="1579" t="str">
        <f t="shared" ca="1" si="6"/>
        <v/>
      </c>
      <c r="P40" s="1117" t="s">
        <v>2482</v>
      </c>
      <c r="Q40" s="942" t="b">
        <f ca="1">'NS dotčené COVID'!R40</f>
        <v>0</v>
      </c>
      <c r="R40" s="958"/>
    </row>
    <row r="41" spans="1:18" s="248" customFormat="1" x14ac:dyDescent="0.25">
      <c r="A41" s="248">
        <v>28</v>
      </c>
      <c r="C41" s="1473"/>
      <c r="D41" s="1480" t="s">
        <v>2281</v>
      </c>
      <c r="E41" s="934" t="s">
        <v>2282</v>
      </c>
      <c r="F41" s="1481" t="s">
        <v>2285</v>
      </c>
      <c r="G41" s="1482" t="s">
        <v>2303</v>
      </c>
      <c r="H41" s="1482" t="s">
        <v>2313</v>
      </c>
      <c r="I41" s="937" t="s">
        <v>2285</v>
      </c>
      <c r="J41" s="938" t="s">
        <v>530</v>
      </c>
      <c r="K41" s="1573">
        <v>15</v>
      </c>
      <c r="L41" s="1580">
        <f>SUM(K41:K41)</f>
        <v>15</v>
      </c>
      <c r="M41" s="1559">
        <f>SUMIF('59_88CovPacFinQ'!$A:$A,$A41,'59_88CovPacFinQ'!$L:$L)</f>
        <v>0</v>
      </c>
      <c r="N41" s="1581">
        <f t="shared" si="0"/>
        <v>0</v>
      </c>
      <c r="O41" s="1582" t="str">
        <f t="shared" ca="1" si="6"/>
        <v/>
      </c>
      <c r="P41" s="1119" t="s">
        <v>2482</v>
      </c>
      <c r="Q41" s="953" t="b">
        <f ca="1">'NS dotčené COVID'!R41</f>
        <v>0</v>
      </c>
      <c r="R41" s="954"/>
    </row>
    <row r="42" spans="1:18" s="248" customFormat="1" x14ac:dyDescent="0.25">
      <c r="A42" s="248">
        <v>29</v>
      </c>
      <c r="C42" s="1473"/>
      <c r="D42" s="1477" t="s">
        <v>2283</v>
      </c>
      <c r="E42" s="944" t="s">
        <v>2284</v>
      </c>
      <c r="F42" s="1478" t="s">
        <v>2286</v>
      </c>
      <c r="G42" s="1479" t="s">
        <v>2304</v>
      </c>
      <c r="H42" s="1479" t="s">
        <v>2314</v>
      </c>
      <c r="I42" s="947" t="s">
        <v>2286</v>
      </c>
      <c r="J42" s="948"/>
      <c r="K42" s="1569">
        <v>10</v>
      </c>
      <c r="L42" s="1570">
        <f>K42</f>
        <v>10</v>
      </c>
      <c r="M42" s="1545">
        <f>SUMIF('59_88CovPacFinQ'!$A:$A,$A42,'59_88CovPacFinQ'!$L:$L)</f>
        <v>0</v>
      </c>
      <c r="N42" s="1571">
        <f t="shared" si="0"/>
        <v>0</v>
      </c>
      <c r="O42" s="1572" t="str">
        <f t="shared" ca="1" si="6"/>
        <v/>
      </c>
      <c r="P42" s="1117" t="s">
        <v>2482</v>
      </c>
      <c r="Q42" s="942" t="b">
        <f ca="1">'NS dotčené COVID'!R42</f>
        <v>0</v>
      </c>
      <c r="R42" s="943"/>
    </row>
    <row r="43" spans="1:18" s="248" customFormat="1" x14ac:dyDescent="0.25">
      <c r="A43" s="248">
        <v>24</v>
      </c>
      <c r="C43" s="1473"/>
      <c r="D43" s="1480" t="s">
        <v>341</v>
      </c>
      <c r="E43" s="934" t="s">
        <v>2296</v>
      </c>
      <c r="F43" s="1481" t="s">
        <v>2182</v>
      </c>
      <c r="G43" s="1482" t="s">
        <v>2305</v>
      </c>
      <c r="H43" s="1482" t="s">
        <v>2093</v>
      </c>
      <c r="I43" s="937" t="s">
        <v>2182</v>
      </c>
      <c r="J43" s="938" t="s">
        <v>530</v>
      </c>
      <c r="K43" s="1573">
        <v>17</v>
      </c>
      <c r="L43" s="1580">
        <f>SUM(K43:K43)</f>
        <v>17</v>
      </c>
      <c r="M43" s="1559">
        <f>SUMIF('59_88CovPacFinQ'!$A:$A,$A43,'59_88CovPacFinQ'!$L:$L)</f>
        <v>0</v>
      </c>
      <c r="N43" s="1581">
        <f t="shared" si="0"/>
        <v>0</v>
      </c>
      <c r="O43" s="1582" t="str">
        <f t="shared" ca="1" si="6"/>
        <v/>
      </c>
      <c r="P43" s="1119" t="s">
        <v>2482</v>
      </c>
      <c r="Q43" s="953" t="b">
        <f ca="1">'NS dotčené COVID'!R43</f>
        <v>0</v>
      </c>
      <c r="R43" s="954"/>
    </row>
    <row r="44" spans="1:18" s="248" customFormat="1" ht="3.75" customHeight="1" x14ac:dyDescent="0.25">
      <c r="C44" s="1468"/>
      <c r="D44" s="1469"/>
      <c r="E44" s="828"/>
      <c r="F44" s="1429"/>
      <c r="G44" s="1416"/>
      <c r="H44" s="1416"/>
      <c r="I44" s="809"/>
      <c r="J44" s="1136"/>
      <c r="K44" s="1519"/>
      <c r="L44" s="1564"/>
      <c r="M44" s="1532"/>
      <c r="N44" s="1541"/>
      <c r="O44" s="1542"/>
      <c r="P44" s="1109"/>
      <c r="Q44" s="814"/>
      <c r="R44" s="890"/>
    </row>
    <row r="45" spans="1:18" s="239" customFormat="1" x14ac:dyDescent="0.25">
      <c r="C45" s="1483"/>
      <c r="D45" s="1484" t="s">
        <v>2487</v>
      </c>
      <c r="E45" s="1484"/>
      <c r="F45" s="1485"/>
      <c r="G45" s="1485"/>
      <c r="H45" s="1486"/>
      <c r="I45" s="1131" t="s">
        <v>2485</v>
      </c>
      <c r="J45" s="997"/>
      <c r="K45" s="998">
        <f ca="1">SUMIF($Q$47:$Q$48,TRUE,$K$47:$K$48)</f>
        <v>8</v>
      </c>
      <c r="L45" s="998"/>
      <c r="M45" s="998">
        <f>SUM(M47:M48)</f>
        <v>4</v>
      </c>
      <c r="N45" s="1003">
        <f ca="1">IF(K45=0,"",M45/K45)</f>
        <v>0.5</v>
      </c>
      <c r="O45" s="1607">
        <f ca="1">K45-M45</f>
        <v>4</v>
      </c>
      <c r="P45" s="999"/>
      <c r="Q45" s="997"/>
      <c r="R45" s="1004"/>
    </row>
    <row r="46" spans="1:18" s="239" customFormat="1" x14ac:dyDescent="0.25">
      <c r="C46" s="1483"/>
      <c r="D46" s="1484"/>
      <c r="E46" s="1484"/>
      <c r="F46" s="1485"/>
      <c r="G46" s="1485"/>
      <c r="H46" s="1485"/>
      <c r="I46" s="1000" t="s">
        <v>2318</v>
      </c>
      <c r="J46" s="997"/>
      <c r="K46" s="1608">
        <f ca="1">SUMIF($Q$47:$Q$48,FALSE,$K$47:$K$48)</f>
        <v>10</v>
      </c>
      <c r="L46" s="998"/>
      <c r="M46" s="998"/>
      <c r="N46" s="1003"/>
      <c r="O46" s="1607"/>
      <c r="P46" s="999"/>
      <c r="Q46" s="997"/>
      <c r="R46" s="1004"/>
    </row>
    <row r="47" spans="1:18" s="248" customFormat="1" x14ac:dyDescent="0.25">
      <c r="A47" s="248">
        <v>16</v>
      </c>
      <c r="C47" s="1487"/>
      <c r="D47" s="1474" t="s">
        <v>295</v>
      </c>
      <c r="E47" s="984" t="s">
        <v>2267</v>
      </c>
      <c r="F47" s="1475" t="s">
        <v>308</v>
      </c>
      <c r="G47" s="1476" t="s">
        <v>2258</v>
      </c>
      <c r="H47" s="1476" t="s">
        <v>2307</v>
      </c>
      <c r="I47" s="987" t="s">
        <v>308</v>
      </c>
      <c r="J47" s="988" t="s">
        <v>252</v>
      </c>
      <c r="K47" s="1565">
        <v>8</v>
      </c>
      <c r="L47" s="1566">
        <f>+K47</f>
        <v>8</v>
      </c>
      <c r="M47" s="1550">
        <f>SUMIF('59_88CovPacFinQ'!$A:$A,$A47,'59_88CovPacFinQ'!$L:$L)</f>
        <v>4</v>
      </c>
      <c r="N47" s="1567">
        <f>M47/K47</f>
        <v>0.5</v>
      </c>
      <c r="O47" s="1568">
        <f t="shared" ref="O47:O48" ca="1" si="7">IF(Q47=FALSE,"",K47-M47)</f>
        <v>4</v>
      </c>
      <c r="P47" s="1115">
        <v>44106</v>
      </c>
      <c r="Q47" s="994" t="b">
        <f ca="1">'NS dotčené COVID'!R47</f>
        <v>1</v>
      </c>
      <c r="R47" s="995"/>
    </row>
    <row r="48" spans="1:18" s="248" customFormat="1" x14ac:dyDescent="0.25">
      <c r="A48" s="248">
        <v>17</v>
      </c>
      <c r="C48" s="1488"/>
      <c r="D48" s="1489" t="s">
        <v>131</v>
      </c>
      <c r="E48" s="893" t="s">
        <v>2289</v>
      </c>
      <c r="F48" s="1490" t="s">
        <v>309</v>
      </c>
      <c r="G48" s="1491" t="s">
        <v>2298</v>
      </c>
      <c r="H48" s="1491" t="s">
        <v>2308</v>
      </c>
      <c r="I48" s="896" t="s">
        <v>309</v>
      </c>
      <c r="J48" s="897" t="s">
        <v>269</v>
      </c>
      <c r="K48" s="1583">
        <v>10</v>
      </c>
      <c r="L48" s="1584">
        <f>+K48</f>
        <v>10</v>
      </c>
      <c r="M48" s="1585">
        <f>SUMIF('59_88CovPacFinQ'!$A:$A,$A48,'59_88CovPacFinQ'!$L:$L)</f>
        <v>0</v>
      </c>
      <c r="N48" s="1586">
        <f>M48/K48</f>
        <v>0</v>
      </c>
      <c r="O48" s="1587" t="str">
        <f t="shared" ca="1" si="7"/>
        <v/>
      </c>
      <c r="P48" s="1121" t="s">
        <v>2315</v>
      </c>
      <c r="Q48" s="902" t="b">
        <f ca="1">'NS dotčené COVID'!R48</f>
        <v>0</v>
      </c>
      <c r="R48" s="903"/>
    </row>
    <row r="49" spans="4:18" s="834" customFormat="1" ht="9" customHeight="1" x14ac:dyDescent="0.25"/>
    <row r="53" spans="4:18" s="834" customFormat="1" ht="9" customHeight="1" x14ac:dyDescent="0.25"/>
    <row r="54" spans="4:18" s="248" customFormat="1" x14ac:dyDescent="0.25">
      <c r="D54" s="807"/>
      <c r="E54" s="807"/>
      <c r="F54" s="1133"/>
      <c r="G54" s="1133"/>
      <c r="H54" s="1133"/>
      <c r="I54" s="809"/>
      <c r="J54" s="810"/>
      <c r="K54" s="811"/>
      <c r="L54" s="812"/>
      <c r="M54" s="815"/>
      <c r="N54" s="815"/>
      <c r="O54" s="815"/>
      <c r="P54" s="814"/>
      <c r="Q54" s="814"/>
      <c r="R54" s="815"/>
    </row>
    <row r="55" spans="4:18" s="248" customFormat="1" x14ac:dyDescent="0.25">
      <c r="D55" s="807"/>
      <c r="E55" s="807"/>
      <c r="F55" s="1133"/>
      <c r="G55" s="1133"/>
      <c r="H55" s="1133"/>
      <c r="I55" s="809"/>
      <c r="J55" s="810"/>
      <c r="K55" s="811"/>
      <c r="L55" s="812"/>
      <c r="M55" s="815"/>
      <c r="N55" s="815"/>
      <c r="O55" s="815"/>
      <c r="P55" s="814"/>
      <c r="Q55" s="814"/>
      <c r="R55" s="815"/>
    </row>
    <row r="56" spans="4:18" s="248" customFormat="1" x14ac:dyDescent="0.25">
      <c r="D56" s="807"/>
      <c r="E56" s="807"/>
      <c r="F56" s="1133"/>
      <c r="G56" s="1133"/>
      <c r="H56" s="1133"/>
      <c r="I56" s="809"/>
      <c r="J56" s="810"/>
      <c r="K56" s="811"/>
      <c r="L56" s="812"/>
      <c r="M56" s="815"/>
      <c r="N56" s="815"/>
      <c r="O56" s="815"/>
      <c r="P56" s="814"/>
      <c r="Q56" s="814"/>
      <c r="R56" s="815"/>
    </row>
    <row r="57" spans="4:18" s="248" customFormat="1" x14ac:dyDescent="0.25">
      <c r="D57" s="807"/>
      <c r="E57" s="807"/>
      <c r="F57" s="1133"/>
      <c r="G57" s="1133"/>
      <c r="H57" s="1133"/>
      <c r="I57" s="809"/>
      <c r="J57" s="810"/>
      <c r="K57" s="811"/>
      <c r="L57" s="812"/>
      <c r="M57" s="815"/>
      <c r="N57" s="815"/>
      <c r="O57" s="815"/>
      <c r="P57" s="814"/>
      <c r="Q57" s="814"/>
      <c r="R57" s="815"/>
    </row>
    <row r="58" spans="4:18" s="248" customFormat="1" x14ac:dyDescent="0.25">
      <c r="D58" s="807"/>
      <c r="E58" s="807"/>
      <c r="F58" s="1133"/>
      <c r="G58" s="1133"/>
      <c r="H58" s="1133"/>
      <c r="I58" s="809"/>
      <c r="J58" s="810"/>
      <c r="K58" s="811"/>
      <c r="L58" s="812"/>
      <c r="M58" s="815"/>
      <c r="N58" s="815"/>
      <c r="O58" s="815"/>
      <c r="P58" s="814"/>
      <c r="Q58" s="814"/>
      <c r="R58" s="815"/>
    </row>
    <row r="59" spans="4:18" s="248" customFormat="1" x14ac:dyDescent="0.25">
      <c r="D59" s="807"/>
      <c r="E59" s="807"/>
      <c r="F59" s="1133"/>
      <c r="G59" s="1133"/>
      <c r="H59" s="1133"/>
      <c r="I59" s="809"/>
      <c r="J59" s="810"/>
      <c r="K59" s="811"/>
      <c r="L59" s="812"/>
      <c r="M59" s="815"/>
      <c r="N59" s="815"/>
      <c r="O59" s="815"/>
      <c r="P59" s="814"/>
      <c r="Q59" s="814"/>
      <c r="R59" s="815"/>
    </row>
  </sheetData>
  <mergeCells count="21">
    <mergeCell ref="D45:E46"/>
    <mergeCell ref="C1:R1"/>
    <mergeCell ref="C2:R2"/>
    <mergeCell ref="C5:D5"/>
    <mergeCell ref="C7:E8"/>
    <mergeCell ref="F12:F14"/>
    <mergeCell ref="J12:J14"/>
    <mergeCell ref="L12:L14"/>
    <mergeCell ref="M12:M14"/>
    <mergeCell ref="N12:N14"/>
    <mergeCell ref="O12:O14"/>
    <mergeCell ref="D20:D21"/>
    <mergeCell ref="F20:F21"/>
    <mergeCell ref="G20:G21"/>
    <mergeCell ref="H20:H21"/>
    <mergeCell ref="I20:I21"/>
    <mergeCell ref="D23:F24"/>
    <mergeCell ref="F29:F30"/>
    <mergeCell ref="I29:I30"/>
    <mergeCell ref="J29:J30"/>
    <mergeCell ref="L29:L30"/>
  </mergeCells>
  <conditionalFormatting sqref="P12 P37:P38 K37:K38">
    <cfRule type="expression" dxfId="44" priority="24">
      <formula>$Q12=TRUE</formula>
    </cfRule>
  </conditionalFormatting>
  <conditionalFormatting sqref="D16:D17 D37:D38">
    <cfRule type="expression" dxfId="43" priority="23">
      <formula>$Q16=TRUE</formula>
    </cfRule>
  </conditionalFormatting>
  <conditionalFormatting sqref="K16:K17">
    <cfRule type="expression" dxfId="42" priority="22">
      <formula>$Q16=TRUE</formula>
    </cfRule>
  </conditionalFormatting>
  <conditionalFormatting sqref="P16:P17">
    <cfRule type="expression" dxfId="41" priority="21">
      <formula>$Q16=TRUE</formula>
    </cfRule>
  </conditionalFormatting>
  <conditionalFormatting sqref="D26">
    <cfRule type="expression" dxfId="40" priority="20">
      <formula>$Q26=TRUE</formula>
    </cfRule>
  </conditionalFormatting>
  <conditionalFormatting sqref="K26">
    <cfRule type="expression" dxfId="39" priority="19">
      <formula>$Q26=TRUE</formula>
    </cfRule>
  </conditionalFormatting>
  <conditionalFormatting sqref="P26">
    <cfRule type="expression" dxfId="38" priority="18">
      <formula>$Q26=TRUE</formula>
    </cfRule>
  </conditionalFormatting>
  <conditionalFormatting sqref="D34">
    <cfRule type="expression" dxfId="37" priority="17">
      <formula>$Q34=TRUE</formula>
    </cfRule>
  </conditionalFormatting>
  <conditionalFormatting sqref="P34 K34">
    <cfRule type="expression" dxfId="36" priority="16">
      <formula>$Q34=TRUE</formula>
    </cfRule>
  </conditionalFormatting>
  <conditionalFormatting sqref="D25">
    <cfRule type="expression" dxfId="35" priority="15">
      <formula>$Q25=TRUE</formula>
    </cfRule>
  </conditionalFormatting>
  <conditionalFormatting sqref="K25 P25">
    <cfRule type="expression" dxfId="34" priority="14">
      <formula>$Q25=TRUE</formula>
    </cfRule>
  </conditionalFormatting>
  <conditionalFormatting sqref="M47 M29:M34 M37:M38">
    <cfRule type="expression" dxfId="33" priority="13">
      <formula>OR(AND(Q29=FALSE,M29&lt;&gt;0),K29&lt;M29)</formula>
    </cfRule>
  </conditionalFormatting>
  <conditionalFormatting sqref="M15:M16 M26 M39:M43 M20:M21">
    <cfRule type="expression" dxfId="32" priority="12">
      <formula>OR(AND(Q15=FALSE,M15&lt;&gt;0),K15&lt;M15)</formula>
    </cfRule>
  </conditionalFormatting>
  <conditionalFormatting sqref="M12">
    <cfRule type="expression" dxfId="31" priority="11">
      <formula>(L12&lt;M12)</formula>
    </cfRule>
  </conditionalFormatting>
  <conditionalFormatting sqref="D19">
    <cfRule type="expression" dxfId="30" priority="7">
      <formula>$Q19=TRUE</formula>
    </cfRule>
  </conditionalFormatting>
  <conditionalFormatting sqref="K19 P19">
    <cfRule type="expression" dxfId="29" priority="6">
      <formula>$Q19=TRUE</formula>
    </cfRule>
  </conditionalFormatting>
  <conditionalFormatting sqref="M19">
    <cfRule type="expression" dxfId="28" priority="5">
      <formula>OR(AND(Q19=FALSE,M19&lt;&gt;0),K19&lt;M19)</formula>
    </cfRule>
  </conditionalFormatting>
  <conditionalFormatting sqref="D13">
    <cfRule type="expression" dxfId="27" priority="4">
      <formula>$Q13=TRUE</formula>
    </cfRule>
  </conditionalFormatting>
  <conditionalFormatting sqref="K13">
    <cfRule type="expression" dxfId="26" priority="3">
      <formula>$Q13=TRUE</formula>
    </cfRule>
  </conditionalFormatting>
  <conditionalFormatting sqref="P13">
    <cfRule type="expression" dxfId="25" priority="2">
      <formula>$Q13=TRUE</formula>
    </cfRule>
  </conditionalFormatting>
  <conditionalFormatting sqref="D29:D33 D35 D47:D48 D39:D44 D20 D12 D14:D15">
    <cfRule type="expression" dxfId="24" priority="26">
      <formula>$Q12=TRUE</formula>
    </cfRule>
  </conditionalFormatting>
  <conditionalFormatting sqref="K29:K33 P29:P33 P35 K35 K47:K48 P47:P48 K39:K44 P39:P44 P20:P22 K20:K22 K12 P14:P15 K14:K15">
    <cfRule type="expression" dxfId="23" priority="25">
      <formula>$Q12=TRUE</formula>
    </cfRule>
  </conditionalFormatting>
  <conditionalFormatting sqref="M25">
    <cfRule type="expression" dxfId="22" priority="1">
      <formula>OR(AND(Q25=FALSE,M25&lt;&gt;0),K25&lt;M25)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6B71-614B-418F-8439-32389250B0CF}">
  <sheetPr>
    <tabColor rgb="FFFFC000"/>
    <pageSetUpPr fitToPage="1"/>
  </sheetPr>
  <dimension ref="A1:T59"/>
  <sheetViews>
    <sheetView showGridLines="0" zoomScale="80" zoomScaleNormal="80" workbookViewId="0">
      <pane ySplit="5" topLeftCell="A6" activePane="bottomLeft" state="frozen"/>
      <selection pane="bottomLeft" activeCell="V20" sqref="V20"/>
    </sheetView>
  </sheetViews>
  <sheetFormatPr defaultColWidth="8.85546875" defaultRowHeight="15.75" x14ac:dyDescent="0.25"/>
  <cols>
    <col min="1" max="2" width="10.28515625" style="215" hidden="1" customWidth="1"/>
    <col min="3" max="3" width="8.85546875" style="215"/>
    <col min="4" max="4" width="1.140625" style="215" customWidth="1"/>
    <col min="5" max="5" width="33.28515625" style="215" customWidth="1"/>
    <col min="6" max="6" width="29.7109375" style="215" customWidth="1"/>
    <col min="7" max="7" width="16.28515625" style="215" customWidth="1"/>
    <col min="8" max="9" width="21" style="215" customWidth="1"/>
    <col min="10" max="10" width="14.85546875" style="215" customWidth="1"/>
    <col min="11" max="11" width="39" style="215" hidden="1" customWidth="1"/>
    <col min="12" max="12" width="10.28515625" style="293" customWidth="1"/>
    <col min="13" max="13" width="10.28515625" style="214" customWidth="1"/>
    <col min="14" max="16" width="10.28515625" style="215" customWidth="1"/>
    <col min="17" max="17" width="12.85546875" style="215" customWidth="1"/>
    <col min="18" max="18" width="12.85546875" style="215" hidden="1" customWidth="1"/>
    <col min="19" max="19" width="84.42578125" style="215" hidden="1" customWidth="1"/>
    <col min="20" max="16384" width="8.85546875" style="215"/>
  </cols>
  <sheetData>
    <row r="1" spans="1:19" ht="23.25" x14ac:dyDescent="0.35">
      <c r="D1" s="1206" t="s">
        <v>0</v>
      </c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6"/>
      <c r="R1" s="1206"/>
      <c r="S1" s="1206"/>
    </row>
    <row r="2" spans="1:19" ht="18.75" x14ac:dyDescent="0.3">
      <c r="D2" s="1312" t="s">
        <v>2642</v>
      </c>
      <c r="E2" s="1312"/>
      <c r="F2" s="1312"/>
      <c r="G2" s="1312"/>
      <c r="H2" s="1312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</row>
    <row r="3" spans="1:19" ht="15" x14ac:dyDescent="0.25">
      <c r="E3" s="826"/>
      <c r="F3" s="50"/>
      <c r="L3" s="215"/>
      <c r="M3" s="215"/>
      <c r="Q3" s="822">
        <f ca="1">TODAY()</f>
        <v>44148</v>
      </c>
      <c r="R3" s="821"/>
    </row>
    <row r="4" spans="1:19" ht="15" hidden="1" x14ac:dyDescent="0.25">
      <c r="E4" s="826"/>
      <c r="F4" s="50"/>
      <c r="L4" s="215"/>
      <c r="M4" s="215"/>
      <c r="Q4" s="822"/>
      <c r="R4" s="821"/>
    </row>
    <row r="5" spans="1:19" s="239" customFormat="1" ht="45" x14ac:dyDescent="0.25">
      <c r="A5" s="239" t="s">
        <v>2227</v>
      </c>
      <c r="B5" s="1181" t="s">
        <v>2610</v>
      </c>
      <c r="D5" s="1333" t="s">
        <v>4</v>
      </c>
      <c r="E5" s="1334"/>
      <c r="F5" s="857" t="s">
        <v>8</v>
      </c>
      <c r="G5" s="858" t="s">
        <v>303</v>
      </c>
      <c r="H5" s="858" t="s">
        <v>2254</v>
      </c>
      <c r="I5" s="858" t="s">
        <v>2253</v>
      </c>
      <c r="J5" s="858" t="s">
        <v>305</v>
      </c>
      <c r="K5" s="858" t="s">
        <v>313</v>
      </c>
      <c r="L5" s="858" t="s">
        <v>314</v>
      </c>
      <c r="M5" s="858" t="s">
        <v>2184</v>
      </c>
      <c r="N5" s="858" t="s">
        <v>2185</v>
      </c>
      <c r="O5" s="858" t="s">
        <v>2187</v>
      </c>
      <c r="P5" s="858" t="s">
        <v>2186</v>
      </c>
      <c r="Q5" s="858" t="s">
        <v>546</v>
      </c>
      <c r="R5" s="858"/>
      <c r="S5" s="859" t="s">
        <v>10</v>
      </c>
    </row>
    <row r="6" spans="1:19" s="877" customFormat="1" ht="9.75" customHeight="1" x14ac:dyDescent="0.25">
      <c r="B6" s="1182"/>
      <c r="D6" s="878"/>
      <c r="E6" s="878"/>
      <c r="F6" s="879"/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8"/>
      <c r="S6" s="879"/>
    </row>
    <row r="7" spans="1:19" s="298" customFormat="1" ht="21" x14ac:dyDescent="0.25">
      <c r="B7" s="1183"/>
      <c r="D7" s="1313" t="s">
        <v>312</v>
      </c>
      <c r="E7" s="1314"/>
      <c r="F7" s="1314"/>
      <c r="G7" s="1054"/>
      <c r="H7" s="1054"/>
      <c r="I7" s="1054"/>
      <c r="J7" s="1055" t="s">
        <v>2324</v>
      </c>
      <c r="K7" s="1056"/>
      <c r="L7" s="1057">
        <f ca="1">L11+L28+N23+N45</f>
        <v>224</v>
      </c>
      <c r="M7" s="1058"/>
      <c r="N7" s="1059">
        <f>N11+N23+N28+N45</f>
        <v>131</v>
      </c>
      <c r="O7" s="1060">
        <f ca="1">N7/L7</f>
        <v>0.5848214285714286</v>
      </c>
      <c r="P7" s="1059">
        <f ca="1">P11+P28</f>
        <v>93</v>
      </c>
      <c r="Q7" s="1061"/>
      <c r="R7" s="1061"/>
      <c r="S7" s="1062"/>
    </row>
    <row r="8" spans="1:19" s="298" customFormat="1" ht="21" x14ac:dyDescent="0.25">
      <c r="B8" s="1183"/>
      <c r="D8" s="1315"/>
      <c r="E8" s="1316"/>
      <c r="F8" s="1316"/>
      <c r="G8" s="1063"/>
      <c r="H8" s="1063"/>
      <c r="I8" s="1064"/>
      <c r="J8" s="1065" t="s">
        <v>2489</v>
      </c>
      <c r="K8" s="1066"/>
      <c r="L8" s="1067">
        <f ca="1">L18+L36+SUM(L25:L26)-SUM(N25:N26)+SUM(L47:L48)-SUM(N47:N48)</f>
        <v>186</v>
      </c>
      <c r="M8" s="1068" t="str">
        <f ca="1">" (cílový potenciál " &amp; L7+L8 &amp; " lůžek)"</f>
        <v xml:space="preserve"> (cílový potenciál 410 lůžek)</v>
      </c>
      <c r="N8" s="1069"/>
      <c r="O8" s="1070"/>
      <c r="P8" s="1069"/>
      <c r="Q8" s="1071"/>
      <c r="R8" s="1072"/>
      <c r="S8" s="1073"/>
    </row>
    <row r="9" spans="1:19" s="248" customFormat="1" ht="18.75" x14ac:dyDescent="0.25">
      <c r="A9" s="820">
        <v>1000000</v>
      </c>
      <c r="B9" s="1184"/>
      <c r="C9" s="1074"/>
      <c r="D9" s="1075" t="s">
        <v>2226</v>
      </c>
      <c r="E9" s="1076"/>
      <c r="F9" s="1077"/>
      <c r="G9" s="1078"/>
      <c r="H9" s="1078"/>
      <c r="I9" s="1078"/>
      <c r="J9" s="1079"/>
      <c r="K9" s="1080"/>
      <c r="L9" s="1081"/>
      <c r="M9" s="1082"/>
      <c r="N9" s="1081">
        <f>SUMIF('59_88CovPacFinQ'!$A:$A,$A9,'59_88CovPacFinQ'!$L:$L)+SUMIF('59_88CovPacFinQ'!$A:$A,$A9,'59_88CovPacFinQ'!$M:$M)</f>
        <v>3</v>
      </c>
      <c r="O9" s="1083"/>
      <c r="P9" s="1083"/>
      <c r="Q9" s="1084"/>
      <c r="R9" s="1084"/>
      <c r="S9" s="1085"/>
    </row>
    <row r="10" spans="1:19" s="806" customFormat="1" ht="9" customHeight="1" x14ac:dyDescent="0.25">
      <c r="A10" s="1092"/>
      <c r="B10" s="1184"/>
      <c r="C10" s="1093"/>
      <c r="D10" s="1094"/>
      <c r="E10" s="1094"/>
      <c r="F10" s="1095"/>
      <c r="G10" s="1096"/>
      <c r="H10" s="1096"/>
      <c r="I10" s="1096"/>
      <c r="J10" s="1097"/>
      <c r="K10" s="1098"/>
      <c r="L10" s="1099"/>
      <c r="M10" s="1100"/>
      <c r="N10" s="1099"/>
      <c r="O10" s="1101"/>
      <c r="P10" s="1101"/>
      <c r="Q10" s="1102"/>
      <c r="R10" s="1102"/>
      <c r="S10" s="1103"/>
    </row>
    <row r="11" spans="1:19" s="239" customFormat="1" ht="18.75" x14ac:dyDescent="0.25">
      <c r="B11" s="1182"/>
      <c r="D11" s="1018"/>
      <c r="E11" s="1126" t="s">
        <v>323</v>
      </c>
      <c r="F11" s="1127"/>
      <c r="G11" s="1127"/>
      <c r="H11" s="1019"/>
      <c r="I11" s="1019"/>
      <c r="J11" s="1020" t="s">
        <v>2324</v>
      </c>
      <c r="K11" s="1021"/>
      <c r="L11" s="1022">
        <f ca="1">SUMIF($R$12:$R$16,TRUE,$L$12:$L$16)</f>
        <v>70</v>
      </c>
      <c r="M11" s="1023"/>
      <c r="N11" s="1022">
        <f>SUM(N12:N16)</f>
        <v>39</v>
      </c>
      <c r="O11" s="1024">
        <f ca="1">N11/L11</f>
        <v>0.55714285714285716</v>
      </c>
      <c r="P11" s="1022">
        <f ca="1">L11-N11</f>
        <v>31</v>
      </c>
      <c r="Q11" s="1025"/>
      <c r="R11" s="1021"/>
      <c r="S11" s="1025"/>
    </row>
    <row r="12" spans="1:19" s="248" customFormat="1" x14ac:dyDescent="0.25">
      <c r="A12" s="248">
        <v>1</v>
      </c>
      <c r="B12" s="1185"/>
      <c r="D12" s="1026"/>
      <c r="E12" s="1012" t="s">
        <v>145</v>
      </c>
      <c r="F12" s="828" t="s">
        <v>2264</v>
      </c>
      <c r="G12" s="1303" t="s">
        <v>37</v>
      </c>
      <c r="H12" s="1142" t="s">
        <v>2255</v>
      </c>
      <c r="I12" s="1142" t="s">
        <v>2272</v>
      </c>
      <c r="J12" s="809" t="s">
        <v>37</v>
      </c>
      <c r="K12" s="1307" t="s">
        <v>38</v>
      </c>
      <c r="L12" s="845">
        <v>10</v>
      </c>
      <c r="M12" s="1319">
        <f>SUM(L12:L14)</f>
        <v>35</v>
      </c>
      <c r="N12" s="1321">
        <f>SUMIF('59_88CovPacFinQ'!$A:$A,$A12,'59_88CovPacFinQ'!$L:$L)+SUMIF('59_88CovPacFinQ'!$A:$A,$A13,'59_88CovPacFinQ'!$L:$L)+SUMIF('59_88CovPacFinQ'!$A:$A,$A14,'59_88CovPacFinQ'!$L:$L)+SUMIF('59_88CovPacFinQ'!$A:$A,#REF!,'59_88CovPacFinQ'!$L:$L)</f>
        <v>17</v>
      </c>
      <c r="O12" s="1323">
        <f>N12/SUM(L12:L14)</f>
        <v>0.48571428571428571</v>
      </c>
      <c r="P12" s="1335">
        <f ca="1">SUMIF($R$12:$R$14,TRUE,$L$12:$L$14)-N12</f>
        <v>18</v>
      </c>
      <c r="Q12" s="1122">
        <v>43910</v>
      </c>
      <c r="R12" s="814" t="b">
        <f ca="1">IF(AND(ISNUMBER(Q12),Q12&lt;=$Q$3),TRUE,FALSE)</f>
        <v>1</v>
      </c>
      <c r="S12" s="1027"/>
    </row>
    <row r="13" spans="1:19" s="248" customFormat="1" x14ac:dyDescent="0.25">
      <c r="A13" s="248">
        <v>4</v>
      </c>
      <c r="B13" s="1185"/>
      <c r="D13" s="1033"/>
      <c r="E13" s="1154" t="s">
        <v>2251</v>
      </c>
      <c r="F13" s="1155"/>
      <c r="G13" s="1303"/>
      <c r="H13" s="1156" t="s">
        <v>2455</v>
      </c>
      <c r="I13" s="1156" t="s">
        <v>2272</v>
      </c>
      <c r="J13" s="1157" t="s">
        <v>37</v>
      </c>
      <c r="K13" s="1307"/>
      <c r="L13" s="1158">
        <v>10</v>
      </c>
      <c r="M13" s="1319"/>
      <c r="N13" s="1321"/>
      <c r="O13" s="1323"/>
      <c r="P13" s="1335"/>
      <c r="Q13" s="1159">
        <v>44145</v>
      </c>
      <c r="R13" s="848" t="b">
        <f ca="1">IF(AND(ISNUMBER(Q13),Q13&lt;=$Q$3),TRUE,FALSE)</f>
        <v>1</v>
      </c>
      <c r="S13" s="1029"/>
    </row>
    <row r="14" spans="1:19" s="248" customFormat="1" x14ac:dyDescent="0.25">
      <c r="A14" s="248">
        <v>3</v>
      </c>
      <c r="B14" s="1185"/>
      <c r="D14" s="1026"/>
      <c r="E14" s="1013" t="s">
        <v>292</v>
      </c>
      <c r="F14" s="1005" t="s">
        <v>2265</v>
      </c>
      <c r="G14" s="1317"/>
      <c r="H14" s="1143" t="s">
        <v>2256</v>
      </c>
      <c r="I14" s="1143" t="s">
        <v>2272</v>
      </c>
      <c r="J14" s="1007" t="s">
        <v>293</v>
      </c>
      <c r="K14" s="1318"/>
      <c r="L14" s="1009">
        <v>15</v>
      </c>
      <c r="M14" s="1320"/>
      <c r="N14" s="1322"/>
      <c r="O14" s="1324"/>
      <c r="P14" s="1336"/>
      <c r="Q14" s="1123">
        <v>44120</v>
      </c>
      <c r="R14" s="1086" t="b">
        <f ca="1">IF(AND(ISNUMBER(Q14),Q14&lt;=$Q$3),TRUE,FALSE)</f>
        <v>1</v>
      </c>
      <c r="S14" s="1087"/>
    </row>
    <row r="15" spans="1:19" s="248" customFormat="1" x14ac:dyDescent="0.25">
      <c r="A15" s="248">
        <v>5</v>
      </c>
      <c r="B15" s="1185"/>
      <c r="D15" s="1026"/>
      <c r="E15" s="1160" t="s">
        <v>2252</v>
      </c>
      <c r="F15" s="1161" t="s">
        <v>2266</v>
      </c>
      <c r="G15" s="1162" t="s">
        <v>2177</v>
      </c>
      <c r="H15" s="1163" t="s">
        <v>2257</v>
      </c>
      <c r="I15" s="1163" t="s">
        <v>2273</v>
      </c>
      <c r="J15" s="1164" t="s">
        <v>2177</v>
      </c>
      <c r="K15" s="1165" t="s">
        <v>32</v>
      </c>
      <c r="L15" s="1166">
        <v>20</v>
      </c>
      <c r="M15" s="1167">
        <f>L15</f>
        <v>20</v>
      </c>
      <c r="N15" s="1168">
        <f>SUMIF('59_88CovPacFinQ'!$A:$A,$A15,'59_88CovPacFinQ'!$L:$L)</f>
        <v>15</v>
      </c>
      <c r="O15" s="1169">
        <f t="shared" ref="O15:O41" si="0">N15/L15</f>
        <v>0.75</v>
      </c>
      <c r="P15" s="1170">
        <f ca="1">IF(R15=FALSE,"",L15-N15)</f>
        <v>5</v>
      </c>
      <c r="Q15" s="1171">
        <v>44125</v>
      </c>
      <c r="R15" s="1011" t="b">
        <f ca="1">IF(AND(ISNUMBER(Q15),Q15&lt;=$Q$3),TRUE,FALSE)</f>
        <v>1</v>
      </c>
      <c r="S15" s="1030"/>
    </row>
    <row r="16" spans="1:19" s="248" customFormat="1" x14ac:dyDescent="0.25">
      <c r="A16" s="248">
        <v>7</v>
      </c>
      <c r="B16" s="1185"/>
      <c r="D16" s="1026"/>
      <c r="E16" s="1013" t="s">
        <v>2105</v>
      </c>
      <c r="F16" s="1005" t="s">
        <v>2268</v>
      </c>
      <c r="G16" s="1138" t="s">
        <v>2178</v>
      </c>
      <c r="H16" s="1143" t="s">
        <v>2259</v>
      </c>
      <c r="I16" s="1143" t="s">
        <v>2275</v>
      </c>
      <c r="J16" s="1007" t="s">
        <v>2178</v>
      </c>
      <c r="K16" s="1139" t="s">
        <v>359</v>
      </c>
      <c r="L16" s="1009">
        <v>15</v>
      </c>
      <c r="M16" s="1140">
        <f>L16</f>
        <v>15</v>
      </c>
      <c r="N16" s="1089">
        <f>SUMIF('59_88CovPacFinQ'!$A:$A,$A16,'59_88CovPacFinQ'!$L:$L)</f>
        <v>7</v>
      </c>
      <c r="O16" s="1141">
        <f t="shared" ref="O16" si="1">N16/L16</f>
        <v>0.46666666666666667</v>
      </c>
      <c r="P16" s="1144">
        <f ca="1">IF(R16=FALSE,"",L16-N16)</f>
        <v>8</v>
      </c>
      <c r="Q16" s="1123">
        <v>44132</v>
      </c>
      <c r="R16" s="848" t="b">
        <f ca="1">IF(AND(ISNUMBER(Q16),Q16&lt;=$Q$3),TRUE,FALSE)</f>
        <v>1</v>
      </c>
      <c r="S16" s="1029"/>
    </row>
    <row r="17" spans="1:20" s="834" customFormat="1" ht="3.75" customHeight="1" x14ac:dyDescent="0.25">
      <c r="B17" s="1185"/>
      <c r="D17" s="1031"/>
      <c r="E17" s="841"/>
      <c r="F17" s="828"/>
      <c r="G17" s="808"/>
      <c r="H17" s="842"/>
      <c r="I17" s="842"/>
      <c r="J17" s="809"/>
      <c r="K17" s="843"/>
      <c r="L17" s="829"/>
      <c r="M17" s="830"/>
      <c r="N17" s="831"/>
      <c r="O17" s="832"/>
      <c r="P17" s="844"/>
      <c r="Q17" s="1122"/>
      <c r="R17" s="814"/>
      <c r="S17" s="1027"/>
    </row>
    <row r="18" spans="1:20" s="239" customFormat="1" ht="18.75" x14ac:dyDescent="0.25">
      <c r="B18" s="1182"/>
      <c r="D18" s="1032"/>
      <c r="E18" s="1088" t="s">
        <v>2483</v>
      </c>
      <c r="F18" s="1088"/>
      <c r="G18" s="860"/>
      <c r="H18" s="860"/>
      <c r="I18" s="860"/>
      <c r="J18" s="868" t="s">
        <v>2486</v>
      </c>
      <c r="K18" s="861"/>
      <c r="L18" s="864">
        <f ca="1">SUMIF($R$19:$R$21,FALSE,$L$19:$L$21)</f>
        <v>33</v>
      </c>
      <c r="M18" s="862"/>
      <c r="N18" s="863"/>
      <c r="O18" s="865"/>
      <c r="P18" s="863"/>
      <c r="Q18" s="866"/>
      <c r="R18" s="861"/>
      <c r="S18" s="866"/>
    </row>
    <row r="19" spans="1:20" s="248" customFormat="1" x14ac:dyDescent="0.25">
      <c r="A19" s="248">
        <v>8</v>
      </c>
      <c r="B19" s="1185" t="s">
        <v>2614</v>
      </c>
      <c r="D19" s="1033"/>
      <c r="E19" s="1145" t="s">
        <v>2106</v>
      </c>
      <c r="F19" s="1005" t="s">
        <v>2269</v>
      </c>
      <c r="G19" s="1138" t="s">
        <v>2107</v>
      </c>
      <c r="H19" s="1143" t="s">
        <v>2260</v>
      </c>
      <c r="I19" s="1143" t="s">
        <v>2276</v>
      </c>
      <c r="J19" s="1007" t="s">
        <v>2107</v>
      </c>
      <c r="K19" s="1139" t="s">
        <v>405</v>
      </c>
      <c r="L19" s="1009">
        <v>20</v>
      </c>
      <c r="M19" s="1140">
        <f>L19</f>
        <v>20</v>
      </c>
      <c r="N19" s="1089">
        <f>SUMIF('59_88CovPacFinQ'!$A:$A,$A19,'59_88CovPacFinQ'!$L:$L)</f>
        <v>0</v>
      </c>
      <c r="O19" s="1015">
        <f t="shared" ref="O19" si="2">N19/L19</f>
        <v>0</v>
      </c>
      <c r="P19" s="1016" t="str">
        <f t="shared" ref="P19" ca="1" si="3">IF(R19=FALSE,"",L19-N19)</f>
        <v/>
      </c>
      <c r="Q19" s="1123" t="s">
        <v>2482</v>
      </c>
      <c r="R19" s="1011" t="b">
        <f ca="1">IF(AND(ISNUMBER(Q19),Q19&lt;=$Q$3),TRUE,FALSE)</f>
        <v>0</v>
      </c>
      <c r="S19" s="1034" t="s">
        <v>2280</v>
      </c>
    </row>
    <row r="20" spans="1:20" s="248" customFormat="1" x14ac:dyDescent="0.25">
      <c r="A20" s="248">
        <v>11</v>
      </c>
      <c r="B20" s="1185"/>
      <c r="D20" s="1033"/>
      <c r="E20" s="1325" t="s">
        <v>2127</v>
      </c>
      <c r="F20" s="1147" t="s">
        <v>2270</v>
      </c>
      <c r="G20" s="1303" t="s">
        <v>2180</v>
      </c>
      <c r="H20" s="1327" t="s">
        <v>2262</v>
      </c>
      <c r="I20" s="1329" t="s">
        <v>2278</v>
      </c>
      <c r="J20" s="1305" t="s">
        <v>2180</v>
      </c>
      <c r="K20" s="1136" t="s">
        <v>383</v>
      </c>
      <c r="L20" s="1148">
        <v>7</v>
      </c>
      <c r="M20" s="1149">
        <f>L20</f>
        <v>7</v>
      </c>
      <c r="N20" s="1150">
        <f>SUMIF('59_88CovPacFinQ'!$A:$A,$A20,'59_88CovPacFinQ'!$L:$L)</f>
        <v>0</v>
      </c>
      <c r="O20" s="1151">
        <f t="shared" si="0"/>
        <v>0</v>
      </c>
      <c r="P20" s="1152" t="str">
        <f t="shared" ref="P20:P21" ca="1" si="4">IF(R20=FALSE,"",L20-N20)</f>
        <v/>
      </c>
      <c r="Q20" s="1153" t="s">
        <v>2482</v>
      </c>
      <c r="R20" s="846" t="b">
        <f ca="1">IF(AND(ISNUMBER(Q20),Q20&lt;=$Q$3),TRUE,FALSE)</f>
        <v>0</v>
      </c>
      <c r="S20" s="1028"/>
      <c r="T20" s="825"/>
    </row>
    <row r="21" spans="1:20" s="248" customFormat="1" x14ac:dyDescent="0.25">
      <c r="A21" s="248">
        <v>31</v>
      </c>
      <c r="B21" s="1185"/>
      <c r="D21" s="1033"/>
      <c r="E21" s="1326"/>
      <c r="F21" s="1005" t="s">
        <v>633</v>
      </c>
      <c r="G21" s="1317"/>
      <c r="H21" s="1328"/>
      <c r="I21" s="1330"/>
      <c r="J21" s="1331"/>
      <c r="K21" s="1139"/>
      <c r="L21" s="1009">
        <v>6</v>
      </c>
      <c r="M21" s="1140">
        <f>L21</f>
        <v>6</v>
      </c>
      <c r="N21" s="1089">
        <f>SUMIF('59_88CovPacFinQ'!$A:$A,$A21,'59_88CovPacFinQ'!$L:$L)</f>
        <v>0</v>
      </c>
      <c r="O21" s="1141">
        <f t="shared" ref="O21" si="5">N21/L21</f>
        <v>0</v>
      </c>
      <c r="P21" s="1146" t="str">
        <f t="shared" ca="1" si="4"/>
        <v/>
      </c>
      <c r="Q21" s="1123" t="s">
        <v>2482</v>
      </c>
      <c r="R21" s="1011" t="b">
        <f ca="1">IF(AND(ISNUMBER(Q21),Q21&lt;=$Q$3),TRUE,FALSE)</f>
        <v>0</v>
      </c>
      <c r="S21" s="1035"/>
      <c r="T21" s="825"/>
    </row>
    <row r="22" spans="1:20" s="806" customFormat="1" ht="3.75" customHeight="1" x14ac:dyDescent="0.25">
      <c r="B22" s="1185"/>
      <c r="D22" s="1036"/>
      <c r="E22" s="849"/>
      <c r="F22" s="828"/>
      <c r="G22" s="808"/>
      <c r="H22" s="842"/>
      <c r="I22" s="842"/>
      <c r="J22" s="850"/>
      <c r="K22" s="843"/>
      <c r="L22" s="829"/>
      <c r="M22" s="830"/>
      <c r="N22" s="851"/>
      <c r="O22" s="832"/>
      <c r="P22" s="833"/>
      <c r="Q22" s="1122"/>
      <c r="R22" s="814"/>
      <c r="S22" s="1027"/>
      <c r="T22" s="852"/>
    </row>
    <row r="23" spans="1:20" s="855" customFormat="1" ht="18.75" x14ac:dyDescent="0.25">
      <c r="B23" s="1182"/>
      <c r="D23" s="1037"/>
      <c r="E23" s="1332" t="s">
        <v>2488</v>
      </c>
      <c r="F23" s="1302"/>
      <c r="G23" s="1302"/>
      <c r="H23" s="1125"/>
      <c r="I23" s="1125"/>
      <c r="J23" s="1128" t="s">
        <v>2485</v>
      </c>
      <c r="K23" s="836"/>
      <c r="L23" s="839">
        <f ca="1">SUMIF($R$25:$R$26,TRUE,$L$25:$L$26)</f>
        <v>10</v>
      </c>
      <c r="M23" s="838"/>
      <c r="N23" s="839">
        <f>SUM(N25:N26)</f>
        <v>3</v>
      </c>
      <c r="O23" s="1129">
        <f ca="1">IF(L23=0,"",N23/L23)</f>
        <v>0.3</v>
      </c>
      <c r="P23" s="839">
        <f ca="1">L23-N23</f>
        <v>7</v>
      </c>
      <c r="Q23" s="867"/>
      <c r="R23" s="836"/>
      <c r="S23" s="867"/>
      <c r="T23" s="852"/>
    </row>
    <row r="24" spans="1:20" s="855" customFormat="1" ht="18.75" x14ac:dyDescent="0.25">
      <c r="B24" s="1182"/>
      <c r="D24" s="1037"/>
      <c r="E24" s="1332"/>
      <c r="F24" s="1302"/>
      <c r="G24" s="1302"/>
      <c r="H24" s="835"/>
      <c r="I24" s="835"/>
      <c r="J24" s="869" t="s">
        <v>2318</v>
      </c>
      <c r="K24" s="836"/>
      <c r="L24" s="837">
        <f ca="1">SUMIF($R$25:$R$26,FALSE,$L$25:$L$26)</f>
        <v>0</v>
      </c>
      <c r="M24" s="838"/>
      <c r="N24" s="839"/>
      <c r="O24" s="840"/>
      <c r="P24" s="839"/>
      <c r="Q24" s="867"/>
      <c r="R24" s="836"/>
      <c r="S24" s="867"/>
    </row>
    <row r="25" spans="1:20" s="834" customFormat="1" x14ac:dyDescent="0.25">
      <c r="A25" s="834">
        <v>6</v>
      </c>
      <c r="B25" s="1185"/>
      <c r="D25" s="1038"/>
      <c r="E25" s="1017" t="s">
        <v>295</v>
      </c>
      <c r="F25" s="1005" t="s">
        <v>2267</v>
      </c>
      <c r="G25" s="1006" t="s">
        <v>308</v>
      </c>
      <c r="H25" s="847" t="s">
        <v>2258</v>
      </c>
      <c r="I25" s="847" t="s">
        <v>2274</v>
      </c>
      <c r="J25" s="1007" t="s">
        <v>308</v>
      </c>
      <c r="K25" s="1008" t="s">
        <v>252</v>
      </c>
      <c r="L25" s="1009">
        <v>4</v>
      </c>
      <c r="M25" s="1010">
        <f>L25</f>
        <v>4</v>
      </c>
      <c r="N25" s="1014">
        <f>SUMIF('59_88CovPacFinQ'!$A:$A,$A25,'59_88CovPacFinQ'!$L:$L)</f>
        <v>2</v>
      </c>
      <c r="O25" s="1015">
        <f>N25/L25</f>
        <v>0.5</v>
      </c>
      <c r="P25" s="1016">
        <f t="shared" ref="P25:P26" ca="1" si="6">IF(R25=FALSE,"",L25-N25)</f>
        <v>2</v>
      </c>
      <c r="Q25" s="1123">
        <v>44125</v>
      </c>
      <c r="R25" s="1011" t="b">
        <f ca="1">IF(AND(ISNUMBER(Q25),Q25&lt;=$Q$3),TRUE,FALSE)</f>
        <v>1</v>
      </c>
      <c r="S25" s="1034"/>
    </row>
    <row r="26" spans="1:20" s="834" customFormat="1" x14ac:dyDescent="0.25">
      <c r="A26" s="834">
        <v>10</v>
      </c>
      <c r="B26" s="1185"/>
      <c r="D26" s="1039"/>
      <c r="E26" s="1040" t="s">
        <v>131</v>
      </c>
      <c r="F26" s="1041" t="s">
        <v>2176</v>
      </c>
      <c r="G26" s="1047" t="s">
        <v>309</v>
      </c>
      <c r="H26" s="1048" t="s">
        <v>2261</v>
      </c>
      <c r="I26" s="1048" t="s">
        <v>2277</v>
      </c>
      <c r="J26" s="1042" t="s">
        <v>309</v>
      </c>
      <c r="K26" s="1049" t="s">
        <v>420</v>
      </c>
      <c r="L26" s="1043">
        <v>6</v>
      </c>
      <c r="M26" s="1050">
        <f>+L26</f>
        <v>6</v>
      </c>
      <c r="N26" s="1051">
        <f>SUMIF('59_88CovPacFinQ'!$A:$A,$A26,'59_88CovPacFinQ'!$L:$L)</f>
        <v>1</v>
      </c>
      <c r="O26" s="1052">
        <f>N26/L26</f>
        <v>0.16666666666666666</v>
      </c>
      <c r="P26" s="1053">
        <f t="shared" ca="1" si="6"/>
        <v>5</v>
      </c>
      <c r="Q26" s="1124">
        <v>43910</v>
      </c>
      <c r="R26" s="1044" t="b">
        <f ca="1">IF(AND(ISNUMBER(Q26),Q26&lt;=$Q$3),TRUE,FALSE)</f>
        <v>1</v>
      </c>
      <c r="S26" s="1045"/>
    </row>
    <row r="27" spans="1:20" s="834" customFormat="1" ht="9" customHeight="1" x14ac:dyDescent="0.25">
      <c r="B27" s="1185"/>
    </row>
    <row r="28" spans="1:20" s="239" customFormat="1" ht="18.75" x14ac:dyDescent="0.25">
      <c r="B28" s="1182"/>
      <c r="D28" s="881"/>
      <c r="E28" s="1108" t="s">
        <v>296</v>
      </c>
      <c r="F28" s="882"/>
      <c r="G28" s="883"/>
      <c r="H28" s="883"/>
      <c r="I28" s="883"/>
      <c r="J28" s="884" t="s">
        <v>2324</v>
      </c>
      <c r="K28" s="882"/>
      <c r="L28" s="885">
        <f ca="1">SUMIF($R$29:$R$34,TRUE,$L$29:$L$34)</f>
        <v>147</v>
      </c>
      <c r="M28" s="886"/>
      <c r="N28" s="885">
        <f>SUM(N29:N34)</f>
        <v>85</v>
      </c>
      <c r="O28" s="887">
        <f t="shared" ca="1" si="0"/>
        <v>0.57823129251700678</v>
      </c>
      <c r="P28" s="885">
        <f ca="1">L28-N28</f>
        <v>62</v>
      </c>
      <c r="Q28" s="888"/>
      <c r="R28" s="882"/>
      <c r="S28" s="888"/>
    </row>
    <row r="29" spans="1:20" s="248" customFormat="1" x14ac:dyDescent="0.25">
      <c r="A29" s="248">
        <v>14</v>
      </c>
      <c r="B29" s="1185"/>
      <c r="D29" s="889"/>
      <c r="E29" s="904" t="s">
        <v>2351</v>
      </c>
      <c r="F29" s="828" t="s">
        <v>2287</v>
      </c>
      <c r="G29" s="1303" t="s">
        <v>242</v>
      </c>
      <c r="H29" s="842" t="s">
        <v>2297</v>
      </c>
      <c r="I29" s="842" t="s">
        <v>2306</v>
      </c>
      <c r="J29" s="1305" t="s">
        <v>2178</v>
      </c>
      <c r="K29" s="1307" t="s">
        <v>233</v>
      </c>
      <c r="L29" s="829">
        <v>17</v>
      </c>
      <c r="M29" s="1309">
        <f>+L29+L30</f>
        <v>34</v>
      </c>
      <c r="N29" s="831">
        <f>SUMIF('59_88CovPacFinQ'!$A:$A,$A29,'59_88CovPacFinQ'!$L:$L)</f>
        <v>10</v>
      </c>
      <c r="O29" s="853">
        <f t="shared" si="0"/>
        <v>0.58823529411764708</v>
      </c>
      <c r="P29" s="854">
        <f t="shared" ref="P29:P34" ca="1" si="7">IF(R29=FALSE,"",L29-N29)</f>
        <v>7</v>
      </c>
      <c r="Q29" s="1109">
        <v>43983</v>
      </c>
      <c r="R29" s="814" t="b">
        <f t="shared" ref="R29:R34" ca="1" si="8">IF(AND(ISNUMBER(Q29),Q29&lt;=$Q$3),TRUE,FALSE)</f>
        <v>1</v>
      </c>
      <c r="S29" s="890"/>
    </row>
    <row r="30" spans="1:20" s="248" customFormat="1" x14ac:dyDescent="0.25">
      <c r="A30" s="248">
        <v>15</v>
      </c>
      <c r="B30" s="1185"/>
      <c r="D30" s="889"/>
      <c r="E30" s="976" t="s">
        <v>2352</v>
      </c>
      <c r="F30" s="977" t="s">
        <v>2288</v>
      </c>
      <c r="G30" s="1304"/>
      <c r="H30" s="978" t="s">
        <v>2297</v>
      </c>
      <c r="I30" s="978" t="s">
        <v>2306</v>
      </c>
      <c r="J30" s="1306"/>
      <c r="K30" s="1308"/>
      <c r="L30" s="979">
        <v>17</v>
      </c>
      <c r="M30" s="1310"/>
      <c r="N30" s="933">
        <f>SUMIF('59_88CovPacFinQ'!$A:$A,$A30,'59_88CovPacFinQ'!$L:$L)</f>
        <v>8</v>
      </c>
      <c r="O30" s="980">
        <f t="shared" si="0"/>
        <v>0.47058823529411764</v>
      </c>
      <c r="P30" s="981">
        <f t="shared" ca="1" si="7"/>
        <v>9</v>
      </c>
      <c r="Q30" s="1110">
        <v>44120</v>
      </c>
      <c r="R30" s="982" t="b">
        <f t="shared" ca="1" si="8"/>
        <v>1</v>
      </c>
      <c r="S30" s="983"/>
    </row>
    <row r="31" spans="1:20" s="248" customFormat="1" x14ac:dyDescent="0.25">
      <c r="A31" s="248">
        <v>18</v>
      </c>
      <c r="B31" s="1185" t="s">
        <v>2611</v>
      </c>
      <c r="D31" s="889"/>
      <c r="E31" s="965" t="s">
        <v>300</v>
      </c>
      <c r="F31" s="966" t="s">
        <v>2290</v>
      </c>
      <c r="G31" s="967" t="s">
        <v>2180</v>
      </c>
      <c r="H31" s="905" t="s">
        <v>2299</v>
      </c>
      <c r="I31" s="905" t="s">
        <v>2309</v>
      </c>
      <c r="J31" s="968" t="s">
        <v>2183</v>
      </c>
      <c r="K31" s="969" t="s">
        <v>301</v>
      </c>
      <c r="L31" s="970">
        <v>42</v>
      </c>
      <c r="M31" s="971">
        <f t="shared" ref="M31:M33" si="9">+L31</f>
        <v>42</v>
      </c>
      <c r="N31" s="991">
        <f>SUMIF('59_88CovPacFinQ'!$A:$A,$A31,'59_88CovPacFinQ'!$L:$L)</f>
        <v>21</v>
      </c>
      <c r="O31" s="972">
        <f t="shared" si="0"/>
        <v>0.5</v>
      </c>
      <c r="P31" s="973">
        <f t="shared" ca="1" si="7"/>
        <v>21</v>
      </c>
      <c r="Q31" s="1111">
        <v>44123</v>
      </c>
      <c r="R31" s="974" t="b">
        <f t="shared" ca="1" si="8"/>
        <v>1</v>
      </c>
      <c r="S31" s="975"/>
    </row>
    <row r="32" spans="1:20" s="248" customFormat="1" x14ac:dyDescent="0.25">
      <c r="A32" s="248">
        <v>9</v>
      </c>
      <c r="B32" s="1185"/>
      <c r="D32" s="889"/>
      <c r="E32" s="918" t="s">
        <v>2115</v>
      </c>
      <c r="F32" s="919" t="s">
        <v>2271</v>
      </c>
      <c r="G32" s="920" t="s">
        <v>2179</v>
      </c>
      <c r="H32" s="921" t="s">
        <v>2263</v>
      </c>
      <c r="I32" s="921" t="s">
        <v>2279</v>
      </c>
      <c r="J32" s="922" t="s">
        <v>2179</v>
      </c>
      <c r="K32" s="923" t="s">
        <v>472</v>
      </c>
      <c r="L32" s="924">
        <v>25</v>
      </c>
      <c r="M32" s="925">
        <f>L32</f>
        <v>25</v>
      </c>
      <c r="N32" s="933">
        <f>SUMIF('59_88CovPacFinQ'!$A:$A,$A32,'59_88CovPacFinQ'!$L:$L)</f>
        <v>5</v>
      </c>
      <c r="O32" s="926">
        <f t="shared" si="0"/>
        <v>0.2</v>
      </c>
      <c r="P32" s="927">
        <f t="shared" ca="1" si="7"/>
        <v>20</v>
      </c>
      <c r="Q32" s="1112">
        <v>44125</v>
      </c>
      <c r="R32" s="928" t="b">
        <f t="shared" ca="1" si="8"/>
        <v>1</v>
      </c>
      <c r="S32" s="929" t="s">
        <v>2349</v>
      </c>
    </row>
    <row r="33" spans="1:19" s="248" customFormat="1" x14ac:dyDescent="0.25">
      <c r="A33" s="248">
        <v>21</v>
      </c>
      <c r="B33" s="1185"/>
      <c r="D33" s="889"/>
      <c r="E33" s="906" t="s">
        <v>343</v>
      </c>
      <c r="F33" s="907" t="s">
        <v>2292</v>
      </c>
      <c r="G33" s="908" t="s">
        <v>2181</v>
      </c>
      <c r="H33" s="909" t="s">
        <v>2301</v>
      </c>
      <c r="I33" s="909" t="s">
        <v>2310</v>
      </c>
      <c r="J33" s="910" t="s">
        <v>2181</v>
      </c>
      <c r="K33" s="911" t="s">
        <v>386</v>
      </c>
      <c r="L33" s="912">
        <v>23</v>
      </c>
      <c r="M33" s="913">
        <f t="shared" si="9"/>
        <v>23</v>
      </c>
      <c r="N33" s="1046">
        <f>SUMIF('59_88CovPacFinQ'!$A:$A,$A33,'59_88CovPacFinQ'!$L:$L)</f>
        <v>19</v>
      </c>
      <c r="O33" s="914">
        <f t="shared" si="0"/>
        <v>0.82608695652173914</v>
      </c>
      <c r="P33" s="915">
        <f t="shared" ca="1" si="7"/>
        <v>4</v>
      </c>
      <c r="Q33" s="1113">
        <v>44129</v>
      </c>
      <c r="R33" s="916" t="b">
        <f t="shared" ca="1" si="8"/>
        <v>1</v>
      </c>
      <c r="S33" s="917"/>
    </row>
    <row r="34" spans="1:19" s="248" customFormat="1" x14ac:dyDescent="0.25">
      <c r="A34" s="248">
        <v>22</v>
      </c>
      <c r="B34" s="1185"/>
      <c r="D34" s="889"/>
      <c r="E34" s="918" t="s">
        <v>2175</v>
      </c>
      <c r="F34" s="919" t="s">
        <v>2293</v>
      </c>
      <c r="G34" s="920" t="s">
        <v>2181</v>
      </c>
      <c r="H34" s="921" t="s">
        <v>2302</v>
      </c>
      <c r="I34" s="921" t="s">
        <v>2311</v>
      </c>
      <c r="J34" s="922" t="s">
        <v>2181</v>
      </c>
      <c r="K34" s="923" t="s">
        <v>364</v>
      </c>
      <c r="L34" s="924">
        <v>23</v>
      </c>
      <c r="M34" s="925">
        <f t="shared" ref="M34" si="10">+L34</f>
        <v>23</v>
      </c>
      <c r="N34" s="933">
        <f>SUMIF('59_88CovPacFinQ'!$A:$A,$A34,'59_88CovPacFinQ'!$L:$L)</f>
        <v>22</v>
      </c>
      <c r="O34" s="930">
        <f t="shared" ref="O34" si="11">N34/L34</f>
        <v>0.95652173913043481</v>
      </c>
      <c r="P34" s="931">
        <f t="shared" ca="1" si="7"/>
        <v>1</v>
      </c>
      <c r="Q34" s="1112">
        <v>44132</v>
      </c>
      <c r="R34" s="928" t="b">
        <f t="shared" ca="1" si="8"/>
        <v>1</v>
      </c>
      <c r="S34" s="932"/>
    </row>
    <row r="35" spans="1:19" s="248" customFormat="1" ht="3.75" customHeight="1" x14ac:dyDescent="0.25">
      <c r="B35" s="1185"/>
      <c r="D35" s="891"/>
      <c r="E35" s="841"/>
      <c r="F35" s="828"/>
      <c r="G35" s="808"/>
      <c r="H35" s="842"/>
      <c r="I35" s="842"/>
      <c r="J35" s="809"/>
      <c r="K35" s="843"/>
      <c r="L35" s="829"/>
      <c r="M35" s="874"/>
      <c r="N35" s="851"/>
      <c r="O35" s="853"/>
      <c r="P35" s="854"/>
      <c r="Q35" s="1109"/>
      <c r="R35" s="814"/>
      <c r="S35" s="890"/>
    </row>
    <row r="36" spans="1:19" s="239" customFormat="1" ht="18.75" x14ac:dyDescent="0.25">
      <c r="B36" s="1182"/>
      <c r="D36" s="1104"/>
      <c r="E36" s="1090" t="s">
        <v>2484</v>
      </c>
      <c r="F36" s="1090"/>
      <c r="G36" s="870"/>
      <c r="H36" s="870"/>
      <c r="I36" s="870"/>
      <c r="J36" s="880" t="s">
        <v>2486</v>
      </c>
      <c r="K36" s="871"/>
      <c r="L36" s="875">
        <f ca="1">SUMIF($R$37:$R$43,FALSE,$L$37:$L$43)</f>
        <v>132</v>
      </c>
      <c r="M36" s="872"/>
      <c r="N36" s="873"/>
      <c r="O36" s="876"/>
      <c r="P36" s="873"/>
      <c r="Q36" s="892"/>
      <c r="R36" s="871"/>
      <c r="S36" s="892"/>
    </row>
    <row r="37" spans="1:19" s="248" customFormat="1" x14ac:dyDescent="0.25">
      <c r="A37" s="248">
        <v>20</v>
      </c>
      <c r="B37" s="1185"/>
      <c r="D37" s="1091"/>
      <c r="E37" s="1114" t="s">
        <v>2343</v>
      </c>
      <c r="F37" s="984" t="s">
        <v>2357</v>
      </c>
      <c r="G37" s="985" t="s">
        <v>2107</v>
      </c>
      <c r="H37" s="986" t="s">
        <v>2300</v>
      </c>
      <c r="I37" s="986" t="s">
        <v>2276</v>
      </c>
      <c r="J37" s="987" t="s">
        <v>2107</v>
      </c>
      <c r="K37" s="988" t="s">
        <v>400</v>
      </c>
      <c r="L37" s="989">
        <v>20</v>
      </c>
      <c r="M37" s="990">
        <f>+L37</f>
        <v>20</v>
      </c>
      <c r="N37" s="1046">
        <f>SUMIF('59_88CovPacFinQ'!$A:$A,$A37,'59_88CovPacFinQ'!$L:$L)</f>
        <v>0</v>
      </c>
      <c r="O37" s="992">
        <f>N37/L37</f>
        <v>0</v>
      </c>
      <c r="P37" s="993" t="str">
        <f t="shared" ref="P37:P43" ca="1" si="12">IF(R37=FALSE,"",L37-N37)</f>
        <v/>
      </c>
      <c r="Q37" s="1115" t="s">
        <v>2482</v>
      </c>
      <c r="R37" s="994" t="b">
        <f t="shared" ref="R37:R43" ca="1" si="13">IF(AND(ISNUMBER(Q37),Q37&lt;=$Q$3),TRUE,FALSE)</f>
        <v>0</v>
      </c>
      <c r="S37" s="995" t="s">
        <v>2350</v>
      </c>
    </row>
    <row r="38" spans="1:19" s="248" customFormat="1" x14ac:dyDescent="0.25">
      <c r="A38" s="248">
        <v>30</v>
      </c>
      <c r="B38" s="1185"/>
      <c r="D38" s="1091"/>
      <c r="E38" s="1116" t="s">
        <v>2344</v>
      </c>
      <c r="F38" s="944" t="s">
        <v>2291</v>
      </c>
      <c r="G38" s="945" t="s">
        <v>2107</v>
      </c>
      <c r="H38" s="946" t="s">
        <v>2300</v>
      </c>
      <c r="I38" s="946" t="s">
        <v>2276</v>
      </c>
      <c r="J38" s="947" t="s">
        <v>2107</v>
      </c>
      <c r="K38" s="948" t="s">
        <v>400</v>
      </c>
      <c r="L38" s="949">
        <v>20</v>
      </c>
      <c r="M38" s="950">
        <f>+L38</f>
        <v>20</v>
      </c>
      <c r="N38" s="933">
        <f>SUMIF('59_88CovPacFinQ'!$A:$A,$A38,'59_88CovPacFinQ'!$L:$L)</f>
        <v>0</v>
      </c>
      <c r="O38" s="951">
        <f>N38/L38</f>
        <v>0</v>
      </c>
      <c r="P38" s="952" t="str">
        <f t="shared" ca="1" si="12"/>
        <v/>
      </c>
      <c r="Q38" s="1117" t="s">
        <v>2482</v>
      </c>
      <c r="R38" s="953" t="b">
        <f t="shared" ca="1" si="13"/>
        <v>0</v>
      </c>
      <c r="S38" s="954"/>
    </row>
    <row r="39" spans="1:19" s="248" customFormat="1" x14ac:dyDescent="0.25">
      <c r="A39" s="248">
        <v>23</v>
      </c>
      <c r="B39" s="1185"/>
      <c r="D39" s="1091"/>
      <c r="E39" s="1118" t="s">
        <v>2316</v>
      </c>
      <c r="F39" s="934" t="s">
        <v>2294</v>
      </c>
      <c r="G39" s="935" t="s">
        <v>2180</v>
      </c>
      <c r="H39" s="936" t="s">
        <v>2262</v>
      </c>
      <c r="I39" s="936" t="s">
        <v>2312</v>
      </c>
      <c r="J39" s="937" t="s">
        <v>2180</v>
      </c>
      <c r="K39" s="938" t="s">
        <v>373</v>
      </c>
      <c r="L39" s="939">
        <v>25</v>
      </c>
      <c r="M39" s="955">
        <f>L39</f>
        <v>25</v>
      </c>
      <c r="N39" s="1046">
        <f>SUMIF('59_88CovPacFinQ'!$A:$A,$A39,'59_88CovPacFinQ'!$L:$L)</f>
        <v>0</v>
      </c>
      <c r="O39" s="956">
        <f t="shared" si="0"/>
        <v>0</v>
      </c>
      <c r="P39" s="957" t="str">
        <f t="shared" ca="1" si="12"/>
        <v/>
      </c>
      <c r="Q39" s="1119" t="s">
        <v>2482</v>
      </c>
      <c r="R39" s="953" t="b">
        <f t="shared" ca="1" si="13"/>
        <v>0</v>
      </c>
      <c r="S39" s="962"/>
    </row>
    <row r="40" spans="1:19" s="248" customFormat="1" x14ac:dyDescent="0.25">
      <c r="A40" s="248">
        <v>27</v>
      </c>
      <c r="B40" s="1185"/>
      <c r="D40" s="1091"/>
      <c r="E40" s="1116" t="s">
        <v>2317</v>
      </c>
      <c r="F40" s="944" t="s">
        <v>2295</v>
      </c>
      <c r="G40" s="945" t="s">
        <v>2180</v>
      </c>
      <c r="H40" s="946" t="s">
        <v>2262</v>
      </c>
      <c r="I40" s="946" t="s">
        <v>2312</v>
      </c>
      <c r="J40" s="947" t="s">
        <v>2180</v>
      </c>
      <c r="K40" s="948" t="s">
        <v>373</v>
      </c>
      <c r="L40" s="949">
        <v>25</v>
      </c>
      <c r="M40" s="959">
        <f>L40</f>
        <v>25</v>
      </c>
      <c r="N40" s="933">
        <f>SUMIF('59_88CovPacFinQ'!$A:$A,$A40,'59_88CovPacFinQ'!$L:$L)</f>
        <v>0</v>
      </c>
      <c r="O40" s="960">
        <f t="shared" ref="O40" si="14">N40/L40</f>
        <v>0</v>
      </c>
      <c r="P40" s="961" t="str">
        <f t="shared" ca="1" si="12"/>
        <v/>
      </c>
      <c r="Q40" s="1117" t="s">
        <v>2482</v>
      </c>
      <c r="R40" s="942" t="b">
        <f t="shared" ca="1" si="13"/>
        <v>0</v>
      </c>
      <c r="S40" s="958"/>
    </row>
    <row r="41" spans="1:19" s="248" customFormat="1" x14ac:dyDescent="0.25">
      <c r="A41" s="248">
        <v>28</v>
      </c>
      <c r="B41" s="1185"/>
      <c r="D41" s="1091"/>
      <c r="E41" s="1118" t="s">
        <v>2281</v>
      </c>
      <c r="F41" s="934" t="s">
        <v>2282</v>
      </c>
      <c r="G41" s="935" t="s">
        <v>2285</v>
      </c>
      <c r="H41" s="936" t="s">
        <v>2303</v>
      </c>
      <c r="I41" s="936" t="s">
        <v>2313</v>
      </c>
      <c r="J41" s="937" t="s">
        <v>2285</v>
      </c>
      <c r="K41" s="938" t="s">
        <v>530</v>
      </c>
      <c r="L41" s="939">
        <v>15</v>
      </c>
      <c r="M41" s="963">
        <f>SUM(L41:L41)</f>
        <v>15</v>
      </c>
      <c r="N41" s="1046">
        <f>SUMIF('59_88CovPacFinQ'!$A:$A,$A41,'59_88CovPacFinQ'!$L:$L)</f>
        <v>0</v>
      </c>
      <c r="O41" s="940">
        <f t="shared" si="0"/>
        <v>0</v>
      </c>
      <c r="P41" s="941" t="str">
        <f t="shared" ca="1" si="12"/>
        <v/>
      </c>
      <c r="Q41" s="1119" t="s">
        <v>2482</v>
      </c>
      <c r="R41" s="953" t="b">
        <f t="shared" ca="1" si="13"/>
        <v>0</v>
      </c>
      <c r="S41" s="954"/>
    </row>
    <row r="42" spans="1:19" s="248" customFormat="1" x14ac:dyDescent="0.25">
      <c r="A42" s="248">
        <v>29</v>
      </c>
      <c r="B42" s="1185" t="s">
        <v>2612</v>
      </c>
      <c r="D42" s="1091"/>
      <c r="E42" s="1116" t="s">
        <v>2283</v>
      </c>
      <c r="F42" s="944" t="s">
        <v>2284</v>
      </c>
      <c r="G42" s="945" t="s">
        <v>2286</v>
      </c>
      <c r="H42" s="946" t="s">
        <v>2304</v>
      </c>
      <c r="I42" s="946" t="s">
        <v>2314</v>
      </c>
      <c r="J42" s="947" t="s">
        <v>2286</v>
      </c>
      <c r="K42" s="948"/>
      <c r="L42" s="949">
        <v>10</v>
      </c>
      <c r="M42" s="964">
        <f>L42</f>
        <v>10</v>
      </c>
      <c r="N42" s="933">
        <f>SUMIF('59_88CovPacFinQ'!$A:$A,$A42,'59_88CovPacFinQ'!$L:$L)</f>
        <v>0</v>
      </c>
      <c r="O42" s="951">
        <f t="shared" ref="O42" si="15">N42/L42</f>
        <v>0</v>
      </c>
      <c r="P42" s="952" t="str">
        <f t="shared" ca="1" si="12"/>
        <v/>
      </c>
      <c r="Q42" s="1117" t="s">
        <v>2482</v>
      </c>
      <c r="R42" s="942" t="b">
        <f t="shared" ca="1" si="13"/>
        <v>0</v>
      </c>
      <c r="S42" s="943"/>
    </row>
    <row r="43" spans="1:19" s="248" customFormat="1" x14ac:dyDescent="0.25">
      <c r="A43" s="248">
        <v>24</v>
      </c>
      <c r="B43" s="1185"/>
      <c r="D43" s="1091"/>
      <c r="E43" s="1118" t="s">
        <v>341</v>
      </c>
      <c r="F43" s="934" t="s">
        <v>2296</v>
      </c>
      <c r="G43" s="935" t="s">
        <v>2182</v>
      </c>
      <c r="H43" s="936" t="s">
        <v>2305</v>
      </c>
      <c r="I43" s="936" t="s">
        <v>2093</v>
      </c>
      <c r="J43" s="937" t="s">
        <v>2182</v>
      </c>
      <c r="K43" s="938" t="s">
        <v>530</v>
      </c>
      <c r="L43" s="939">
        <v>17</v>
      </c>
      <c r="M43" s="963">
        <f>SUM(L43:L43)</f>
        <v>17</v>
      </c>
      <c r="N43" s="1046">
        <f>SUMIF('59_88CovPacFinQ'!$A:$A,$A43,'59_88CovPacFinQ'!$L:$L)</f>
        <v>0</v>
      </c>
      <c r="O43" s="940">
        <f t="shared" ref="O43" si="16">N43/L43</f>
        <v>0</v>
      </c>
      <c r="P43" s="941" t="str">
        <f t="shared" ca="1" si="12"/>
        <v/>
      </c>
      <c r="Q43" s="1119" t="s">
        <v>2482</v>
      </c>
      <c r="R43" s="953" t="b">
        <f t="shared" ca="1" si="13"/>
        <v>0</v>
      </c>
      <c r="S43" s="954"/>
    </row>
    <row r="44" spans="1:19" s="248" customFormat="1" ht="3.75" customHeight="1" x14ac:dyDescent="0.25">
      <c r="B44" s="1185"/>
      <c r="D44" s="891"/>
      <c r="E44" s="841"/>
      <c r="F44" s="828"/>
      <c r="G44" s="808"/>
      <c r="H44" s="842"/>
      <c r="I44" s="842"/>
      <c r="J44" s="809"/>
      <c r="K44" s="843"/>
      <c r="L44" s="829"/>
      <c r="M44" s="856"/>
      <c r="N44" s="851"/>
      <c r="O44" s="853"/>
      <c r="P44" s="854"/>
      <c r="Q44" s="1109"/>
      <c r="R44" s="814"/>
      <c r="S44" s="890"/>
    </row>
    <row r="45" spans="1:19" s="239" customFormat="1" ht="18.75" x14ac:dyDescent="0.25">
      <c r="B45" s="1182"/>
      <c r="D45" s="1105"/>
      <c r="E45" s="1311" t="s">
        <v>2487</v>
      </c>
      <c r="F45" s="1311"/>
      <c r="G45" s="996"/>
      <c r="H45" s="996"/>
      <c r="I45" s="1130"/>
      <c r="J45" s="1131" t="s">
        <v>2485</v>
      </c>
      <c r="K45" s="997"/>
      <c r="L45" s="1002">
        <f ca="1">SUMIF($R$47:$R$48,TRUE,$L$47:$L$48)</f>
        <v>8</v>
      </c>
      <c r="M45" s="998"/>
      <c r="N45" s="1002">
        <f>SUM(N47:N48)</f>
        <v>4</v>
      </c>
      <c r="O45" s="1132">
        <f ca="1">IF(L45=0,"",N45/L45)</f>
        <v>0.5</v>
      </c>
      <c r="P45" s="1002">
        <f ca="1">L45-N45</f>
        <v>4</v>
      </c>
      <c r="Q45" s="999"/>
      <c r="R45" s="997"/>
      <c r="S45" s="1004"/>
    </row>
    <row r="46" spans="1:19" s="239" customFormat="1" ht="18.75" x14ac:dyDescent="0.25">
      <c r="B46" s="1182"/>
      <c r="D46" s="1105"/>
      <c r="E46" s="1311"/>
      <c r="F46" s="1311"/>
      <c r="G46" s="996"/>
      <c r="H46" s="996"/>
      <c r="I46" s="996"/>
      <c r="J46" s="1000" t="s">
        <v>2318</v>
      </c>
      <c r="K46" s="997"/>
      <c r="L46" s="1001">
        <f ca="1">SUMIF($R$47:$R$48,FALSE,$L$47:$L$48)</f>
        <v>10</v>
      </c>
      <c r="M46" s="998"/>
      <c r="N46" s="1002"/>
      <c r="O46" s="1003"/>
      <c r="P46" s="1002"/>
      <c r="Q46" s="999"/>
      <c r="R46" s="997"/>
      <c r="S46" s="1004"/>
    </row>
    <row r="47" spans="1:19" s="248" customFormat="1" x14ac:dyDescent="0.25">
      <c r="A47" s="248">
        <v>16</v>
      </c>
      <c r="B47" s="1186" t="s">
        <v>2613</v>
      </c>
      <c r="D47" s="1106"/>
      <c r="E47" s="1114" t="s">
        <v>295</v>
      </c>
      <c r="F47" s="984" t="s">
        <v>2267</v>
      </c>
      <c r="G47" s="985" t="s">
        <v>308</v>
      </c>
      <c r="H47" s="986" t="s">
        <v>2258</v>
      </c>
      <c r="I47" s="986" t="s">
        <v>2307</v>
      </c>
      <c r="J47" s="987" t="s">
        <v>308</v>
      </c>
      <c r="K47" s="988" t="s">
        <v>252</v>
      </c>
      <c r="L47" s="989">
        <v>8</v>
      </c>
      <c r="M47" s="990">
        <f>+L47</f>
        <v>8</v>
      </c>
      <c r="N47" s="991">
        <f>SUMIF('59_88CovPacFinQ'!$A:$A,$A47,'59_88CovPacFinQ'!$L:$L)</f>
        <v>4</v>
      </c>
      <c r="O47" s="992">
        <f>N47/L47</f>
        <v>0.5</v>
      </c>
      <c r="P47" s="993">
        <f t="shared" ref="P47:P48" ca="1" si="17">IF(R47=FALSE,"",L47-N47)</f>
        <v>4</v>
      </c>
      <c r="Q47" s="1115">
        <v>44106</v>
      </c>
      <c r="R47" s="994" t="b">
        <f ca="1">IF(AND(ISNUMBER(Q47),Q47&lt;=$Q$3),TRUE,FALSE)</f>
        <v>1</v>
      </c>
      <c r="S47" s="995"/>
    </row>
    <row r="48" spans="1:19" s="248" customFormat="1" x14ac:dyDescent="0.25">
      <c r="A48" s="248">
        <v>17</v>
      </c>
      <c r="B48" s="1186" t="s">
        <v>2613</v>
      </c>
      <c r="D48" s="1107"/>
      <c r="E48" s="1120" t="s">
        <v>131</v>
      </c>
      <c r="F48" s="893" t="s">
        <v>2289</v>
      </c>
      <c r="G48" s="894" t="s">
        <v>309</v>
      </c>
      <c r="H48" s="895" t="s">
        <v>2298</v>
      </c>
      <c r="I48" s="895" t="s">
        <v>2308</v>
      </c>
      <c r="J48" s="896" t="s">
        <v>309</v>
      </c>
      <c r="K48" s="897" t="s">
        <v>269</v>
      </c>
      <c r="L48" s="898">
        <v>10</v>
      </c>
      <c r="M48" s="899">
        <f>+L48</f>
        <v>10</v>
      </c>
      <c r="N48" s="901">
        <f>SUMIF('59_88CovPacFinQ'!$A:$A,$A48,'59_88CovPacFinQ'!$L:$L)</f>
        <v>0</v>
      </c>
      <c r="O48" s="900">
        <f>N48/L48</f>
        <v>0</v>
      </c>
      <c r="P48" s="901" t="str">
        <f t="shared" ca="1" si="17"/>
        <v/>
      </c>
      <c r="Q48" s="1121" t="s">
        <v>2315</v>
      </c>
      <c r="R48" s="902" t="b">
        <f ca="1">IF(AND(ISNUMBER(Q48),Q48&lt;=$Q$3),TRUE,FALSE)</f>
        <v>0</v>
      </c>
      <c r="S48" s="903"/>
    </row>
    <row r="49" spans="5:19" s="834" customFormat="1" ht="9" customHeight="1" x14ac:dyDescent="0.25"/>
    <row r="53" spans="5:19" s="834" customFormat="1" ht="9" customHeight="1" x14ac:dyDescent="0.25"/>
    <row r="54" spans="5:19" s="248" customFormat="1" x14ac:dyDescent="0.25">
      <c r="E54" s="807"/>
      <c r="F54" s="807"/>
      <c r="G54" s="808"/>
      <c r="H54" s="808"/>
      <c r="I54" s="808"/>
      <c r="J54" s="809"/>
      <c r="K54" s="810"/>
      <c r="L54" s="811"/>
      <c r="M54" s="812"/>
      <c r="N54" s="815"/>
      <c r="O54" s="815"/>
      <c r="P54" s="815"/>
      <c r="Q54" s="814"/>
      <c r="R54" s="814"/>
      <c r="S54" s="815"/>
    </row>
    <row r="55" spans="5:19" s="248" customFormat="1" x14ac:dyDescent="0.25">
      <c r="E55" s="807"/>
      <c r="F55" s="807"/>
      <c r="G55" s="808"/>
      <c r="H55" s="808"/>
      <c r="I55" s="808"/>
      <c r="J55" s="809"/>
      <c r="K55" s="810"/>
      <c r="L55" s="811"/>
      <c r="M55" s="812"/>
      <c r="N55" s="815"/>
      <c r="O55" s="815"/>
      <c r="P55" s="815"/>
      <c r="Q55" s="814"/>
      <c r="R55" s="814"/>
      <c r="S55" s="815"/>
    </row>
    <row r="56" spans="5:19" s="248" customFormat="1" x14ac:dyDescent="0.25">
      <c r="E56" s="807"/>
      <c r="F56" s="807"/>
      <c r="G56" s="808"/>
      <c r="H56" s="808"/>
      <c r="I56" s="808"/>
      <c r="J56" s="809"/>
      <c r="K56" s="810"/>
      <c r="L56" s="811"/>
      <c r="M56" s="812"/>
      <c r="N56" s="815"/>
      <c r="O56" s="815"/>
      <c r="P56" s="815"/>
      <c r="Q56" s="814"/>
      <c r="R56" s="814"/>
      <c r="S56" s="815"/>
    </row>
    <row r="57" spans="5:19" s="248" customFormat="1" x14ac:dyDescent="0.25">
      <c r="E57" s="807"/>
      <c r="F57" s="807"/>
      <c r="G57" s="808"/>
      <c r="H57" s="808"/>
      <c r="I57" s="808"/>
      <c r="J57" s="809"/>
      <c r="K57" s="810"/>
      <c r="L57" s="811"/>
      <c r="M57" s="812"/>
      <c r="N57" s="815"/>
      <c r="O57" s="815"/>
      <c r="P57" s="815"/>
      <c r="Q57" s="814"/>
      <c r="R57" s="814"/>
      <c r="S57" s="815"/>
    </row>
    <row r="58" spans="5:19" s="248" customFormat="1" x14ac:dyDescent="0.25">
      <c r="E58" s="807"/>
      <c r="F58" s="807"/>
      <c r="G58" s="808"/>
      <c r="H58" s="808"/>
      <c r="I58" s="808"/>
      <c r="J58" s="809"/>
      <c r="K58" s="810"/>
      <c r="L58" s="811"/>
      <c r="M58" s="812"/>
      <c r="N58" s="815"/>
      <c r="O58" s="815"/>
      <c r="P58" s="815"/>
      <c r="Q58" s="814"/>
      <c r="R58" s="814"/>
      <c r="S58" s="815"/>
    </row>
    <row r="59" spans="5:19" s="248" customFormat="1" x14ac:dyDescent="0.25">
      <c r="E59" s="807"/>
      <c r="F59" s="807"/>
      <c r="G59" s="808"/>
      <c r="H59" s="808"/>
      <c r="I59" s="808"/>
      <c r="J59" s="809"/>
      <c r="K59" s="810"/>
      <c r="L59" s="811"/>
      <c r="M59" s="812"/>
      <c r="N59" s="815"/>
      <c r="O59" s="815"/>
      <c r="P59" s="815"/>
      <c r="Q59" s="814"/>
      <c r="R59" s="814"/>
      <c r="S59" s="815"/>
    </row>
  </sheetData>
  <mergeCells count="21">
    <mergeCell ref="E23:G24"/>
    <mergeCell ref="D5:E5"/>
    <mergeCell ref="D1:S1"/>
    <mergeCell ref="D2:S2"/>
    <mergeCell ref="O12:O14"/>
    <mergeCell ref="P12:P14"/>
    <mergeCell ref="D7:F8"/>
    <mergeCell ref="G12:G14"/>
    <mergeCell ref="K12:K14"/>
    <mergeCell ref="M12:M14"/>
    <mergeCell ref="N12:N14"/>
    <mergeCell ref="E20:E21"/>
    <mergeCell ref="G20:G21"/>
    <mergeCell ref="J20:J21"/>
    <mergeCell ref="H20:H21"/>
    <mergeCell ref="I20:I21"/>
    <mergeCell ref="G29:G30"/>
    <mergeCell ref="J29:J30"/>
    <mergeCell ref="K29:K30"/>
    <mergeCell ref="M29:M30"/>
    <mergeCell ref="E45:F46"/>
  </mergeCells>
  <conditionalFormatting sqref="E29:E33 E35 E47:E48 E20 E12 E14:E15 E37:E44">
    <cfRule type="expression" dxfId="21" priority="61">
      <formula>$R12=TRUE</formula>
    </cfRule>
  </conditionalFormatting>
  <conditionalFormatting sqref="Q29:Q33 Q35 L47:L48 Q47:Q48 L20:L22 L12 Q14:Q15 L14:L15 L29:L35 Q25 Q19:Q22 Q37:Q44 L37:L44">
    <cfRule type="expression" dxfId="20" priority="48">
      <formula>$R12=TRUE</formula>
    </cfRule>
  </conditionalFormatting>
  <conditionalFormatting sqref="Q12">
    <cfRule type="expression" dxfId="19" priority="47">
      <formula>$R12=TRUE</formula>
    </cfRule>
  </conditionalFormatting>
  <conditionalFormatting sqref="E16:E17">
    <cfRule type="expression" dxfId="18" priority="42">
      <formula>$R16=TRUE</formula>
    </cfRule>
  </conditionalFormatting>
  <conditionalFormatting sqref="L16:L17">
    <cfRule type="expression" dxfId="17" priority="40">
      <formula>$R16=TRUE</formula>
    </cfRule>
  </conditionalFormatting>
  <conditionalFormatting sqref="Q16:Q17">
    <cfRule type="expression" dxfId="16" priority="39">
      <formula>$R16=TRUE</formula>
    </cfRule>
  </conditionalFormatting>
  <conditionalFormatting sqref="E26">
    <cfRule type="expression" dxfId="15" priority="32">
      <formula>$R26=TRUE</formula>
    </cfRule>
  </conditionalFormatting>
  <conditionalFormatting sqref="L26">
    <cfRule type="expression" dxfId="14" priority="30">
      <formula>$R26=TRUE</formula>
    </cfRule>
  </conditionalFormatting>
  <conditionalFormatting sqref="Q26">
    <cfRule type="expression" dxfId="13" priority="29">
      <formula>$R26=TRUE</formula>
    </cfRule>
  </conditionalFormatting>
  <conditionalFormatting sqref="E34">
    <cfRule type="expression" dxfId="12" priority="28">
      <formula>$R34=TRUE</formula>
    </cfRule>
  </conditionalFormatting>
  <conditionalFormatting sqref="Q34">
    <cfRule type="expression" dxfId="11" priority="26">
      <formula>$R34=TRUE</formula>
    </cfRule>
  </conditionalFormatting>
  <conditionalFormatting sqref="E25">
    <cfRule type="expression" dxfId="10" priority="21">
      <formula>$R25=TRUE</formula>
    </cfRule>
  </conditionalFormatting>
  <conditionalFormatting sqref="L25">
    <cfRule type="expression" dxfId="9" priority="19">
      <formula>$R25=TRUE</formula>
    </cfRule>
  </conditionalFormatting>
  <conditionalFormatting sqref="N47 N29:N34 N37:N38">
    <cfRule type="expression" dxfId="8" priority="18">
      <formula>OR(AND(R29=FALSE,N29&lt;&gt;0),L29&lt;N29)</formula>
    </cfRule>
  </conditionalFormatting>
  <conditionalFormatting sqref="N15:N16 N25:N26 N39:N43 N20:N21">
    <cfRule type="expression" dxfId="7" priority="17">
      <formula>OR(AND(R15=FALSE,N15&lt;&gt;0),L15&lt;N15)</formula>
    </cfRule>
  </conditionalFormatting>
  <conditionalFormatting sqref="N12">
    <cfRule type="expression" dxfId="6" priority="16">
      <formula>(M12&lt;N12)</formula>
    </cfRule>
  </conditionalFormatting>
  <conditionalFormatting sqref="E19">
    <cfRule type="expression" dxfId="5" priority="12">
      <formula>$R19=TRUE</formula>
    </cfRule>
  </conditionalFormatting>
  <conditionalFormatting sqref="L19">
    <cfRule type="expression" dxfId="4" priority="11">
      <formula>$R19=TRUE</formula>
    </cfRule>
  </conditionalFormatting>
  <conditionalFormatting sqref="N19">
    <cfRule type="expression" dxfId="3" priority="10">
      <formula>OR(AND(R19=FALSE,N19&lt;&gt;0),L19&lt;N19)</formula>
    </cfRule>
  </conditionalFormatting>
  <conditionalFormatting sqref="E13">
    <cfRule type="expression" dxfId="2" priority="6">
      <formula>$R13=TRUE</formula>
    </cfRule>
  </conditionalFormatting>
  <conditionalFormatting sqref="L13">
    <cfRule type="expression" dxfId="1" priority="5">
      <formula>$R13=TRUE</formula>
    </cfRule>
  </conditionalFormatting>
  <conditionalFormatting sqref="Q13">
    <cfRule type="expression" dxfId="0" priority="4">
      <formula>$R13=TRUE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FE57-FDFB-44D7-AB98-5B6D81494B53}">
  <dimension ref="A1:N30"/>
  <sheetViews>
    <sheetView workbookViewId="0">
      <pane ySplit="1" topLeftCell="A2" activePane="bottomLeft" state="frozen"/>
      <selection activeCell="B1" sqref="B1"/>
      <selection pane="bottomLeft" activeCell="K25" sqref="K25"/>
    </sheetView>
  </sheetViews>
  <sheetFormatPr defaultRowHeight="15" x14ac:dyDescent="0.25"/>
  <cols>
    <col min="1" max="1" width="8" style="819" hidden="1" customWidth="1"/>
    <col min="2" max="2" width="20.140625" style="819" bestFit="1" customWidth="1"/>
    <col min="3" max="3" width="16.42578125" style="819" bestFit="1" customWidth="1"/>
    <col min="4" max="4" width="14.28515625" style="819" bestFit="1" customWidth="1"/>
    <col min="5" max="5" width="8.42578125" style="819" bestFit="1" customWidth="1"/>
    <col min="6" max="6" width="5" style="819" bestFit="1" customWidth="1"/>
    <col min="7" max="7" width="37" style="819" bestFit="1" customWidth="1"/>
    <col min="8" max="8" width="10.140625" style="819" bestFit="1" customWidth="1"/>
    <col min="9" max="9" width="38.5703125" style="819" bestFit="1" customWidth="1"/>
    <col min="10" max="10" width="10.85546875" style="819" bestFit="1" customWidth="1"/>
    <col min="11" max="11" width="11" style="819" bestFit="1" customWidth="1"/>
    <col min="12" max="12" width="14.140625" style="819" bestFit="1" customWidth="1"/>
    <col min="13" max="13" width="18.28515625" style="819" bestFit="1" customWidth="1"/>
    <col min="14" max="14" width="9" style="819" bestFit="1" customWidth="1"/>
    <col min="15" max="16384" width="9.140625" style="819"/>
  </cols>
  <sheetData>
    <row r="1" spans="1:14" x14ac:dyDescent="0.25">
      <c r="A1" s="1188" t="s">
        <v>2227</v>
      </c>
      <c r="B1" s="1188" t="s">
        <v>2188</v>
      </c>
      <c r="C1" s="1188" t="s">
        <v>2189</v>
      </c>
      <c r="D1" s="1188" t="s">
        <v>2190</v>
      </c>
      <c r="E1" s="1188" t="s">
        <v>2191</v>
      </c>
      <c r="F1" s="1188" t="s">
        <v>1368</v>
      </c>
      <c r="G1" s="1188" t="s">
        <v>2192</v>
      </c>
      <c r="H1" s="1188" t="s">
        <v>2193</v>
      </c>
      <c r="I1" s="1188" t="s">
        <v>2194</v>
      </c>
      <c r="J1" s="1188" t="s">
        <v>2195</v>
      </c>
      <c r="K1" s="1188" t="s">
        <v>2196</v>
      </c>
      <c r="L1" s="1188" t="s">
        <v>2197</v>
      </c>
      <c r="M1" s="1188" t="s">
        <v>2198</v>
      </c>
      <c r="N1" s="1188" t="s">
        <v>2225</v>
      </c>
    </row>
    <row r="2" spans="1:14" x14ac:dyDescent="0.25">
      <c r="A2" s="1189">
        <v>1</v>
      </c>
      <c r="B2" s="1190" t="s">
        <v>145</v>
      </c>
      <c r="C2" s="1190" t="s">
        <v>533</v>
      </c>
      <c r="D2" s="1190" t="s">
        <v>533</v>
      </c>
      <c r="E2" s="1190" t="s">
        <v>2417</v>
      </c>
      <c r="F2" s="1190" t="s">
        <v>38</v>
      </c>
      <c r="G2" s="1190" t="s">
        <v>39</v>
      </c>
      <c r="H2" s="1190" t="s">
        <v>2199</v>
      </c>
      <c r="I2" s="1190" t="s">
        <v>2200</v>
      </c>
      <c r="J2" s="1191">
        <v>43910</v>
      </c>
      <c r="K2" s="1189">
        <v>10</v>
      </c>
      <c r="L2" s="1189">
        <v>17</v>
      </c>
      <c r="M2" s="1189">
        <v>0</v>
      </c>
      <c r="N2" s="1189">
        <v>17</v>
      </c>
    </row>
    <row r="3" spans="1:14" x14ac:dyDescent="0.25">
      <c r="A3" s="1189">
        <v>3</v>
      </c>
      <c r="B3" s="1190" t="s">
        <v>292</v>
      </c>
      <c r="C3" s="1190" t="s">
        <v>533</v>
      </c>
      <c r="D3" s="1190" t="s">
        <v>533</v>
      </c>
      <c r="E3" s="1190" t="s">
        <v>2417</v>
      </c>
      <c r="F3" s="1190" t="s">
        <v>38</v>
      </c>
      <c r="G3" s="1190" t="s">
        <v>39</v>
      </c>
      <c r="H3" s="1190" t="s">
        <v>533</v>
      </c>
      <c r="I3" s="1190" t="s">
        <v>533</v>
      </c>
      <c r="J3" s="1191">
        <v>44120</v>
      </c>
      <c r="K3" s="1189">
        <v>15</v>
      </c>
      <c r="L3" s="1134"/>
      <c r="M3" s="1134"/>
      <c r="N3" s="1134"/>
    </row>
    <row r="4" spans="1:14" x14ac:dyDescent="0.25">
      <c r="A4" s="1189">
        <v>4</v>
      </c>
      <c r="B4" s="1190" t="s">
        <v>2251</v>
      </c>
      <c r="C4" s="1190" t="s">
        <v>533</v>
      </c>
      <c r="D4" s="1190" t="s">
        <v>533</v>
      </c>
      <c r="E4" s="1190" t="s">
        <v>2417</v>
      </c>
      <c r="F4" s="1190" t="s">
        <v>38</v>
      </c>
      <c r="G4" s="1190" t="s">
        <v>39</v>
      </c>
      <c r="H4" s="1190" t="s">
        <v>2494</v>
      </c>
      <c r="I4" s="1190" t="s">
        <v>2456</v>
      </c>
      <c r="J4" s="1191">
        <v>44134</v>
      </c>
      <c r="K4" s="1189">
        <v>10</v>
      </c>
      <c r="L4" s="1134"/>
      <c r="M4" s="1134"/>
      <c r="N4" s="1134"/>
    </row>
    <row r="5" spans="1:14" x14ac:dyDescent="0.25">
      <c r="A5" s="1189">
        <v>5</v>
      </c>
      <c r="B5" s="1190" t="s">
        <v>2099</v>
      </c>
      <c r="C5" s="1190" t="s">
        <v>533</v>
      </c>
      <c r="D5" s="1190" t="s">
        <v>533</v>
      </c>
      <c r="E5" s="1190" t="s">
        <v>2417</v>
      </c>
      <c r="F5" s="1190" t="s">
        <v>32</v>
      </c>
      <c r="G5" s="1190" t="s">
        <v>2418</v>
      </c>
      <c r="H5" s="1190" t="s">
        <v>2410</v>
      </c>
      <c r="I5" s="1190" t="s">
        <v>2411</v>
      </c>
      <c r="J5" s="1191">
        <v>44125</v>
      </c>
      <c r="K5" s="1189">
        <v>20</v>
      </c>
      <c r="L5" s="1189">
        <v>15</v>
      </c>
      <c r="M5" s="1189">
        <v>0</v>
      </c>
      <c r="N5" s="1189">
        <v>15</v>
      </c>
    </row>
    <row r="6" spans="1:14" x14ac:dyDescent="0.25">
      <c r="A6" s="1189">
        <v>6</v>
      </c>
      <c r="B6" s="1190" t="s">
        <v>295</v>
      </c>
      <c r="C6" s="1190" t="s">
        <v>533</v>
      </c>
      <c r="D6" s="1190" t="s">
        <v>533</v>
      </c>
      <c r="E6" s="1190" t="s">
        <v>2417</v>
      </c>
      <c r="F6" s="1190" t="s">
        <v>252</v>
      </c>
      <c r="G6" s="1190" t="s">
        <v>2419</v>
      </c>
      <c r="H6" s="1190" t="s">
        <v>2568</v>
      </c>
      <c r="I6" s="1190" t="s">
        <v>533</v>
      </c>
      <c r="J6" s="1191">
        <v>44125</v>
      </c>
      <c r="K6" s="1189">
        <v>4</v>
      </c>
      <c r="L6" s="1189">
        <v>2</v>
      </c>
      <c r="M6" s="1189">
        <v>0</v>
      </c>
      <c r="N6" s="1134"/>
    </row>
    <row r="7" spans="1:14" x14ac:dyDescent="0.25">
      <c r="A7" s="1189">
        <v>7</v>
      </c>
      <c r="B7" s="1190" t="s">
        <v>2105</v>
      </c>
      <c r="C7" s="1190" t="s">
        <v>533</v>
      </c>
      <c r="D7" s="1190" t="s">
        <v>533</v>
      </c>
      <c r="E7" s="1190" t="s">
        <v>2417</v>
      </c>
      <c r="F7" s="1190" t="s">
        <v>359</v>
      </c>
      <c r="G7" s="1190" t="s">
        <v>586</v>
      </c>
      <c r="H7" s="1190" t="s">
        <v>2333</v>
      </c>
      <c r="I7" s="1190" t="s">
        <v>2334</v>
      </c>
      <c r="J7" s="1191">
        <v>44132</v>
      </c>
      <c r="K7" s="1189">
        <v>15</v>
      </c>
      <c r="L7" s="1189">
        <v>7</v>
      </c>
      <c r="M7" s="1189">
        <v>0</v>
      </c>
      <c r="N7" s="1189">
        <v>7</v>
      </c>
    </row>
    <row r="8" spans="1:14" x14ac:dyDescent="0.25">
      <c r="A8" s="1189">
        <v>8</v>
      </c>
      <c r="B8" s="1190" t="s">
        <v>2106</v>
      </c>
      <c r="C8" s="1190" t="s">
        <v>533</v>
      </c>
      <c r="D8" s="1190" t="s">
        <v>533</v>
      </c>
      <c r="E8" s="1190" t="s">
        <v>2417</v>
      </c>
      <c r="F8" s="1190" t="s">
        <v>405</v>
      </c>
      <c r="G8" s="1190" t="s">
        <v>741</v>
      </c>
      <c r="H8" s="1190" t="s">
        <v>533</v>
      </c>
      <c r="I8" s="1190" t="s">
        <v>533</v>
      </c>
      <c r="J8" s="1191">
        <v>44138</v>
      </c>
      <c r="K8" s="1189">
        <v>20</v>
      </c>
      <c r="L8" s="1134"/>
      <c r="M8" s="1134"/>
      <c r="N8" s="1134"/>
    </row>
    <row r="9" spans="1:14" x14ac:dyDescent="0.25">
      <c r="A9" s="1189">
        <v>9</v>
      </c>
      <c r="B9" s="1190" t="s">
        <v>2115</v>
      </c>
      <c r="C9" s="1190" t="s">
        <v>533</v>
      </c>
      <c r="D9" s="1190" t="s">
        <v>533</v>
      </c>
      <c r="E9" s="1190" t="s">
        <v>2420</v>
      </c>
      <c r="F9" s="1190" t="s">
        <v>472</v>
      </c>
      <c r="G9" s="1190" t="s">
        <v>656</v>
      </c>
      <c r="H9" s="1190" t="s">
        <v>2201</v>
      </c>
      <c r="I9" s="1190" t="s">
        <v>2202</v>
      </c>
      <c r="J9" s="1191">
        <v>44125</v>
      </c>
      <c r="K9" s="1189">
        <v>25</v>
      </c>
      <c r="L9" s="1189">
        <v>5</v>
      </c>
      <c r="M9" s="1189">
        <v>0</v>
      </c>
      <c r="N9" s="1189">
        <v>5</v>
      </c>
    </row>
    <row r="10" spans="1:14" x14ac:dyDescent="0.25">
      <c r="A10" s="1189">
        <v>10</v>
      </c>
      <c r="B10" s="1190" t="s">
        <v>131</v>
      </c>
      <c r="C10" s="1190" t="s">
        <v>533</v>
      </c>
      <c r="D10" s="1190" t="s">
        <v>533</v>
      </c>
      <c r="E10" s="1190" t="s">
        <v>2417</v>
      </c>
      <c r="F10" s="1190" t="s">
        <v>420</v>
      </c>
      <c r="G10" s="1190" t="s">
        <v>2421</v>
      </c>
      <c r="H10" s="1190" t="s">
        <v>533</v>
      </c>
      <c r="I10" s="1190" t="s">
        <v>533</v>
      </c>
      <c r="J10" s="1191">
        <v>43910</v>
      </c>
      <c r="K10" s="1189">
        <v>6</v>
      </c>
      <c r="L10" s="1187">
        <v>1</v>
      </c>
      <c r="M10" s="1134"/>
      <c r="N10" s="1134"/>
    </row>
    <row r="11" spans="1:14" x14ac:dyDescent="0.25">
      <c r="A11" s="1189">
        <v>11</v>
      </c>
      <c r="B11" s="1190" t="s">
        <v>2127</v>
      </c>
      <c r="C11" s="1190" t="s">
        <v>533</v>
      </c>
      <c r="D11" s="1190" t="s">
        <v>533</v>
      </c>
      <c r="E11" s="1190" t="s">
        <v>2417</v>
      </c>
      <c r="F11" s="1190" t="s">
        <v>383</v>
      </c>
      <c r="G11" s="1190" t="s">
        <v>633</v>
      </c>
      <c r="H11" s="1190" t="s">
        <v>533</v>
      </c>
      <c r="I11" s="1190" t="s">
        <v>533</v>
      </c>
      <c r="J11" s="1134"/>
      <c r="K11" s="1189">
        <v>7</v>
      </c>
      <c r="L11" s="1134"/>
      <c r="M11" s="1134"/>
      <c r="N11" s="1134"/>
    </row>
    <row r="12" spans="1:14" x14ac:dyDescent="0.25">
      <c r="A12" s="1189">
        <v>14</v>
      </c>
      <c r="B12" s="1190" t="s">
        <v>2351</v>
      </c>
      <c r="C12" s="1190" t="s">
        <v>533</v>
      </c>
      <c r="D12" s="1190" t="s">
        <v>533</v>
      </c>
      <c r="E12" s="1190" t="s">
        <v>2420</v>
      </c>
      <c r="F12" s="1190" t="s">
        <v>233</v>
      </c>
      <c r="G12" s="1190" t="s">
        <v>2422</v>
      </c>
      <c r="H12" s="1190" t="s">
        <v>2203</v>
      </c>
      <c r="I12" s="1190" t="s">
        <v>2204</v>
      </c>
      <c r="J12" s="1191">
        <v>43983</v>
      </c>
      <c r="K12" s="1189">
        <v>17</v>
      </c>
      <c r="L12" s="1189">
        <v>10</v>
      </c>
      <c r="M12" s="1189">
        <v>0</v>
      </c>
      <c r="N12" s="1189">
        <v>10</v>
      </c>
    </row>
    <row r="13" spans="1:14" x14ac:dyDescent="0.25">
      <c r="A13" s="1189">
        <v>15</v>
      </c>
      <c r="B13" s="1190" t="s">
        <v>2352</v>
      </c>
      <c r="C13" s="1190" t="s">
        <v>533</v>
      </c>
      <c r="D13" s="1190" t="s">
        <v>533</v>
      </c>
      <c r="E13" s="1190" t="s">
        <v>2420</v>
      </c>
      <c r="F13" s="1190" t="s">
        <v>233</v>
      </c>
      <c r="G13" s="1190" t="s">
        <v>2422</v>
      </c>
      <c r="H13" s="1190" t="s">
        <v>2205</v>
      </c>
      <c r="I13" s="1190" t="s">
        <v>2206</v>
      </c>
      <c r="J13" s="1191">
        <v>44120</v>
      </c>
      <c r="K13" s="1189">
        <v>17</v>
      </c>
      <c r="L13" s="1189">
        <v>8</v>
      </c>
      <c r="M13" s="1189">
        <v>0</v>
      </c>
      <c r="N13" s="1189">
        <v>8</v>
      </c>
    </row>
    <row r="14" spans="1:14" x14ac:dyDescent="0.25">
      <c r="A14" s="1189">
        <v>16</v>
      </c>
      <c r="B14" s="1190" t="s">
        <v>295</v>
      </c>
      <c r="C14" s="1190" t="s">
        <v>533</v>
      </c>
      <c r="D14" s="1190" t="s">
        <v>533</v>
      </c>
      <c r="E14" s="1190" t="s">
        <v>2420</v>
      </c>
      <c r="F14" s="1190" t="s">
        <v>252</v>
      </c>
      <c r="G14" s="1190" t="s">
        <v>2419</v>
      </c>
      <c r="H14" s="1190" t="s">
        <v>2209</v>
      </c>
      <c r="I14" s="1190" t="s">
        <v>2210</v>
      </c>
      <c r="J14" s="1191">
        <v>44106</v>
      </c>
      <c r="K14" s="1189">
        <v>8</v>
      </c>
      <c r="L14" s="1189">
        <v>4</v>
      </c>
      <c r="M14" s="1189">
        <v>0</v>
      </c>
      <c r="N14" s="1189">
        <v>6</v>
      </c>
    </row>
    <row r="15" spans="1:14" x14ac:dyDescent="0.25">
      <c r="A15" s="1189">
        <v>17</v>
      </c>
      <c r="B15" s="1190" t="s">
        <v>131</v>
      </c>
      <c r="C15" s="1190" t="s">
        <v>533</v>
      </c>
      <c r="D15" s="1190" t="s">
        <v>533</v>
      </c>
      <c r="E15" s="1190" t="s">
        <v>2420</v>
      </c>
      <c r="F15" s="1190" t="s">
        <v>269</v>
      </c>
      <c r="G15" s="1190" t="s">
        <v>2423</v>
      </c>
      <c r="H15" s="1190" t="s">
        <v>533</v>
      </c>
      <c r="I15" s="1190" t="s">
        <v>533</v>
      </c>
      <c r="J15" s="1134"/>
      <c r="K15" s="1189">
        <v>10</v>
      </c>
      <c r="L15" s="1134"/>
      <c r="M15" s="1134"/>
      <c r="N15" s="1134"/>
    </row>
    <row r="16" spans="1:14" x14ac:dyDescent="0.25">
      <c r="A16" s="1189">
        <v>18</v>
      </c>
      <c r="B16" s="1190" t="s">
        <v>300</v>
      </c>
      <c r="C16" s="1190" t="s">
        <v>533</v>
      </c>
      <c r="D16" s="1190" t="s">
        <v>533</v>
      </c>
      <c r="E16" s="1190" t="s">
        <v>2420</v>
      </c>
      <c r="F16" s="1190" t="s">
        <v>301</v>
      </c>
      <c r="G16" s="1190" t="s">
        <v>533</v>
      </c>
      <c r="H16" s="1190" t="s">
        <v>2238</v>
      </c>
      <c r="I16" s="1190" t="s">
        <v>2239</v>
      </c>
      <c r="J16" s="1191">
        <v>44123</v>
      </c>
      <c r="K16" s="1189">
        <v>42</v>
      </c>
      <c r="L16" s="1189">
        <v>21</v>
      </c>
      <c r="M16" s="1189">
        <v>0</v>
      </c>
      <c r="N16" s="1189">
        <v>21</v>
      </c>
    </row>
    <row r="17" spans="1:14" x14ac:dyDescent="0.25">
      <c r="A17" s="1189">
        <v>20</v>
      </c>
      <c r="B17" s="1190" t="s">
        <v>2343</v>
      </c>
      <c r="C17" s="1190" t="s">
        <v>533</v>
      </c>
      <c r="D17" s="1190" t="s">
        <v>533</v>
      </c>
      <c r="E17" s="1190" t="s">
        <v>2420</v>
      </c>
      <c r="F17" s="1190" t="s">
        <v>400</v>
      </c>
      <c r="G17" s="1190" t="s">
        <v>2424</v>
      </c>
      <c r="H17" s="1190" t="s">
        <v>533</v>
      </c>
      <c r="I17" s="1190" t="s">
        <v>533</v>
      </c>
      <c r="J17" s="1134"/>
      <c r="K17" s="1189">
        <v>20</v>
      </c>
      <c r="L17" s="1134"/>
      <c r="M17" s="1134"/>
      <c r="N17" s="1134"/>
    </row>
    <row r="18" spans="1:14" x14ac:dyDescent="0.25">
      <c r="A18" s="1189">
        <v>21</v>
      </c>
      <c r="B18" s="1190" t="s">
        <v>343</v>
      </c>
      <c r="C18" s="1190" t="s">
        <v>533</v>
      </c>
      <c r="D18" s="1190" t="s">
        <v>533</v>
      </c>
      <c r="E18" s="1190" t="s">
        <v>2420</v>
      </c>
      <c r="F18" s="1190" t="s">
        <v>386</v>
      </c>
      <c r="G18" s="1190" t="s">
        <v>2425</v>
      </c>
      <c r="H18" s="1190" t="s">
        <v>2233</v>
      </c>
      <c r="I18" s="1190" t="s">
        <v>2234</v>
      </c>
      <c r="J18" s="1191">
        <v>44129</v>
      </c>
      <c r="K18" s="1189">
        <v>23</v>
      </c>
      <c r="L18" s="1189">
        <v>19</v>
      </c>
      <c r="M18" s="1189">
        <v>0</v>
      </c>
      <c r="N18" s="1189">
        <v>19</v>
      </c>
    </row>
    <row r="19" spans="1:14" x14ac:dyDescent="0.25">
      <c r="A19" s="1189">
        <v>22</v>
      </c>
      <c r="B19" s="1190" t="s">
        <v>2175</v>
      </c>
      <c r="C19" s="1190" t="s">
        <v>533</v>
      </c>
      <c r="D19" s="1190" t="s">
        <v>533</v>
      </c>
      <c r="E19" s="1190" t="s">
        <v>2420</v>
      </c>
      <c r="F19" s="1190" t="s">
        <v>364</v>
      </c>
      <c r="G19" s="1190" t="s">
        <v>2426</v>
      </c>
      <c r="H19" s="1190" t="s">
        <v>2345</v>
      </c>
      <c r="I19" s="1190" t="s">
        <v>2346</v>
      </c>
      <c r="J19" s="1191">
        <v>44132</v>
      </c>
      <c r="K19" s="1189">
        <v>23</v>
      </c>
      <c r="L19" s="1189">
        <v>22</v>
      </c>
      <c r="M19" s="1189">
        <v>0</v>
      </c>
      <c r="N19" s="1189">
        <v>22</v>
      </c>
    </row>
    <row r="20" spans="1:14" x14ac:dyDescent="0.25">
      <c r="A20" s="1189">
        <v>23</v>
      </c>
      <c r="B20" s="1190" t="s">
        <v>2316</v>
      </c>
      <c r="C20" s="1190" t="s">
        <v>533</v>
      </c>
      <c r="D20" s="1190" t="s">
        <v>533</v>
      </c>
      <c r="E20" s="1190" t="s">
        <v>2420</v>
      </c>
      <c r="F20" s="1190" t="s">
        <v>373</v>
      </c>
      <c r="G20" s="1190" t="s">
        <v>2427</v>
      </c>
      <c r="H20" s="1190" t="s">
        <v>533</v>
      </c>
      <c r="I20" s="1190" t="s">
        <v>533</v>
      </c>
      <c r="J20" s="1134"/>
      <c r="K20" s="1189">
        <v>25</v>
      </c>
      <c r="L20" s="1134"/>
      <c r="M20" s="1134"/>
      <c r="N20" s="1134"/>
    </row>
    <row r="21" spans="1:14" x14ac:dyDescent="0.25">
      <c r="A21" s="1189">
        <v>24</v>
      </c>
      <c r="B21" s="1190" t="s">
        <v>341</v>
      </c>
      <c r="C21" s="1190" t="s">
        <v>533</v>
      </c>
      <c r="D21" s="1190" t="s">
        <v>533</v>
      </c>
      <c r="E21" s="1190" t="s">
        <v>2420</v>
      </c>
      <c r="F21" s="1190" t="s">
        <v>530</v>
      </c>
      <c r="G21" s="1190" t="s">
        <v>2428</v>
      </c>
      <c r="H21" s="1190" t="s">
        <v>533</v>
      </c>
      <c r="I21" s="1190" t="s">
        <v>533</v>
      </c>
      <c r="J21" s="1134"/>
      <c r="K21" s="1189">
        <v>17</v>
      </c>
      <c r="L21" s="1134"/>
      <c r="M21" s="1134"/>
      <c r="N21" s="1134"/>
    </row>
    <row r="22" spans="1:14" x14ac:dyDescent="0.25">
      <c r="A22" s="1189">
        <v>27</v>
      </c>
      <c r="B22" s="1190" t="s">
        <v>2317</v>
      </c>
      <c r="C22" s="1190" t="s">
        <v>533</v>
      </c>
      <c r="D22" s="1190" t="s">
        <v>533</v>
      </c>
      <c r="E22" s="1190" t="s">
        <v>2420</v>
      </c>
      <c r="F22" s="1190" t="s">
        <v>373</v>
      </c>
      <c r="G22" s="1190" t="s">
        <v>2427</v>
      </c>
      <c r="H22" s="1190" t="s">
        <v>533</v>
      </c>
      <c r="I22" s="1190" t="s">
        <v>533</v>
      </c>
      <c r="J22" s="1134"/>
      <c r="K22" s="1189">
        <v>25</v>
      </c>
      <c r="L22" s="1134"/>
      <c r="M22" s="1134"/>
      <c r="N22" s="1134"/>
    </row>
    <row r="23" spans="1:14" x14ac:dyDescent="0.25">
      <c r="A23" s="1189">
        <v>28</v>
      </c>
      <c r="B23" s="1190" t="s">
        <v>2281</v>
      </c>
      <c r="C23" s="1190" t="s">
        <v>533</v>
      </c>
      <c r="D23" s="1190" t="s">
        <v>533</v>
      </c>
      <c r="E23" s="1190" t="s">
        <v>2420</v>
      </c>
      <c r="F23" s="1190" t="s">
        <v>530</v>
      </c>
      <c r="G23" s="1190" t="s">
        <v>2428</v>
      </c>
      <c r="H23" s="1190" t="s">
        <v>533</v>
      </c>
      <c r="I23" s="1190" t="s">
        <v>533</v>
      </c>
      <c r="J23" s="1134"/>
      <c r="K23" s="1189">
        <v>15</v>
      </c>
      <c r="L23" s="1134"/>
      <c r="M23" s="1134"/>
      <c r="N23" s="1134"/>
    </row>
    <row r="24" spans="1:14" x14ac:dyDescent="0.25">
      <c r="A24" s="1189">
        <v>29</v>
      </c>
      <c r="B24" s="1190" t="s">
        <v>2283</v>
      </c>
      <c r="C24" s="1190" t="s">
        <v>533</v>
      </c>
      <c r="D24" s="1190" t="s">
        <v>533</v>
      </c>
      <c r="E24" s="1190" t="s">
        <v>2420</v>
      </c>
      <c r="F24" s="1190" t="s">
        <v>533</v>
      </c>
      <c r="G24" s="1190" t="s">
        <v>533</v>
      </c>
      <c r="H24" s="1190" t="s">
        <v>533</v>
      </c>
      <c r="I24" s="1190" t="s">
        <v>533</v>
      </c>
      <c r="J24" s="1134"/>
      <c r="K24" s="1189">
        <v>10</v>
      </c>
      <c r="L24" s="1134"/>
      <c r="M24" s="1134"/>
      <c r="N24" s="1134"/>
    </row>
    <row r="25" spans="1:14" x14ac:dyDescent="0.25">
      <c r="A25" s="1189">
        <v>30</v>
      </c>
      <c r="B25" s="1190" t="s">
        <v>2344</v>
      </c>
      <c r="C25" s="1190" t="s">
        <v>533</v>
      </c>
      <c r="D25" s="1190" t="s">
        <v>533</v>
      </c>
      <c r="E25" s="1190" t="s">
        <v>2420</v>
      </c>
      <c r="F25" s="1190" t="s">
        <v>400</v>
      </c>
      <c r="G25" s="1190" t="s">
        <v>2424</v>
      </c>
      <c r="H25" s="1190" t="s">
        <v>533</v>
      </c>
      <c r="I25" s="1190" t="s">
        <v>533</v>
      </c>
      <c r="J25" s="1134"/>
      <c r="K25" s="1189">
        <v>20</v>
      </c>
      <c r="L25" s="1134"/>
      <c r="M25" s="1134"/>
      <c r="N25" s="1134"/>
    </row>
    <row r="26" spans="1:14" x14ac:dyDescent="0.25">
      <c r="A26" s="1189">
        <v>31</v>
      </c>
      <c r="B26" s="1190" t="s">
        <v>2127</v>
      </c>
      <c r="C26" s="1190" t="s">
        <v>533</v>
      </c>
      <c r="D26" s="1190" t="s">
        <v>533</v>
      </c>
      <c r="E26" s="1190" t="s">
        <v>2417</v>
      </c>
      <c r="F26" s="1190" t="s">
        <v>383</v>
      </c>
      <c r="G26" s="1190" t="s">
        <v>633</v>
      </c>
      <c r="H26" s="1190" t="s">
        <v>533</v>
      </c>
      <c r="I26" s="1190" t="s">
        <v>533</v>
      </c>
      <c r="J26" s="1134"/>
      <c r="K26" s="1189">
        <v>6</v>
      </c>
      <c r="L26" s="1134"/>
      <c r="M26" s="1134"/>
      <c r="N26" s="1134"/>
    </row>
    <row r="27" spans="1:14" x14ac:dyDescent="0.25">
      <c r="A27" s="1189">
        <v>1000000</v>
      </c>
      <c r="B27" s="1190" t="s">
        <v>533</v>
      </c>
      <c r="C27" s="1190" t="s">
        <v>533</v>
      </c>
      <c r="D27" s="1190" t="s">
        <v>533</v>
      </c>
      <c r="E27" s="1190"/>
      <c r="F27" s="1190" t="s">
        <v>533</v>
      </c>
      <c r="G27" s="1190" t="s">
        <v>533</v>
      </c>
      <c r="H27" s="1190" t="s">
        <v>2051</v>
      </c>
      <c r="I27" s="1190" t="s">
        <v>2615</v>
      </c>
      <c r="J27" s="1134"/>
      <c r="K27" s="1134"/>
      <c r="L27" s="1189">
        <v>0</v>
      </c>
      <c r="M27" s="1192">
        <v>0</v>
      </c>
      <c r="N27" s="1189">
        <v>9</v>
      </c>
    </row>
    <row r="28" spans="1:14" x14ac:dyDescent="0.25">
      <c r="A28" s="1189">
        <v>1000000</v>
      </c>
      <c r="B28" s="1190" t="s">
        <v>533</v>
      </c>
      <c r="C28" s="1190" t="s">
        <v>533</v>
      </c>
      <c r="D28" s="1190" t="s">
        <v>533</v>
      </c>
      <c r="E28" s="1190"/>
      <c r="F28" s="1190" t="s">
        <v>533</v>
      </c>
      <c r="G28" s="1190" t="s">
        <v>533</v>
      </c>
      <c r="H28" s="1190" t="s">
        <v>2527</v>
      </c>
      <c r="I28" s="1190" t="s">
        <v>2528</v>
      </c>
      <c r="J28" s="1134"/>
      <c r="K28" s="1134"/>
      <c r="L28" s="1189">
        <v>0</v>
      </c>
      <c r="M28" s="1189">
        <v>2</v>
      </c>
      <c r="N28" s="1189">
        <v>12</v>
      </c>
    </row>
    <row r="29" spans="1:14" x14ac:dyDescent="0.25">
      <c r="A29" s="1189">
        <v>1000000</v>
      </c>
      <c r="B29" s="1190" t="s">
        <v>533</v>
      </c>
      <c r="C29" s="1190" t="s">
        <v>533</v>
      </c>
      <c r="D29" s="1190" t="s">
        <v>533</v>
      </c>
      <c r="E29" s="1190"/>
      <c r="F29" s="1190" t="s">
        <v>533</v>
      </c>
      <c r="G29" s="1190" t="s">
        <v>533</v>
      </c>
      <c r="H29" s="1190" t="s">
        <v>2590</v>
      </c>
      <c r="I29" s="1190" t="s">
        <v>2591</v>
      </c>
      <c r="J29" s="1134"/>
      <c r="K29" s="1134"/>
      <c r="L29" s="1189">
        <v>0</v>
      </c>
      <c r="M29" s="1189">
        <v>1</v>
      </c>
      <c r="N29" s="1189">
        <v>6</v>
      </c>
    </row>
    <row r="30" spans="1:14" x14ac:dyDescent="0.25">
      <c r="A30" s="1189" t="s">
        <v>533</v>
      </c>
      <c r="B30" s="1189" t="s">
        <v>533</v>
      </c>
      <c r="C30" s="1189" t="s">
        <v>533</v>
      </c>
      <c r="D30" s="1189" t="s">
        <v>533</v>
      </c>
      <c r="E30" s="1189" t="s">
        <v>533</v>
      </c>
      <c r="F30" s="1189" t="s">
        <v>533</v>
      </c>
      <c r="G30" s="1189" t="s">
        <v>533</v>
      </c>
      <c r="H30" s="1189" t="s">
        <v>533</v>
      </c>
      <c r="I30" s="1189" t="s">
        <v>533</v>
      </c>
      <c r="J30" s="1189" t="s">
        <v>533</v>
      </c>
      <c r="K30" s="1189" t="s">
        <v>2616</v>
      </c>
      <c r="L30" s="1189">
        <v>131</v>
      </c>
      <c r="M30" s="1189">
        <v>3</v>
      </c>
      <c r="N30" s="1189" t="s">
        <v>533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F5C2-A236-46CD-BE4E-184B3E87D797}">
  <dimension ref="A1:J135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11" style="824" bestFit="1" customWidth="1"/>
    <col min="2" max="2" width="12.140625" style="824" customWidth="1"/>
    <col min="3" max="3" width="9" style="824" customWidth="1"/>
    <col min="4" max="4" width="9.85546875" style="824" bestFit="1" customWidth="1"/>
    <col min="5" max="5" width="38.5703125" style="824" bestFit="1" customWidth="1"/>
    <col min="6" max="6" width="15.85546875" style="824" bestFit="1" customWidth="1"/>
    <col min="7" max="7" width="40.85546875" style="824" customWidth="1"/>
    <col min="8" max="8" width="11.140625" style="824" bestFit="1" customWidth="1"/>
    <col min="9" max="9" width="93.85546875" style="824" bestFit="1" customWidth="1"/>
    <col min="10" max="10" width="19.5703125" style="824" bestFit="1" customWidth="1"/>
    <col min="11" max="11" width="18.5703125" style="824" bestFit="1" customWidth="1"/>
    <col min="12" max="16384" width="9.140625" style="824"/>
  </cols>
  <sheetData>
    <row r="1" spans="1:10" s="85" customFormat="1" x14ac:dyDescent="0.25">
      <c r="A1" s="1193" t="s">
        <v>2211</v>
      </c>
      <c r="B1" s="1193" t="s">
        <v>2212</v>
      </c>
      <c r="C1" s="1193" t="s">
        <v>2213</v>
      </c>
      <c r="D1" s="1193" t="s">
        <v>2240</v>
      </c>
      <c r="E1" s="1193" t="s">
        <v>2241</v>
      </c>
      <c r="F1" s="1193" t="s">
        <v>2214</v>
      </c>
      <c r="G1" s="1193" t="s">
        <v>2215</v>
      </c>
      <c r="H1" s="1193" t="s">
        <v>2216</v>
      </c>
      <c r="I1" s="1193" t="s">
        <v>2217</v>
      </c>
      <c r="J1" s="1193" t="s">
        <v>2229</v>
      </c>
    </row>
    <row r="2" spans="1:10" x14ac:dyDescent="0.25">
      <c r="A2" s="1194" t="s">
        <v>2514</v>
      </c>
      <c r="B2" s="1195">
        <v>44143</v>
      </c>
      <c r="C2" s="1194" t="s">
        <v>2408</v>
      </c>
      <c r="D2" s="1194" t="s">
        <v>2412</v>
      </c>
      <c r="E2" s="1194" t="s">
        <v>2409</v>
      </c>
      <c r="F2" s="1194" t="s">
        <v>2221</v>
      </c>
      <c r="G2" s="1194" t="s">
        <v>2220</v>
      </c>
      <c r="H2" s="1196" t="b">
        <v>1</v>
      </c>
      <c r="I2" s="1194" t="s">
        <v>2222</v>
      </c>
      <c r="J2" s="1194" t="s">
        <v>533</v>
      </c>
    </row>
    <row r="3" spans="1:10" x14ac:dyDescent="0.25">
      <c r="A3" s="1194" t="s">
        <v>2335</v>
      </c>
      <c r="B3" s="1195">
        <v>44143</v>
      </c>
      <c r="C3" s="1194" t="s">
        <v>2408</v>
      </c>
      <c r="D3" s="1194" t="s">
        <v>2412</v>
      </c>
      <c r="E3" s="1194" t="s">
        <v>2409</v>
      </c>
      <c r="F3" s="1194" t="s">
        <v>2221</v>
      </c>
      <c r="G3" s="1194" t="s">
        <v>2533</v>
      </c>
      <c r="H3" s="1196" t="b">
        <v>1</v>
      </c>
      <c r="I3" s="1194" t="s">
        <v>2222</v>
      </c>
      <c r="J3" s="1194" t="s">
        <v>533</v>
      </c>
    </row>
    <row r="4" spans="1:10" x14ac:dyDescent="0.25">
      <c r="A4" s="1194" t="s">
        <v>2495</v>
      </c>
      <c r="B4" s="1195">
        <v>44141</v>
      </c>
      <c r="C4" s="1194" t="s">
        <v>2203</v>
      </c>
      <c r="D4" s="1194" t="s">
        <v>74</v>
      </c>
      <c r="E4" s="1194" t="s">
        <v>2204</v>
      </c>
      <c r="F4" s="1194" t="s">
        <v>2218</v>
      </c>
      <c r="G4" s="1194" t="s">
        <v>2594</v>
      </c>
      <c r="H4" s="1196" t="b">
        <v>1</v>
      </c>
      <c r="I4" s="1194" t="s">
        <v>2222</v>
      </c>
      <c r="J4" s="1194" t="s">
        <v>533</v>
      </c>
    </row>
    <row r="5" spans="1:10" x14ac:dyDescent="0.25">
      <c r="A5" s="1194" t="s">
        <v>2643</v>
      </c>
      <c r="B5" s="1195">
        <v>44147</v>
      </c>
      <c r="C5" s="1194" t="s">
        <v>2231</v>
      </c>
      <c r="D5" s="1194" t="s">
        <v>179</v>
      </c>
      <c r="E5" s="1194" t="s">
        <v>2242</v>
      </c>
      <c r="F5" s="1194" t="s">
        <v>2221</v>
      </c>
      <c r="G5" s="1194" t="s">
        <v>2220</v>
      </c>
      <c r="H5" s="1196" t="b">
        <v>1</v>
      </c>
      <c r="I5" s="1194" t="s">
        <v>2243</v>
      </c>
      <c r="J5" s="1194" t="s">
        <v>533</v>
      </c>
    </row>
    <row r="6" spans="1:10" x14ac:dyDescent="0.25">
      <c r="A6" s="1194" t="s">
        <v>2490</v>
      </c>
      <c r="B6" s="1195">
        <v>44141</v>
      </c>
      <c r="C6" s="1194" t="s">
        <v>2408</v>
      </c>
      <c r="D6" s="1194" t="s">
        <v>2412</v>
      </c>
      <c r="E6" s="1194" t="s">
        <v>2409</v>
      </c>
      <c r="F6" s="1194" t="s">
        <v>2221</v>
      </c>
      <c r="G6" s="1194" t="s">
        <v>2491</v>
      </c>
      <c r="H6" s="1196" t="b">
        <v>1</v>
      </c>
      <c r="I6" s="1194" t="s">
        <v>2222</v>
      </c>
      <c r="J6" s="1194" t="s">
        <v>533</v>
      </c>
    </row>
    <row r="7" spans="1:10" x14ac:dyDescent="0.25">
      <c r="A7" s="1194" t="s">
        <v>2467</v>
      </c>
      <c r="B7" s="1195">
        <v>44140</v>
      </c>
      <c r="C7" s="1194" t="s">
        <v>2205</v>
      </c>
      <c r="D7" s="1194" t="s">
        <v>2244</v>
      </c>
      <c r="E7" s="1194" t="s">
        <v>2206</v>
      </c>
      <c r="F7" s="1194" t="s">
        <v>2218</v>
      </c>
      <c r="G7" s="1194" t="s">
        <v>2510</v>
      </c>
      <c r="H7" s="1196" t="b">
        <v>1</v>
      </c>
      <c r="I7" s="1194" t="s">
        <v>2222</v>
      </c>
      <c r="J7" s="1194" t="s">
        <v>533</v>
      </c>
    </row>
    <row r="8" spans="1:10" x14ac:dyDescent="0.25">
      <c r="A8" s="1194" t="s">
        <v>2430</v>
      </c>
      <c r="B8" s="1195">
        <v>44139</v>
      </c>
      <c r="C8" s="1194" t="s">
        <v>2408</v>
      </c>
      <c r="D8" s="1194" t="s">
        <v>2412</v>
      </c>
      <c r="E8" s="1194" t="s">
        <v>2409</v>
      </c>
      <c r="F8" s="1194" t="s">
        <v>2221</v>
      </c>
      <c r="G8" s="1194" t="s">
        <v>2515</v>
      </c>
      <c r="H8" s="1196" t="b">
        <v>1</v>
      </c>
      <c r="I8" s="1194" t="s">
        <v>2222</v>
      </c>
      <c r="J8" s="1194" t="s">
        <v>533</v>
      </c>
    </row>
    <row r="9" spans="1:10" x14ac:dyDescent="0.25">
      <c r="A9" s="1194" t="s">
        <v>2535</v>
      </c>
      <c r="B9" s="1195">
        <v>44144</v>
      </c>
      <c r="C9" s="1194" t="s">
        <v>2345</v>
      </c>
      <c r="D9" s="1194" t="s">
        <v>111</v>
      </c>
      <c r="E9" s="1194" t="s">
        <v>2346</v>
      </c>
      <c r="F9" s="1194" t="s">
        <v>2221</v>
      </c>
      <c r="G9" s="1194" t="s">
        <v>2220</v>
      </c>
      <c r="H9" s="1196" t="b">
        <v>1</v>
      </c>
      <c r="I9" s="1194" t="s">
        <v>2222</v>
      </c>
      <c r="J9" s="1194" t="s">
        <v>533</v>
      </c>
    </row>
    <row r="10" spans="1:10" x14ac:dyDescent="0.25">
      <c r="A10" s="1194" t="s">
        <v>2516</v>
      </c>
      <c r="B10" s="1195">
        <v>44142</v>
      </c>
      <c r="C10" s="1194" t="s">
        <v>2207</v>
      </c>
      <c r="D10" s="1194" t="s">
        <v>181</v>
      </c>
      <c r="E10" s="1194" t="s">
        <v>2208</v>
      </c>
      <c r="F10" s="1194" t="s">
        <v>2221</v>
      </c>
      <c r="G10" s="1194" t="s">
        <v>2220</v>
      </c>
      <c r="H10" s="1196" t="b">
        <v>1</v>
      </c>
      <c r="I10" s="1194" t="s">
        <v>2222</v>
      </c>
      <c r="J10" s="1194" t="s">
        <v>533</v>
      </c>
    </row>
    <row r="11" spans="1:10" x14ac:dyDescent="0.25">
      <c r="A11" s="1194" t="s">
        <v>2336</v>
      </c>
      <c r="B11" s="1195">
        <v>44131</v>
      </c>
      <c r="C11" s="1194" t="s">
        <v>2568</v>
      </c>
      <c r="D11" s="1194" t="s">
        <v>533</v>
      </c>
      <c r="E11" s="1194" t="s">
        <v>533</v>
      </c>
      <c r="F11" s="1194" t="s">
        <v>2337</v>
      </c>
      <c r="G11" s="1194" t="s">
        <v>2431</v>
      </c>
      <c r="H11" s="1196" t="b">
        <v>1</v>
      </c>
      <c r="I11" s="1194" t="s">
        <v>2222</v>
      </c>
      <c r="J11" s="1194" t="s">
        <v>533</v>
      </c>
    </row>
    <row r="12" spans="1:10" x14ac:dyDescent="0.25">
      <c r="A12" s="1194" t="s">
        <v>2595</v>
      </c>
      <c r="B12" s="1195">
        <v>44146</v>
      </c>
      <c r="C12" s="1194" t="s">
        <v>2203</v>
      </c>
      <c r="D12" s="1194" t="s">
        <v>74</v>
      </c>
      <c r="E12" s="1194" t="s">
        <v>2204</v>
      </c>
      <c r="F12" s="1194" t="s">
        <v>2221</v>
      </c>
      <c r="G12" s="1194" t="s">
        <v>2596</v>
      </c>
      <c r="H12" s="1196" t="b">
        <v>1</v>
      </c>
      <c r="I12" s="1194" t="s">
        <v>2222</v>
      </c>
      <c r="J12" s="1194" t="s">
        <v>533</v>
      </c>
    </row>
    <row r="13" spans="1:10" x14ac:dyDescent="0.25">
      <c r="A13" s="1194" t="s">
        <v>2622</v>
      </c>
      <c r="B13" s="1195">
        <v>44146</v>
      </c>
      <c r="C13" s="1194" t="s">
        <v>2203</v>
      </c>
      <c r="D13" s="1194" t="s">
        <v>74</v>
      </c>
      <c r="E13" s="1194" t="s">
        <v>2204</v>
      </c>
      <c r="F13" s="1194" t="s">
        <v>2218</v>
      </c>
      <c r="G13" s="1194" t="s">
        <v>2623</v>
      </c>
      <c r="H13" s="1196" t="b">
        <v>1</v>
      </c>
      <c r="I13" s="1194" t="s">
        <v>2222</v>
      </c>
      <c r="J13" s="1194" t="s">
        <v>533</v>
      </c>
    </row>
    <row r="14" spans="1:10" x14ac:dyDescent="0.25">
      <c r="A14" s="1194" t="s">
        <v>2393</v>
      </c>
      <c r="B14" s="1195">
        <v>44145</v>
      </c>
      <c r="C14" s="1194" t="s">
        <v>2231</v>
      </c>
      <c r="D14" s="1194" t="s">
        <v>179</v>
      </c>
      <c r="E14" s="1194" t="s">
        <v>2242</v>
      </c>
      <c r="F14" s="1194" t="s">
        <v>2221</v>
      </c>
      <c r="G14" s="1194" t="s">
        <v>2220</v>
      </c>
      <c r="H14" s="1196" t="b">
        <v>1</v>
      </c>
      <c r="I14" s="1194" t="s">
        <v>2222</v>
      </c>
      <c r="J14" s="1194" t="s">
        <v>533</v>
      </c>
    </row>
    <row r="15" spans="1:10" x14ac:dyDescent="0.25">
      <c r="A15" s="1194" t="s">
        <v>2644</v>
      </c>
      <c r="B15" s="1195">
        <v>44147</v>
      </c>
      <c r="C15" s="1194" t="s">
        <v>2199</v>
      </c>
      <c r="D15" s="1194" t="s">
        <v>144</v>
      </c>
      <c r="E15" s="1194" t="s">
        <v>2200</v>
      </c>
      <c r="F15" s="1194" t="s">
        <v>2218</v>
      </c>
      <c r="G15" s="1194" t="s">
        <v>2645</v>
      </c>
      <c r="H15" s="1196" t="b">
        <v>1</v>
      </c>
      <c r="I15" s="1194" t="s">
        <v>2222</v>
      </c>
      <c r="J15" s="1194" t="s">
        <v>2230</v>
      </c>
    </row>
    <row r="16" spans="1:10" x14ac:dyDescent="0.25">
      <c r="A16" s="1194" t="s">
        <v>2338</v>
      </c>
      <c r="B16" s="1195">
        <v>44132</v>
      </c>
      <c r="C16" s="1194" t="s">
        <v>2233</v>
      </c>
      <c r="D16" s="1194" t="s">
        <v>133</v>
      </c>
      <c r="E16" s="1194" t="s">
        <v>2234</v>
      </c>
      <c r="F16" s="1194" t="s">
        <v>2218</v>
      </c>
      <c r="G16" s="1194" t="s">
        <v>2365</v>
      </c>
      <c r="H16" s="1196" t="b">
        <v>1</v>
      </c>
      <c r="I16" s="1194" t="s">
        <v>2222</v>
      </c>
      <c r="J16" s="1194" t="s">
        <v>533</v>
      </c>
    </row>
    <row r="17" spans="1:10" x14ac:dyDescent="0.25">
      <c r="A17" s="1194" t="s">
        <v>2536</v>
      </c>
      <c r="B17" s="1195">
        <v>44147</v>
      </c>
      <c r="C17" s="1194" t="s">
        <v>2233</v>
      </c>
      <c r="D17" s="1194" t="s">
        <v>133</v>
      </c>
      <c r="E17" s="1194" t="s">
        <v>2234</v>
      </c>
      <c r="F17" s="1194" t="s">
        <v>2218</v>
      </c>
      <c r="G17" s="1194" t="s">
        <v>2646</v>
      </c>
      <c r="H17" s="1196" t="b">
        <v>1</v>
      </c>
      <c r="I17" s="1194" t="s">
        <v>2222</v>
      </c>
      <c r="J17" s="1194" t="s">
        <v>533</v>
      </c>
    </row>
    <row r="18" spans="1:10" x14ac:dyDescent="0.25">
      <c r="A18" s="1194" t="s">
        <v>2496</v>
      </c>
      <c r="B18" s="1195">
        <v>44141</v>
      </c>
      <c r="C18" s="1194" t="s">
        <v>2203</v>
      </c>
      <c r="D18" s="1194" t="s">
        <v>74</v>
      </c>
      <c r="E18" s="1194" t="s">
        <v>2204</v>
      </c>
      <c r="F18" s="1194" t="s">
        <v>2218</v>
      </c>
      <c r="G18" s="1194" t="s">
        <v>2497</v>
      </c>
      <c r="H18" s="1196" t="b">
        <v>1</v>
      </c>
      <c r="I18" s="1194" t="s">
        <v>2222</v>
      </c>
      <c r="J18" s="1194" t="s">
        <v>533</v>
      </c>
    </row>
    <row r="19" spans="1:10" x14ac:dyDescent="0.25">
      <c r="A19" s="1194" t="s">
        <v>2517</v>
      </c>
      <c r="B19" s="1195">
        <v>44145</v>
      </c>
      <c r="C19" s="1194" t="s">
        <v>2333</v>
      </c>
      <c r="D19" s="1194" t="s">
        <v>103</v>
      </c>
      <c r="E19" s="1194" t="s">
        <v>2334</v>
      </c>
      <c r="F19" s="1194" t="s">
        <v>2221</v>
      </c>
      <c r="G19" s="1194" t="s">
        <v>2220</v>
      </c>
      <c r="H19" s="1196" t="b">
        <v>1</v>
      </c>
      <c r="I19" s="1194" t="s">
        <v>2222</v>
      </c>
      <c r="J19" s="1194" t="s">
        <v>533</v>
      </c>
    </row>
    <row r="20" spans="1:10" x14ac:dyDescent="0.25">
      <c r="A20" s="1194" t="s">
        <v>2437</v>
      </c>
      <c r="B20" s="1195">
        <v>44140</v>
      </c>
      <c r="C20" s="1194" t="s">
        <v>2199</v>
      </c>
      <c r="D20" s="1194" t="s">
        <v>144</v>
      </c>
      <c r="E20" s="1194" t="s">
        <v>2200</v>
      </c>
      <c r="F20" s="1194" t="s">
        <v>2221</v>
      </c>
      <c r="G20" s="1194" t="s">
        <v>2438</v>
      </c>
      <c r="H20" s="1196" t="b">
        <v>1</v>
      </c>
      <c r="I20" s="1194" t="s">
        <v>2222</v>
      </c>
      <c r="J20" s="1194" t="s">
        <v>533</v>
      </c>
    </row>
    <row r="21" spans="1:10" x14ac:dyDescent="0.25">
      <c r="A21" s="1194" t="s">
        <v>2624</v>
      </c>
      <c r="B21" s="1195">
        <v>44146</v>
      </c>
      <c r="C21" s="1194" t="s">
        <v>2233</v>
      </c>
      <c r="D21" s="1194" t="s">
        <v>133</v>
      </c>
      <c r="E21" s="1194" t="s">
        <v>2234</v>
      </c>
      <c r="F21" s="1194" t="s">
        <v>2221</v>
      </c>
      <c r="G21" s="1194" t="s">
        <v>2220</v>
      </c>
      <c r="H21" s="1196" t="b">
        <v>1</v>
      </c>
      <c r="I21" s="1194" t="s">
        <v>2222</v>
      </c>
      <c r="J21" s="1194" t="s">
        <v>533</v>
      </c>
    </row>
    <row r="22" spans="1:10" x14ac:dyDescent="0.25">
      <c r="A22" s="1194" t="s">
        <v>2574</v>
      </c>
      <c r="B22" s="1195">
        <v>44145</v>
      </c>
      <c r="C22" s="1194" t="s">
        <v>2205</v>
      </c>
      <c r="D22" s="1194" t="s">
        <v>2244</v>
      </c>
      <c r="E22" s="1194" t="s">
        <v>2206</v>
      </c>
      <c r="F22" s="1194" t="s">
        <v>2218</v>
      </c>
      <c r="G22" s="1194" t="s">
        <v>2497</v>
      </c>
      <c r="H22" s="1196" t="b">
        <v>1</v>
      </c>
      <c r="I22" s="1194" t="s">
        <v>2222</v>
      </c>
      <c r="J22" s="1194" t="s">
        <v>533</v>
      </c>
    </row>
    <row r="23" spans="1:10" x14ac:dyDescent="0.25">
      <c r="A23" s="1194" t="s">
        <v>2537</v>
      </c>
      <c r="B23" s="1195">
        <v>44145</v>
      </c>
      <c r="C23" s="1194" t="s">
        <v>2408</v>
      </c>
      <c r="D23" s="1194" t="s">
        <v>2412</v>
      </c>
      <c r="E23" s="1194" t="s">
        <v>2409</v>
      </c>
      <c r="F23" s="1194" t="s">
        <v>2221</v>
      </c>
      <c r="G23" s="1194" t="s">
        <v>2569</v>
      </c>
      <c r="H23" s="1196" t="b">
        <v>1</v>
      </c>
      <c r="I23" s="1194" t="s">
        <v>2222</v>
      </c>
      <c r="J23" s="1194" t="s">
        <v>533</v>
      </c>
    </row>
    <row r="24" spans="1:10" x14ac:dyDescent="0.25">
      <c r="A24" s="1194" t="s">
        <v>2468</v>
      </c>
      <c r="B24" s="1195">
        <v>44140</v>
      </c>
      <c r="C24" s="1194" t="s">
        <v>2205</v>
      </c>
      <c r="D24" s="1194" t="s">
        <v>2244</v>
      </c>
      <c r="E24" s="1194" t="s">
        <v>2206</v>
      </c>
      <c r="F24" s="1194" t="s">
        <v>2218</v>
      </c>
      <c r="G24" s="1194" t="s">
        <v>2575</v>
      </c>
      <c r="H24" s="1196" t="b">
        <v>1</v>
      </c>
      <c r="I24" s="1194" t="s">
        <v>2222</v>
      </c>
      <c r="J24" s="1194" t="s">
        <v>533</v>
      </c>
    </row>
    <row r="25" spans="1:10" x14ac:dyDescent="0.25">
      <c r="A25" s="1194" t="s">
        <v>2469</v>
      </c>
      <c r="B25" s="1195">
        <v>44140</v>
      </c>
      <c r="C25" s="1194" t="s">
        <v>2199</v>
      </c>
      <c r="D25" s="1194" t="s">
        <v>144</v>
      </c>
      <c r="E25" s="1194" t="s">
        <v>2200</v>
      </c>
      <c r="F25" s="1194" t="s">
        <v>2221</v>
      </c>
      <c r="G25" s="1194" t="s">
        <v>2647</v>
      </c>
      <c r="H25" s="1196" t="b">
        <v>1</v>
      </c>
      <c r="I25" s="1194" t="s">
        <v>2222</v>
      </c>
      <c r="J25" s="1194" t="s">
        <v>533</v>
      </c>
    </row>
    <row r="26" spans="1:10" x14ac:dyDescent="0.25">
      <c r="A26" s="1194" t="s">
        <v>2538</v>
      </c>
      <c r="B26" s="1195">
        <v>44143</v>
      </c>
      <c r="C26" s="1194" t="s">
        <v>2345</v>
      </c>
      <c r="D26" s="1194" t="s">
        <v>111</v>
      </c>
      <c r="E26" s="1194" t="s">
        <v>2346</v>
      </c>
      <c r="F26" s="1194" t="s">
        <v>2221</v>
      </c>
      <c r="G26" s="1194" t="s">
        <v>2220</v>
      </c>
      <c r="H26" s="1196" t="b">
        <v>1</v>
      </c>
      <c r="I26" s="1194" t="s">
        <v>2222</v>
      </c>
      <c r="J26" s="1194" t="s">
        <v>533</v>
      </c>
    </row>
    <row r="27" spans="1:10" x14ac:dyDescent="0.25">
      <c r="A27" s="1194" t="s">
        <v>2368</v>
      </c>
      <c r="B27" s="1195">
        <v>44134</v>
      </c>
      <c r="C27" s="1194" t="s">
        <v>2345</v>
      </c>
      <c r="D27" s="1194" t="s">
        <v>111</v>
      </c>
      <c r="E27" s="1194" t="s">
        <v>2346</v>
      </c>
      <c r="F27" s="1194" t="s">
        <v>2221</v>
      </c>
      <c r="G27" s="1194" t="s">
        <v>2220</v>
      </c>
      <c r="H27" s="1196" t="b">
        <v>1</v>
      </c>
      <c r="I27" s="1194" t="s">
        <v>2222</v>
      </c>
      <c r="J27" s="1194" t="s">
        <v>533</v>
      </c>
    </row>
    <row r="28" spans="1:10" x14ac:dyDescent="0.25">
      <c r="A28" s="1194" t="s">
        <v>2439</v>
      </c>
      <c r="B28" s="1195">
        <v>44139</v>
      </c>
      <c r="C28" s="1194" t="s">
        <v>2233</v>
      </c>
      <c r="D28" s="1194" t="s">
        <v>133</v>
      </c>
      <c r="E28" s="1194" t="s">
        <v>2234</v>
      </c>
      <c r="F28" s="1194" t="s">
        <v>2221</v>
      </c>
      <c r="G28" s="1194" t="s">
        <v>2220</v>
      </c>
      <c r="H28" s="1196" t="b">
        <v>1</v>
      </c>
      <c r="I28" s="1194" t="s">
        <v>2222</v>
      </c>
      <c r="J28" s="1194" t="s">
        <v>533</v>
      </c>
    </row>
    <row r="29" spans="1:10" x14ac:dyDescent="0.25">
      <c r="A29" s="1194" t="s">
        <v>2395</v>
      </c>
      <c r="B29" s="1195">
        <v>44137</v>
      </c>
      <c r="C29" s="1194" t="s">
        <v>2199</v>
      </c>
      <c r="D29" s="1194" t="s">
        <v>144</v>
      </c>
      <c r="E29" s="1194" t="s">
        <v>2200</v>
      </c>
      <c r="F29" s="1194" t="s">
        <v>2223</v>
      </c>
      <c r="G29" s="1194" t="s">
        <v>2539</v>
      </c>
      <c r="H29" s="1196" t="b">
        <v>1</v>
      </c>
      <c r="I29" s="1194" t="s">
        <v>2222</v>
      </c>
      <c r="J29" s="1194" t="s">
        <v>533</v>
      </c>
    </row>
    <row r="30" spans="1:10" x14ac:dyDescent="0.25">
      <c r="A30" s="1194" t="s">
        <v>2413</v>
      </c>
      <c r="B30" s="1195">
        <v>44146</v>
      </c>
      <c r="C30" s="1194" t="s">
        <v>2199</v>
      </c>
      <c r="D30" s="1194" t="s">
        <v>144</v>
      </c>
      <c r="E30" s="1194" t="s">
        <v>2200</v>
      </c>
      <c r="F30" s="1194" t="s">
        <v>2221</v>
      </c>
      <c r="G30" s="1194" t="s">
        <v>2597</v>
      </c>
      <c r="H30" s="1196" t="b">
        <v>1</v>
      </c>
      <c r="I30" s="1194" t="s">
        <v>2222</v>
      </c>
      <c r="J30" s="1194" t="s">
        <v>533</v>
      </c>
    </row>
    <row r="31" spans="1:10" x14ac:dyDescent="0.25">
      <c r="A31" s="1194" t="s">
        <v>2369</v>
      </c>
      <c r="B31" s="1195">
        <v>44136</v>
      </c>
      <c r="C31" s="1194" t="s">
        <v>2231</v>
      </c>
      <c r="D31" s="1194" t="s">
        <v>179</v>
      </c>
      <c r="E31" s="1194" t="s">
        <v>2242</v>
      </c>
      <c r="F31" s="1194" t="s">
        <v>2429</v>
      </c>
      <c r="G31" s="1194" t="s">
        <v>2416</v>
      </c>
      <c r="H31" s="1196" t="b">
        <v>1</v>
      </c>
      <c r="I31" s="1194" t="s">
        <v>2222</v>
      </c>
      <c r="J31" s="1194" t="s">
        <v>533</v>
      </c>
    </row>
    <row r="32" spans="1:10" x14ac:dyDescent="0.25">
      <c r="A32" s="1194" t="s">
        <v>2540</v>
      </c>
      <c r="B32" s="1195">
        <v>44144</v>
      </c>
      <c r="C32" s="1194" t="s">
        <v>2345</v>
      </c>
      <c r="D32" s="1194" t="s">
        <v>111</v>
      </c>
      <c r="E32" s="1194" t="s">
        <v>2346</v>
      </c>
      <c r="F32" s="1194" t="s">
        <v>2221</v>
      </c>
      <c r="G32" s="1194" t="s">
        <v>2220</v>
      </c>
      <c r="H32" s="1196" t="b">
        <v>1</v>
      </c>
      <c r="I32" s="1194" t="s">
        <v>2222</v>
      </c>
      <c r="J32" s="1194" t="s">
        <v>533</v>
      </c>
    </row>
    <row r="33" spans="1:10" x14ac:dyDescent="0.25">
      <c r="A33" s="1194" t="s">
        <v>2498</v>
      </c>
      <c r="B33" s="1195">
        <v>44143</v>
      </c>
      <c r="C33" s="1194" t="s">
        <v>2207</v>
      </c>
      <c r="D33" s="1194" t="s">
        <v>181</v>
      </c>
      <c r="E33" s="1194" t="s">
        <v>2208</v>
      </c>
      <c r="F33" s="1194" t="s">
        <v>2218</v>
      </c>
      <c r="G33" s="1194" t="s">
        <v>2510</v>
      </c>
      <c r="H33" s="1196" t="b">
        <v>1</v>
      </c>
      <c r="I33" s="1194" t="s">
        <v>2222</v>
      </c>
      <c r="J33" s="1194" t="s">
        <v>533</v>
      </c>
    </row>
    <row r="34" spans="1:10" x14ac:dyDescent="0.25">
      <c r="A34" s="1194" t="s">
        <v>2541</v>
      </c>
      <c r="B34" s="1195">
        <v>44144</v>
      </c>
      <c r="C34" s="1194" t="s">
        <v>2203</v>
      </c>
      <c r="D34" s="1194" t="s">
        <v>74</v>
      </c>
      <c r="E34" s="1194" t="s">
        <v>2204</v>
      </c>
      <c r="F34" s="1194" t="s">
        <v>2429</v>
      </c>
      <c r="G34" s="1194" t="s">
        <v>2542</v>
      </c>
      <c r="H34" s="1196" t="b">
        <v>1</v>
      </c>
      <c r="I34" s="1194" t="s">
        <v>2222</v>
      </c>
      <c r="J34" s="1194" t="s">
        <v>533</v>
      </c>
    </row>
    <row r="35" spans="1:10" x14ac:dyDescent="0.25">
      <c r="A35" s="1194" t="s">
        <v>2470</v>
      </c>
      <c r="B35" s="1195">
        <v>44145</v>
      </c>
      <c r="C35" s="1194" t="s">
        <v>2233</v>
      </c>
      <c r="D35" s="1194" t="s">
        <v>133</v>
      </c>
      <c r="E35" s="1194" t="s">
        <v>2234</v>
      </c>
      <c r="F35" s="1194" t="s">
        <v>2221</v>
      </c>
      <c r="G35" s="1194" t="s">
        <v>2220</v>
      </c>
      <c r="H35" s="1196" t="b">
        <v>1</v>
      </c>
      <c r="I35" s="1194" t="s">
        <v>2222</v>
      </c>
      <c r="J35" s="1194" t="s">
        <v>533</v>
      </c>
    </row>
    <row r="36" spans="1:10" x14ac:dyDescent="0.25">
      <c r="A36" s="1194" t="s">
        <v>2440</v>
      </c>
      <c r="B36" s="1195">
        <v>44139</v>
      </c>
      <c r="C36" s="1194" t="s">
        <v>2231</v>
      </c>
      <c r="D36" s="1194" t="s">
        <v>179</v>
      </c>
      <c r="E36" s="1194" t="s">
        <v>2242</v>
      </c>
      <c r="F36" s="1194" t="s">
        <v>2221</v>
      </c>
      <c r="G36" s="1194" t="s">
        <v>2220</v>
      </c>
      <c r="H36" s="1196" t="b">
        <v>1</v>
      </c>
      <c r="I36" s="1194" t="s">
        <v>2222</v>
      </c>
      <c r="J36" s="1194" t="s">
        <v>533</v>
      </c>
    </row>
    <row r="37" spans="1:10" x14ac:dyDescent="0.25">
      <c r="A37" s="1194" t="s">
        <v>2518</v>
      </c>
      <c r="B37" s="1195">
        <v>44145</v>
      </c>
      <c r="C37" s="1194" t="s">
        <v>2345</v>
      </c>
      <c r="D37" s="1194" t="s">
        <v>111</v>
      </c>
      <c r="E37" s="1194" t="s">
        <v>2346</v>
      </c>
      <c r="F37" s="1194" t="s">
        <v>2218</v>
      </c>
      <c r="G37" s="1194" t="s">
        <v>2364</v>
      </c>
      <c r="H37" s="1196" t="b">
        <v>1</v>
      </c>
      <c r="I37" s="1194" t="s">
        <v>2222</v>
      </c>
      <c r="J37" s="1194" t="s">
        <v>533</v>
      </c>
    </row>
    <row r="38" spans="1:10" x14ac:dyDescent="0.25">
      <c r="A38" s="1194" t="s">
        <v>2381</v>
      </c>
      <c r="B38" s="1195">
        <v>44135</v>
      </c>
      <c r="C38" s="1194" t="s">
        <v>2345</v>
      </c>
      <c r="D38" s="1194" t="s">
        <v>111</v>
      </c>
      <c r="E38" s="1194" t="s">
        <v>2346</v>
      </c>
      <c r="F38" s="1194" t="s">
        <v>2221</v>
      </c>
      <c r="G38" s="1194" t="s">
        <v>2220</v>
      </c>
      <c r="H38" s="1196" t="b">
        <v>1</v>
      </c>
      <c r="I38" s="1194" t="s">
        <v>2222</v>
      </c>
      <c r="J38" s="1194" t="s">
        <v>533</v>
      </c>
    </row>
    <row r="39" spans="1:10" x14ac:dyDescent="0.25">
      <c r="A39" s="1194" t="s">
        <v>2543</v>
      </c>
      <c r="B39" s="1195">
        <v>44143</v>
      </c>
      <c r="C39" s="1194" t="s">
        <v>2203</v>
      </c>
      <c r="D39" s="1194" t="s">
        <v>74</v>
      </c>
      <c r="E39" s="1194" t="s">
        <v>2204</v>
      </c>
      <c r="F39" s="1194" t="s">
        <v>2218</v>
      </c>
      <c r="G39" s="1194" t="s">
        <v>2532</v>
      </c>
      <c r="H39" s="1196" t="b">
        <v>1</v>
      </c>
      <c r="I39" s="1194" t="s">
        <v>2222</v>
      </c>
      <c r="J39" s="1194" t="s">
        <v>533</v>
      </c>
    </row>
    <row r="40" spans="1:10" x14ac:dyDescent="0.25">
      <c r="A40" s="1194" t="s">
        <v>2224</v>
      </c>
      <c r="B40" s="1195">
        <v>44127</v>
      </c>
      <c r="C40" s="1194" t="s">
        <v>2199</v>
      </c>
      <c r="D40" s="1194" t="s">
        <v>144</v>
      </c>
      <c r="E40" s="1194" t="s">
        <v>2200</v>
      </c>
      <c r="F40" s="1194" t="s">
        <v>2221</v>
      </c>
      <c r="G40" s="1194" t="s">
        <v>2570</v>
      </c>
      <c r="H40" s="1196" t="b">
        <v>1</v>
      </c>
      <c r="I40" s="1194" t="s">
        <v>2222</v>
      </c>
      <c r="J40" s="1194" t="s">
        <v>533</v>
      </c>
    </row>
    <row r="41" spans="1:10" x14ac:dyDescent="0.25">
      <c r="A41" s="1194" t="s">
        <v>2576</v>
      </c>
      <c r="B41" s="1195">
        <v>44145</v>
      </c>
      <c r="C41" s="1194" t="s">
        <v>2345</v>
      </c>
      <c r="D41" s="1194" t="s">
        <v>111</v>
      </c>
      <c r="E41" s="1194" t="s">
        <v>2346</v>
      </c>
      <c r="F41" s="1194" t="s">
        <v>2221</v>
      </c>
      <c r="G41" s="1194" t="s">
        <v>2220</v>
      </c>
      <c r="H41" s="1196" t="b">
        <v>1</v>
      </c>
      <c r="I41" s="1194" t="s">
        <v>2222</v>
      </c>
      <c r="J41" s="1194" t="s">
        <v>533</v>
      </c>
    </row>
    <row r="42" spans="1:10" x14ac:dyDescent="0.25">
      <c r="A42" s="1194" t="s">
        <v>2625</v>
      </c>
      <c r="B42" s="1195">
        <v>44146</v>
      </c>
      <c r="C42" s="1194" t="s">
        <v>2345</v>
      </c>
      <c r="D42" s="1194" t="s">
        <v>111</v>
      </c>
      <c r="E42" s="1194" t="s">
        <v>2346</v>
      </c>
      <c r="F42" s="1194" t="s">
        <v>2221</v>
      </c>
      <c r="G42" s="1194" t="s">
        <v>2220</v>
      </c>
      <c r="H42" s="1196" t="b">
        <v>1</v>
      </c>
      <c r="I42" s="1194" t="s">
        <v>2243</v>
      </c>
      <c r="J42" s="1194" t="s">
        <v>533</v>
      </c>
    </row>
    <row r="43" spans="1:10" x14ac:dyDescent="0.25">
      <c r="A43" s="1194" t="s">
        <v>2626</v>
      </c>
      <c r="B43" s="1195">
        <v>44147</v>
      </c>
      <c r="C43" s="1194" t="s">
        <v>2205</v>
      </c>
      <c r="D43" s="1194" t="s">
        <v>2244</v>
      </c>
      <c r="E43" s="1194" t="s">
        <v>2206</v>
      </c>
      <c r="F43" s="1194" t="s">
        <v>2218</v>
      </c>
      <c r="G43" s="1194" t="s">
        <v>2364</v>
      </c>
      <c r="H43" s="1196" t="b">
        <v>1</v>
      </c>
      <c r="I43" s="1194" t="s">
        <v>2222</v>
      </c>
      <c r="J43" s="1194" t="s">
        <v>533</v>
      </c>
    </row>
    <row r="44" spans="1:10" x14ac:dyDescent="0.25">
      <c r="A44" s="1194" t="s">
        <v>2544</v>
      </c>
      <c r="B44" s="1195">
        <v>44144</v>
      </c>
      <c r="C44" s="1194" t="s">
        <v>2408</v>
      </c>
      <c r="D44" s="1194" t="s">
        <v>2412</v>
      </c>
      <c r="E44" s="1194" t="s">
        <v>2409</v>
      </c>
      <c r="F44" s="1194" t="s">
        <v>2221</v>
      </c>
      <c r="G44" s="1194" t="s">
        <v>2571</v>
      </c>
      <c r="H44" s="1196" t="b">
        <v>1</v>
      </c>
      <c r="I44" s="1194" t="s">
        <v>2222</v>
      </c>
      <c r="J44" s="1194" t="s">
        <v>533</v>
      </c>
    </row>
    <row r="45" spans="1:10" x14ac:dyDescent="0.25">
      <c r="A45" s="1194" t="s">
        <v>2545</v>
      </c>
      <c r="B45" s="1195">
        <v>44144</v>
      </c>
      <c r="C45" s="1194" t="s">
        <v>2345</v>
      </c>
      <c r="D45" s="1194" t="s">
        <v>111</v>
      </c>
      <c r="E45" s="1194" t="s">
        <v>2346</v>
      </c>
      <c r="F45" s="1194" t="s">
        <v>2221</v>
      </c>
      <c r="G45" s="1194" t="s">
        <v>2220</v>
      </c>
      <c r="H45" s="1196" t="b">
        <v>1</v>
      </c>
      <c r="I45" s="1194" t="s">
        <v>2222</v>
      </c>
      <c r="J45" s="1194" t="s">
        <v>533</v>
      </c>
    </row>
    <row r="46" spans="1:10" x14ac:dyDescent="0.25">
      <c r="A46" s="1194" t="s">
        <v>2499</v>
      </c>
      <c r="B46" s="1195">
        <v>44146</v>
      </c>
      <c r="C46" s="1194" t="s">
        <v>2333</v>
      </c>
      <c r="D46" s="1194" t="s">
        <v>103</v>
      </c>
      <c r="E46" s="1194" t="s">
        <v>2334</v>
      </c>
      <c r="F46" s="1194" t="s">
        <v>2221</v>
      </c>
      <c r="G46" s="1194" t="s">
        <v>2220</v>
      </c>
      <c r="H46" s="1196" t="b">
        <v>1</v>
      </c>
      <c r="I46" s="1194" t="s">
        <v>2222</v>
      </c>
      <c r="J46" s="1194" t="s">
        <v>533</v>
      </c>
    </row>
    <row r="47" spans="1:10" x14ac:dyDescent="0.25">
      <c r="A47" s="1194" t="s">
        <v>2519</v>
      </c>
      <c r="B47" s="1195">
        <v>44142</v>
      </c>
      <c r="C47" s="1194" t="s">
        <v>2233</v>
      </c>
      <c r="D47" s="1194" t="s">
        <v>133</v>
      </c>
      <c r="E47" s="1194" t="s">
        <v>2234</v>
      </c>
      <c r="F47" s="1194" t="s">
        <v>2221</v>
      </c>
      <c r="G47" s="1194" t="s">
        <v>2220</v>
      </c>
      <c r="H47" s="1196" t="b">
        <v>1</v>
      </c>
      <c r="I47" s="1194" t="s">
        <v>2222</v>
      </c>
      <c r="J47" s="1194" t="s">
        <v>533</v>
      </c>
    </row>
    <row r="48" spans="1:10" x14ac:dyDescent="0.25">
      <c r="A48" s="1194" t="s">
        <v>2384</v>
      </c>
      <c r="B48" s="1195">
        <v>44136</v>
      </c>
      <c r="C48" s="1194" t="s">
        <v>2408</v>
      </c>
      <c r="D48" s="1194" t="s">
        <v>2412</v>
      </c>
      <c r="E48" s="1194" t="s">
        <v>2409</v>
      </c>
      <c r="F48" s="1194" t="s">
        <v>2223</v>
      </c>
      <c r="G48" s="1194" t="s">
        <v>2385</v>
      </c>
      <c r="H48" s="1196" t="b">
        <v>1</v>
      </c>
      <c r="I48" s="1194" t="s">
        <v>2222</v>
      </c>
      <c r="J48" s="1194" t="s">
        <v>533</v>
      </c>
    </row>
    <row r="49" spans="1:10" x14ac:dyDescent="0.25">
      <c r="A49" s="1194" t="s">
        <v>2441</v>
      </c>
      <c r="B49" s="1195">
        <v>44139</v>
      </c>
      <c r="C49" s="1194" t="s">
        <v>2233</v>
      </c>
      <c r="D49" s="1194" t="s">
        <v>133</v>
      </c>
      <c r="E49" s="1194" t="s">
        <v>2234</v>
      </c>
      <c r="F49" s="1194" t="s">
        <v>2221</v>
      </c>
      <c r="G49" s="1194" t="s">
        <v>2220</v>
      </c>
      <c r="H49" s="1196" t="b">
        <v>1</v>
      </c>
      <c r="I49" s="1194" t="s">
        <v>2222</v>
      </c>
      <c r="J49" s="1194" t="s">
        <v>533</v>
      </c>
    </row>
    <row r="50" spans="1:10" x14ac:dyDescent="0.25">
      <c r="A50" s="1194" t="s">
        <v>2237</v>
      </c>
      <c r="B50" s="1195">
        <v>44140</v>
      </c>
      <c r="C50" s="1194" t="s">
        <v>2205</v>
      </c>
      <c r="D50" s="1194" t="s">
        <v>2244</v>
      </c>
      <c r="E50" s="1194" t="s">
        <v>2206</v>
      </c>
      <c r="F50" s="1194" t="s">
        <v>2218</v>
      </c>
      <c r="G50" s="1194" t="s">
        <v>2532</v>
      </c>
      <c r="H50" s="1196" t="b">
        <v>1</v>
      </c>
      <c r="I50" s="1194" t="s">
        <v>2222</v>
      </c>
      <c r="J50" s="1194" t="s">
        <v>533</v>
      </c>
    </row>
    <row r="51" spans="1:10" x14ac:dyDescent="0.25">
      <c r="A51" s="1194" t="s">
        <v>2500</v>
      </c>
      <c r="B51" s="1195">
        <v>44141</v>
      </c>
      <c r="C51" s="1194" t="s">
        <v>2233</v>
      </c>
      <c r="D51" s="1194" t="s">
        <v>133</v>
      </c>
      <c r="E51" s="1194" t="s">
        <v>2234</v>
      </c>
      <c r="F51" s="1194" t="s">
        <v>2501</v>
      </c>
      <c r="G51" s="1194" t="s">
        <v>2502</v>
      </c>
      <c r="H51" s="1196" t="b">
        <v>1</v>
      </c>
      <c r="I51" s="1194" t="s">
        <v>2222</v>
      </c>
      <c r="J51" s="1194" t="s">
        <v>533</v>
      </c>
    </row>
    <row r="52" spans="1:10" x14ac:dyDescent="0.25">
      <c r="A52" s="1194" t="s">
        <v>2396</v>
      </c>
      <c r="B52" s="1195">
        <v>44137</v>
      </c>
      <c r="C52" s="1194" t="s">
        <v>2345</v>
      </c>
      <c r="D52" s="1194" t="s">
        <v>111</v>
      </c>
      <c r="E52" s="1194" t="s">
        <v>2346</v>
      </c>
      <c r="F52" s="1194" t="s">
        <v>2221</v>
      </c>
      <c r="G52" s="1194" t="s">
        <v>2220</v>
      </c>
      <c r="H52" s="1196" t="b">
        <v>1</v>
      </c>
      <c r="I52" s="1194" t="s">
        <v>2222</v>
      </c>
      <c r="J52" s="1194" t="s">
        <v>533</v>
      </c>
    </row>
    <row r="53" spans="1:10" x14ac:dyDescent="0.25">
      <c r="A53" s="1194" t="s">
        <v>2339</v>
      </c>
      <c r="B53" s="1195">
        <v>44131</v>
      </c>
      <c r="C53" s="1194" t="s">
        <v>2199</v>
      </c>
      <c r="D53" s="1194" t="s">
        <v>144</v>
      </c>
      <c r="E53" s="1194" t="s">
        <v>2200</v>
      </c>
      <c r="F53" s="1194" t="s">
        <v>2221</v>
      </c>
      <c r="G53" s="1194" t="s">
        <v>2366</v>
      </c>
      <c r="H53" s="1196" t="b">
        <v>1</v>
      </c>
      <c r="I53" s="1194" t="s">
        <v>2222</v>
      </c>
      <c r="J53" s="1194" t="s">
        <v>533</v>
      </c>
    </row>
    <row r="54" spans="1:10" x14ac:dyDescent="0.25">
      <c r="A54" s="1194" t="s">
        <v>2503</v>
      </c>
      <c r="B54" s="1195">
        <v>44146</v>
      </c>
      <c r="C54" s="1194" t="s">
        <v>2199</v>
      </c>
      <c r="D54" s="1194" t="s">
        <v>144</v>
      </c>
      <c r="E54" s="1194" t="s">
        <v>2200</v>
      </c>
      <c r="F54" s="1194" t="s">
        <v>2221</v>
      </c>
      <c r="G54" s="1194" t="s">
        <v>2598</v>
      </c>
      <c r="H54" s="1196" t="b">
        <v>1</v>
      </c>
      <c r="I54" s="1194" t="s">
        <v>2222</v>
      </c>
      <c r="J54" s="1194" t="s">
        <v>533</v>
      </c>
    </row>
    <row r="55" spans="1:10" x14ac:dyDescent="0.25">
      <c r="A55" s="1194" t="s">
        <v>2442</v>
      </c>
      <c r="B55" s="1195">
        <v>44139</v>
      </c>
      <c r="C55" s="1194" t="s">
        <v>2203</v>
      </c>
      <c r="D55" s="1194" t="s">
        <v>74</v>
      </c>
      <c r="E55" s="1194" t="s">
        <v>2204</v>
      </c>
      <c r="F55" s="1194" t="s">
        <v>2218</v>
      </c>
      <c r="G55" s="1194" t="s">
        <v>2497</v>
      </c>
      <c r="H55" s="1196" t="b">
        <v>1</v>
      </c>
      <c r="I55" s="1194" t="s">
        <v>2222</v>
      </c>
      <c r="J55" s="1194" t="s">
        <v>533</v>
      </c>
    </row>
    <row r="56" spans="1:10" x14ac:dyDescent="0.25">
      <c r="A56" s="1194" t="s">
        <v>2577</v>
      </c>
      <c r="B56" s="1195">
        <v>44145</v>
      </c>
      <c r="C56" s="1194" t="s">
        <v>2209</v>
      </c>
      <c r="D56" s="1194" t="s">
        <v>136</v>
      </c>
      <c r="E56" s="1194" t="s">
        <v>2210</v>
      </c>
      <c r="F56" s="1194" t="s">
        <v>2578</v>
      </c>
      <c r="G56" s="1194" t="s">
        <v>2364</v>
      </c>
      <c r="H56" s="1196" t="b">
        <v>1</v>
      </c>
      <c r="I56" s="1194" t="s">
        <v>2222</v>
      </c>
      <c r="J56" s="1194" t="s">
        <v>533</v>
      </c>
    </row>
    <row r="57" spans="1:10" x14ac:dyDescent="0.25">
      <c r="A57" s="1194" t="s">
        <v>2628</v>
      </c>
      <c r="B57" s="1195">
        <v>44146</v>
      </c>
      <c r="C57" s="1194" t="s">
        <v>2231</v>
      </c>
      <c r="D57" s="1194" t="s">
        <v>179</v>
      </c>
      <c r="E57" s="1194" t="s">
        <v>2242</v>
      </c>
      <c r="F57" s="1194" t="s">
        <v>2218</v>
      </c>
      <c r="G57" s="1194" t="s">
        <v>2629</v>
      </c>
      <c r="H57" s="1196" t="b">
        <v>1</v>
      </c>
      <c r="I57" s="1194" t="s">
        <v>2222</v>
      </c>
      <c r="J57" s="1194" t="s">
        <v>533</v>
      </c>
    </row>
    <row r="58" spans="1:10" x14ac:dyDescent="0.25">
      <c r="A58" s="1194" t="s">
        <v>2520</v>
      </c>
      <c r="B58" s="1195">
        <v>44143</v>
      </c>
      <c r="C58" s="1194" t="s">
        <v>2233</v>
      </c>
      <c r="D58" s="1194" t="s">
        <v>133</v>
      </c>
      <c r="E58" s="1194" t="s">
        <v>2234</v>
      </c>
      <c r="F58" s="1194" t="s">
        <v>2521</v>
      </c>
      <c r="G58" s="1194" t="s">
        <v>2522</v>
      </c>
      <c r="H58" s="1196" t="b">
        <v>1</v>
      </c>
      <c r="I58" s="1194" t="s">
        <v>2222</v>
      </c>
      <c r="J58" s="1194" t="s">
        <v>533</v>
      </c>
    </row>
    <row r="59" spans="1:10" x14ac:dyDescent="0.25">
      <c r="A59" s="1194" t="s">
        <v>2648</v>
      </c>
      <c r="B59" s="1195">
        <v>44147</v>
      </c>
      <c r="C59" s="1194" t="s">
        <v>2408</v>
      </c>
      <c r="D59" s="1194" t="s">
        <v>2412</v>
      </c>
      <c r="E59" s="1194" t="s">
        <v>2409</v>
      </c>
      <c r="F59" s="1194" t="s">
        <v>2584</v>
      </c>
      <c r="G59" s="1194" t="s">
        <v>2649</v>
      </c>
      <c r="H59" s="1196" t="b">
        <v>1</v>
      </c>
      <c r="I59" s="1194" t="s">
        <v>2243</v>
      </c>
      <c r="J59" s="1194" t="s">
        <v>533</v>
      </c>
    </row>
    <row r="60" spans="1:10" x14ac:dyDescent="0.25">
      <c r="A60" s="1194" t="s">
        <v>2529</v>
      </c>
      <c r="B60" s="1195">
        <v>44144</v>
      </c>
      <c r="C60" s="1194" t="s">
        <v>2207</v>
      </c>
      <c r="D60" s="1194" t="s">
        <v>181</v>
      </c>
      <c r="E60" s="1194" t="s">
        <v>2208</v>
      </c>
      <c r="F60" s="1194" t="s">
        <v>2218</v>
      </c>
      <c r="G60" s="1194" t="s">
        <v>2530</v>
      </c>
      <c r="H60" s="1196" t="b">
        <v>1</v>
      </c>
      <c r="I60" s="1194" t="s">
        <v>2222</v>
      </c>
      <c r="J60" s="1194" t="s">
        <v>533</v>
      </c>
    </row>
    <row r="61" spans="1:10" x14ac:dyDescent="0.25">
      <c r="A61" s="1194" t="s">
        <v>2504</v>
      </c>
      <c r="B61" s="1195">
        <v>44142</v>
      </c>
      <c r="C61" s="1194" t="s">
        <v>2345</v>
      </c>
      <c r="D61" s="1194" t="s">
        <v>111</v>
      </c>
      <c r="E61" s="1194" t="s">
        <v>2346</v>
      </c>
      <c r="F61" s="1194" t="s">
        <v>2218</v>
      </c>
      <c r="G61" s="1194" t="s">
        <v>2505</v>
      </c>
      <c r="H61" s="1196" t="b">
        <v>1</v>
      </c>
      <c r="I61" s="1194" t="s">
        <v>2222</v>
      </c>
      <c r="J61" s="1194" t="s">
        <v>533</v>
      </c>
    </row>
    <row r="62" spans="1:10" x14ac:dyDescent="0.25">
      <c r="A62" s="1194" t="s">
        <v>2617</v>
      </c>
      <c r="B62" s="1195">
        <v>44146</v>
      </c>
      <c r="C62" s="1194" t="s">
        <v>2408</v>
      </c>
      <c r="D62" s="1194" t="s">
        <v>2412</v>
      </c>
      <c r="E62" s="1194" t="s">
        <v>2409</v>
      </c>
      <c r="F62" s="1194" t="s">
        <v>2221</v>
      </c>
      <c r="G62" s="1194" t="s">
        <v>2618</v>
      </c>
      <c r="H62" s="1196" t="b">
        <v>1</v>
      </c>
      <c r="I62" s="1194" t="s">
        <v>2243</v>
      </c>
      <c r="J62" s="1194" t="s">
        <v>533</v>
      </c>
    </row>
    <row r="63" spans="1:10" x14ac:dyDescent="0.25">
      <c r="A63" s="1194" t="s">
        <v>2531</v>
      </c>
      <c r="B63" s="1195">
        <v>44143</v>
      </c>
      <c r="C63" s="1194" t="s">
        <v>2199</v>
      </c>
      <c r="D63" s="1194" t="s">
        <v>144</v>
      </c>
      <c r="E63" s="1194" t="s">
        <v>2200</v>
      </c>
      <c r="F63" s="1194" t="s">
        <v>2221</v>
      </c>
      <c r="G63" s="1194" t="s">
        <v>2579</v>
      </c>
      <c r="H63" s="1196" t="b">
        <v>1</v>
      </c>
      <c r="I63" s="1194" t="s">
        <v>2222</v>
      </c>
      <c r="J63" s="1194" t="s">
        <v>533</v>
      </c>
    </row>
    <row r="64" spans="1:10" x14ac:dyDescent="0.25">
      <c r="A64" s="1194" t="s">
        <v>2248</v>
      </c>
      <c r="B64" s="1195">
        <v>44130</v>
      </c>
      <c r="C64" s="1194" t="s">
        <v>2233</v>
      </c>
      <c r="D64" s="1194" t="s">
        <v>133</v>
      </c>
      <c r="E64" s="1194" t="s">
        <v>2234</v>
      </c>
      <c r="F64" s="1194" t="s">
        <v>2218</v>
      </c>
      <c r="G64" s="1194" t="s">
        <v>2364</v>
      </c>
      <c r="H64" s="1196" t="b">
        <v>1</v>
      </c>
      <c r="I64" s="1194" t="s">
        <v>2222</v>
      </c>
      <c r="J64" s="1194" t="s">
        <v>533</v>
      </c>
    </row>
    <row r="65" spans="1:10" x14ac:dyDescent="0.25">
      <c r="A65" s="1194" t="s">
        <v>2650</v>
      </c>
      <c r="B65" s="1195">
        <v>44147</v>
      </c>
      <c r="C65" s="1194" t="s">
        <v>2203</v>
      </c>
      <c r="D65" s="1194" t="s">
        <v>74</v>
      </c>
      <c r="E65" s="1194" t="s">
        <v>2204</v>
      </c>
      <c r="F65" s="1194" t="s">
        <v>2221</v>
      </c>
      <c r="G65" s="1194" t="s">
        <v>2220</v>
      </c>
      <c r="H65" s="1196" t="b">
        <v>1</v>
      </c>
      <c r="I65" s="1194" t="s">
        <v>2243</v>
      </c>
      <c r="J65" s="1194" t="s">
        <v>533</v>
      </c>
    </row>
    <row r="66" spans="1:10" x14ac:dyDescent="0.25">
      <c r="A66" s="1194" t="s">
        <v>2382</v>
      </c>
      <c r="B66" s="1195">
        <v>44135</v>
      </c>
      <c r="C66" s="1194" t="s">
        <v>2233</v>
      </c>
      <c r="D66" s="1194" t="s">
        <v>133</v>
      </c>
      <c r="E66" s="1194" t="s">
        <v>2234</v>
      </c>
      <c r="F66" s="1194" t="s">
        <v>2218</v>
      </c>
      <c r="G66" s="1194" t="s">
        <v>2523</v>
      </c>
      <c r="H66" s="1196" t="b">
        <v>1</v>
      </c>
      <c r="I66" s="1194" t="s">
        <v>2222</v>
      </c>
      <c r="J66" s="1194" t="s">
        <v>533</v>
      </c>
    </row>
    <row r="67" spans="1:10" x14ac:dyDescent="0.25">
      <c r="A67" s="1194" t="s">
        <v>2397</v>
      </c>
      <c r="B67" s="1195">
        <v>44137</v>
      </c>
      <c r="C67" s="1194" t="s">
        <v>2209</v>
      </c>
      <c r="D67" s="1194" t="s">
        <v>136</v>
      </c>
      <c r="E67" s="1194" t="s">
        <v>2210</v>
      </c>
      <c r="F67" s="1194" t="s">
        <v>2432</v>
      </c>
      <c r="G67" s="1194" t="s">
        <v>2433</v>
      </c>
      <c r="H67" s="1196" t="b">
        <v>1</v>
      </c>
      <c r="I67" s="1194" t="s">
        <v>2222</v>
      </c>
      <c r="J67" s="1194" t="s">
        <v>533</v>
      </c>
    </row>
    <row r="68" spans="1:10" x14ac:dyDescent="0.25">
      <c r="A68" s="1194" t="s">
        <v>2387</v>
      </c>
      <c r="B68" s="1195">
        <v>44141</v>
      </c>
      <c r="C68" s="1194" t="s">
        <v>2233</v>
      </c>
      <c r="D68" s="1194" t="s">
        <v>133</v>
      </c>
      <c r="E68" s="1194" t="s">
        <v>2234</v>
      </c>
      <c r="F68" s="1194" t="s">
        <v>2218</v>
      </c>
      <c r="G68" s="1194" t="s">
        <v>2506</v>
      </c>
      <c r="H68" s="1196" t="b">
        <v>1</v>
      </c>
      <c r="I68" s="1194" t="s">
        <v>2222</v>
      </c>
      <c r="J68" s="1194" t="s">
        <v>533</v>
      </c>
    </row>
    <row r="69" spans="1:10" x14ac:dyDescent="0.25">
      <c r="A69" s="1194" t="s">
        <v>2398</v>
      </c>
      <c r="B69" s="1195">
        <v>44142</v>
      </c>
      <c r="C69" s="1194" t="s">
        <v>2408</v>
      </c>
      <c r="D69" s="1194" t="s">
        <v>2412</v>
      </c>
      <c r="E69" s="1194" t="s">
        <v>2409</v>
      </c>
      <c r="F69" s="1194" t="s">
        <v>2221</v>
      </c>
      <c r="G69" s="1194" t="s">
        <v>2599</v>
      </c>
      <c r="H69" s="1196" t="b">
        <v>1</v>
      </c>
      <c r="I69" s="1194" t="s">
        <v>2222</v>
      </c>
      <c r="J69" s="1194" t="s">
        <v>533</v>
      </c>
    </row>
    <row r="70" spans="1:10" x14ac:dyDescent="0.25">
      <c r="A70" s="1194" t="s">
        <v>2580</v>
      </c>
      <c r="B70" s="1195">
        <v>44145</v>
      </c>
      <c r="C70" s="1194" t="s">
        <v>2199</v>
      </c>
      <c r="D70" s="1194" t="s">
        <v>144</v>
      </c>
      <c r="E70" s="1194" t="s">
        <v>2200</v>
      </c>
      <c r="F70" s="1194" t="s">
        <v>2221</v>
      </c>
      <c r="G70" s="1194" t="s">
        <v>2581</v>
      </c>
      <c r="H70" s="1196" t="b">
        <v>1</v>
      </c>
      <c r="I70" s="1194" t="s">
        <v>2222</v>
      </c>
      <c r="J70" s="1194" t="s">
        <v>533</v>
      </c>
    </row>
    <row r="71" spans="1:10" x14ac:dyDescent="0.25">
      <c r="A71" s="1194" t="s">
        <v>2507</v>
      </c>
      <c r="B71" s="1195">
        <v>44145</v>
      </c>
      <c r="C71" s="1194" t="s">
        <v>2408</v>
      </c>
      <c r="D71" s="1194" t="s">
        <v>2412</v>
      </c>
      <c r="E71" s="1194" t="s">
        <v>2409</v>
      </c>
      <c r="F71" s="1194" t="s">
        <v>2223</v>
      </c>
      <c r="G71" s="1194" t="s">
        <v>2582</v>
      </c>
      <c r="H71" s="1196" t="b">
        <v>1</v>
      </c>
      <c r="I71" s="1194" t="s">
        <v>2222</v>
      </c>
      <c r="J71" s="1194" t="s">
        <v>533</v>
      </c>
    </row>
    <row r="72" spans="1:10" x14ac:dyDescent="0.25">
      <c r="A72" s="1194" t="s">
        <v>2619</v>
      </c>
      <c r="B72" s="1195">
        <v>44146</v>
      </c>
      <c r="C72" s="1194" t="s">
        <v>2205</v>
      </c>
      <c r="D72" s="1194" t="s">
        <v>2244</v>
      </c>
      <c r="E72" s="1194" t="s">
        <v>2206</v>
      </c>
      <c r="F72" s="1194" t="s">
        <v>2620</v>
      </c>
      <c r="G72" s="1194" t="s">
        <v>2621</v>
      </c>
      <c r="H72" s="1196" t="b">
        <v>1</v>
      </c>
      <c r="I72" s="1194" t="s">
        <v>2222</v>
      </c>
      <c r="J72" s="1194" t="s">
        <v>533</v>
      </c>
    </row>
    <row r="73" spans="1:10" x14ac:dyDescent="0.25">
      <c r="A73" s="1194" t="s">
        <v>2546</v>
      </c>
      <c r="B73" s="1195">
        <v>44144</v>
      </c>
      <c r="C73" s="1194" t="s">
        <v>2345</v>
      </c>
      <c r="D73" s="1194" t="s">
        <v>111</v>
      </c>
      <c r="E73" s="1194" t="s">
        <v>2346</v>
      </c>
      <c r="F73" s="1194" t="s">
        <v>2380</v>
      </c>
      <c r="G73" s="1194" t="s">
        <v>2364</v>
      </c>
      <c r="H73" s="1196" t="b">
        <v>1</v>
      </c>
      <c r="I73" s="1194" t="s">
        <v>2222</v>
      </c>
      <c r="J73" s="1194" t="s">
        <v>533</v>
      </c>
    </row>
    <row r="74" spans="1:10" x14ac:dyDescent="0.25">
      <c r="A74" s="1194" t="s">
        <v>2414</v>
      </c>
      <c r="B74" s="1195">
        <v>44138</v>
      </c>
      <c r="C74" s="1194" t="s">
        <v>2199</v>
      </c>
      <c r="D74" s="1194" t="s">
        <v>144</v>
      </c>
      <c r="E74" s="1194" t="s">
        <v>2200</v>
      </c>
      <c r="F74" s="1194" t="s">
        <v>2221</v>
      </c>
      <c r="G74" s="1194" t="s">
        <v>2415</v>
      </c>
      <c r="H74" s="1196" t="b">
        <v>1</v>
      </c>
      <c r="I74" s="1194" t="s">
        <v>2222</v>
      </c>
      <c r="J74" s="1194" t="s">
        <v>533</v>
      </c>
    </row>
    <row r="75" spans="1:10" x14ac:dyDescent="0.25">
      <c r="A75" s="1194" t="s">
        <v>2390</v>
      </c>
      <c r="B75" s="1195">
        <v>44145</v>
      </c>
      <c r="C75" s="1194" t="s">
        <v>2231</v>
      </c>
      <c r="D75" s="1194" t="s">
        <v>179</v>
      </c>
      <c r="E75" s="1194" t="s">
        <v>2242</v>
      </c>
      <c r="F75" s="1194" t="s">
        <v>2221</v>
      </c>
      <c r="G75" s="1194" t="s">
        <v>2220</v>
      </c>
      <c r="H75" s="1196" t="b">
        <v>1</v>
      </c>
      <c r="I75" s="1194" t="s">
        <v>2222</v>
      </c>
      <c r="J75" s="1194" t="s">
        <v>533</v>
      </c>
    </row>
    <row r="76" spans="1:10" x14ac:dyDescent="0.25">
      <c r="A76" s="1194" t="s">
        <v>2547</v>
      </c>
      <c r="B76" s="1195">
        <v>44144</v>
      </c>
      <c r="C76" s="1194" t="s">
        <v>2345</v>
      </c>
      <c r="D76" s="1194" t="s">
        <v>111</v>
      </c>
      <c r="E76" s="1194" t="s">
        <v>2346</v>
      </c>
      <c r="F76" s="1194" t="s">
        <v>2221</v>
      </c>
      <c r="G76" s="1194" t="s">
        <v>2220</v>
      </c>
      <c r="H76" s="1196" t="b">
        <v>1</v>
      </c>
      <c r="I76" s="1194" t="s">
        <v>2222</v>
      </c>
      <c r="J76" s="1194" t="s">
        <v>533</v>
      </c>
    </row>
    <row r="77" spans="1:10" x14ac:dyDescent="0.25">
      <c r="A77" s="1194" t="s">
        <v>2443</v>
      </c>
      <c r="B77" s="1195">
        <v>44139</v>
      </c>
      <c r="C77" s="1194" t="s">
        <v>2199</v>
      </c>
      <c r="D77" s="1194" t="s">
        <v>144</v>
      </c>
      <c r="E77" s="1194" t="s">
        <v>2200</v>
      </c>
      <c r="F77" s="1194" t="s">
        <v>2223</v>
      </c>
      <c r="G77" s="1194" t="s">
        <v>2492</v>
      </c>
      <c r="H77" s="1196" t="b">
        <v>1</v>
      </c>
      <c r="I77" s="1194" t="s">
        <v>2222</v>
      </c>
      <c r="J77" s="1194" t="s">
        <v>533</v>
      </c>
    </row>
    <row r="78" spans="1:10" x14ac:dyDescent="0.25">
      <c r="A78" s="1194" t="s">
        <v>2471</v>
      </c>
      <c r="B78" s="1195">
        <v>44145</v>
      </c>
      <c r="C78" s="1194" t="s">
        <v>2231</v>
      </c>
      <c r="D78" s="1194" t="s">
        <v>179</v>
      </c>
      <c r="E78" s="1194" t="s">
        <v>2242</v>
      </c>
      <c r="F78" s="1194" t="s">
        <v>2218</v>
      </c>
      <c r="G78" s="1194" t="s">
        <v>2497</v>
      </c>
      <c r="H78" s="1196" t="b">
        <v>1</v>
      </c>
      <c r="I78" s="1194" t="s">
        <v>2222</v>
      </c>
      <c r="J78" s="1194" t="s">
        <v>533</v>
      </c>
    </row>
    <row r="79" spans="1:10" x14ac:dyDescent="0.25">
      <c r="A79" s="1194" t="s">
        <v>2391</v>
      </c>
      <c r="B79" s="1195">
        <v>44137</v>
      </c>
      <c r="C79" s="1194" t="s">
        <v>2233</v>
      </c>
      <c r="D79" s="1194" t="s">
        <v>133</v>
      </c>
      <c r="E79" s="1194" t="s">
        <v>2234</v>
      </c>
      <c r="F79" s="1194" t="s">
        <v>2246</v>
      </c>
      <c r="G79" s="1194" t="s">
        <v>2364</v>
      </c>
      <c r="H79" s="1196" t="b">
        <v>1</v>
      </c>
      <c r="I79" s="1194" t="s">
        <v>2222</v>
      </c>
      <c r="J79" s="1194" t="s">
        <v>533</v>
      </c>
    </row>
    <row r="80" spans="1:10" x14ac:dyDescent="0.25">
      <c r="A80" s="1194" t="s">
        <v>2508</v>
      </c>
      <c r="B80" s="1195">
        <v>44143</v>
      </c>
      <c r="C80" s="1194" t="s">
        <v>2231</v>
      </c>
      <c r="D80" s="1194" t="s">
        <v>179</v>
      </c>
      <c r="E80" s="1194" t="s">
        <v>2242</v>
      </c>
      <c r="F80" s="1194" t="s">
        <v>2221</v>
      </c>
      <c r="G80" s="1194" t="s">
        <v>2220</v>
      </c>
      <c r="H80" s="1196" t="b">
        <v>1</v>
      </c>
      <c r="I80" s="1194" t="s">
        <v>2222</v>
      </c>
      <c r="J80" s="1194" t="s">
        <v>533</v>
      </c>
    </row>
    <row r="81" spans="1:10" x14ac:dyDescent="0.25">
      <c r="A81" s="1194" t="s">
        <v>2548</v>
      </c>
      <c r="B81" s="1195">
        <v>44145</v>
      </c>
      <c r="C81" s="1194" t="s">
        <v>2207</v>
      </c>
      <c r="D81" s="1194" t="s">
        <v>181</v>
      </c>
      <c r="E81" s="1194" t="s">
        <v>2208</v>
      </c>
      <c r="F81" s="1194" t="s">
        <v>2218</v>
      </c>
      <c r="G81" s="1194" t="s">
        <v>2651</v>
      </c>
      <c r="H81" s="1196" t="b">
        <v>1</v>
      </c>
      <c r="I81" s="1194" t="s">
        <v>2222</v>
      </c>
      <c r="J81" s="1194" t="s">
        <v>533</v>
      </c>
    </row>
    <row r="82" spans="1:10" x14ac:dyDescent="0.25">
      <c r="A82" s="1194" t="s">
        <v>2583</v>
      </c>
      <c r="B82" s="1195">
        <v>44145</v>
      </c>
      <c r="C82" s="1194" t="s">
        <v>2201</v>
      </c>
      <c r="D82" s="1194" t="s">
        <v>82</v>
      </c>
      <c r="E82" s="1194" t="s">
        <v>2202</v>
      </c>
      <c r="F82" s="1194" t="s">
        <v>2584</v>
      </c>
      <c r="G82" s="1194" t="s">
        <v>2367</v>
      </c>
      <c r="H82" s="1196" t="b">
        <v>1</v>
      </c>
      <c r="I82" s="1194" t="s">
        <v>2222</v>
      </c>
      <c r="J82" s="1194" t="s">
        <v>533</v>
      </c>
    </row>
    <row r="83" spans="1:10" x14ac:dyDescent="0.25">
      <c r="A83" s="1194" t="s">
        <v>2392</v>
      </c>
      <c r="B83" s="1195">
        <v>44145</v>
      </c>
      <c r="C83" s="1194" t="s">
        <v>2408</v>
      </c>
      <c r="D83" s="1194" t="s">
        <v>2412</v>
      </c>
      <c r="E83" s="1194" t="s">
        <v>2409</v>
      </c>
      <c r="F83" s="1194" t="s">
        <v>2221</v>
      </c>
      <c r="G83" s="1194" t="s">
        <v>2600</v>
      </c>
      <c r="H83" s="1196" t="b">
        <v>1</v>
      </c>
      <c r="I83" s="1194" t="s">
        <v>2222</v>
      </c>
      <c r="J83" s="1194" t="s">
        <v>533</v>
      </c>
    </row>
    <row r="84" spans="1:10" x14ac:dyDescent="0.25">
      <c r="A84" s="1194" t="s">
        <v>2370</v>
      </c>
      <c r="B84" s="1195">
        <v>44135</v>
      </c>
      <c r="C84" s="1194" t="s">
        <v>2333</v>
      </c>
      <c r="D84" s="1194" t="s">
        <v>103</v>
      </c>
      <c r="E84" s="1194" t="s">
        <v>2334</v>
      </c>
      <c r="F84" s="1194" t="s">
        <v>2221</v>
      </c>
      <c r="G84" s="1194" t="s">
        <v>2220</v>
      </c>
      <c r="H84" s="1196" t="b">
        <v>1</v>
      </c>
      <c r="I84" s="1194" t="s">
        <v>2222</v>
      </c>
      <c r="J84" s="1194" t="s">
        <v>533</v>
      </c>
    </row>
    <row r="85" spans="1:10" x14ac:dyDescent="0.25">
      <c r="A85" s="1194" t="s">
        <v>2549</v>
      </c>
      <c r="B85" s="1195">
        <v>44144</v>
      </c>
      <c r="C85" s="1194" t="s">
        <v>2345</v>
      </c>
      <c r="D85" s="1194" t="s">
        <v>111</v>
      </c>
      <c r="E85" s="1194" t="s">
        <v>2346</v>
      </c>
      <c r="F85" s="1194" t="s">
        <v>2221</v>
      </c>
      <c r="G85" s="1194" t="s">
        <v>2220</v>
      </c>
      <c r="H85" s="1196" t="b">
        <v>1</v>
      </c>
      <c r="I85" s="1194" t="s">
        <v>2222</v>
      </c>
      <c r="J85" s="1194" t="s">
        <v>533</v>
      </c>
    </row>
    <row r="86" spans="1:10" x14ac:dyDescent="0.25">
      <c r="A86" s="1194" t="s">
        <v>2652</v>
      </c>
      <c r="B86" s="1195">
        <v>44147</v>
      </c>
      <c r="C86" s="1194" t="s">
        <v>2333</v>
      </c>
      <c r="D86" s="1194" t="s">
        <v>103</v>
      </c>
      <c r="E86" s="1194" t="s">
        <v>2334</v>
      </c>
      <c r="F86" s="1194" t="s">
        <v>2221</v>
      </c>
      <c r="G86" s="1194" t="s">
        <v>2220</v>
      </c>
      <c r="H86" s="1196" t="b">
        <v>1</v>
      </c>
      <c r="I86" s="1194" t="s">
        <v>2243</v>
      </c>
      <c r="J86" s="1194" t="s">
        <v>533</v>
      </c>
    </row>
    <row r="87" spans="1:10" x14ac:dyDescent="0.25">
      <c r="A87" s="1194" t="s">
        <v>2550</v>
      </c>
      <c r="B87" s="1195">
        <v>44143</v>
      </c>
      <c r="C87" s="1194" t="s">
        <v>2205</v>
      </c>
      <c r="D87" s="1194" t="s">
        <v>2244</v>
      </c>
      <c r="E87" s="1194" t="s">
        <v>2206</v>
      </c>
      <c r="F87" s="1194" t="s">
        <v>2218</v>
      </c>
      <c r="G87" s="1194" t="s">
        <v>2532</v>
      </c>
      <c r="H87" s="1196" t="b">
        <v>1</v>
      </c>
      <c r="I87" s="1194" t="s">
        <v>2222</v>
      </c>
      <c r="J87" s="1194" t="s">
        <v>533</v>
      </c>
    </row>
    <row r="88" spans="1:10" x14ac:dyDescent="0.25">
      <c r="A88" s="1194" t="s">
        <v>2585</v>
      </c>
      <c r="B88" s="1195">
        <v>44145</v>
      </c>
      <c r="C88" s="1194" t="s">
        <v>2233</v>
      </c>
      <c r="D88" s="1194" t="s">
        <v>133</v>
      </c>
      <c r="E88" s="1194" t="s">
        <v>2234</v>
      </c>
      <c r="F88" s="1194" t="s">
        <v>2221</v>
      </c>
      <c r="G88" s="1194" t="s">
        <v>2220</v>
      </c>
      <c r="H88" s="1196" t="b">
        <v>1</v>
      </c>
      <c r="I88" s="1194" t="s">
        <v>2222</v>
      </c>
      <c r="J88" s="1194" t="s">
        <v>533</v>
      </c>
    </row>
    <row r="89" spans="1:10" x14ac:dyDescent="0.25">
      <c r="A89" s="1194" t="s">
        <v>2551</v>
      </c>
      <c r="B89" s="1195">
        <v>44144</v>
      </c>
      <c r="C89" s="1194" t="s">
        <v>2209</v>
      </c>
      <c r="D89" s="1194" t="s">
        <v>136</v>
      </c>
      <c r="E89" s="1194" t="s">
        <v>2210</v>
      </c>
      <c r="F89" s="1194" t="s">
        <v>2552</v>
      </c>
      <c r="G89" s="1194" t="s">
        <v>2364</v>
      </c>
      <c r="H89" s="1196" t="b">
        <v>1</v>
      </c>
      <c r="I89" s="1194" t="s">
        <v>2222</v>
      </c>
      <c r="J89" s="1194" t="s">
        <v>533</v>
      </c>
    </row>
    <row r="90" spans="1:10" x14ac:dyDescent="0.25">
      <c r="A90" s="1194" t="s">
        <v>2553</v>
      </c>
      <c r="B90" s="1195">
        <v>44143</v>
      </c>
      <c r="C90" s="1194" t="s">
        <v>2233</v>
      </c>
      <c r="D90" s="1194" t="s">
        <v>133</v>
      </c>
      <c r="E90" s="1194" t="s">
        <v>2234</v>
      </c>
      <c r="F90" s="1194" t="s">
        <v>2221</v>
      </c>
      <c r="G90" s="1194" t="s">
        <v>2220</v>
      </c>
      <c r="H90" s="1196" t="b">
        <v>1</v>
      </c>
      <c r="I90" s="1194" t="s">
        <v>2222</v>
      </c>
      <c r="J90" s="1194" t="s">
        <v>533</v>
      </c>
    </row>
    <row r="91" spans="1:10" x14ac:dyDescent="0.25">
      <c r="A91" s="1194" t="s">
        <v>2554</v>
      </c>
      <c r="B91" s="1195">
        <v>44145</v>
      </c>
      <c r="C91" s="1194" t="s">
        <v>2345</v>
      </c>
      <c r="D91" s="1194" t="s">
        <v>111</v>
      </c>
      <c r="E91" s="1194" t="s">
        <v>2346</v>
      </c>
      <c r="F91" s="1194" t="s">
        <v>2221</v>
      </c>
      <c r="G91" s="1194" t="s">
        <v>2220</v>
      </c>
      <c r="H91" s="1196" t="b">
        <v>1</v>
      </c>
      <c r="I91" s="1194" t="s">
        <v>2222</v>
      </c>
      <c r="J91" s="1194" t="s">
        <v>533</v>
      </c>
    </row>
    <row r="92" spans="1:10" x14ac:dyDescent="0.25">
      <c r="A92" s="1194" t="s">
        <v>2236</v>
      </c>
      <c r="B92" s="1195">
        <v>44139</v>
      </c>
      <c r="C92" s="1194" t="s">
        <v>2199</v>
      </c>
      <c r="D92" s="1194" t="s">
        <v>144</v>
      </c>
      <c r="E92" s="1194" t="s">
        <v>2200</v>
      </c>
      <c r="F92" s="1194" t="s">
        <v>2221</v>
      </c>
      <c r="G92" s="1194" t="s">
        <v>2472</v>
      </c>
      <c r="H92" s="1196" t="b">
        <v>1</v>
      </c>
      <c r="I92" s="1194" t="s">
        <v>2222</v>
      </c>
      <c r="J92" s="1194" t="s">
        <v>533</v>
      </c>
    </row>
    <row r="93" spans="1:10" x14ac:dyDescent="0.25">
      <c r="A93" s="1194" t="s">
        <v>2509</v>
      </c>
      <c r="B93" s="1195">
        <v>44147</v>
      </c>
      <c r="C93" s="1194" t="s">
        <v>2345</v>
      </c>
      <c r="D93" s="1194" t="s">
        <v>111</v>
      </c>
      <c r="E93" s="1194" t="s">
        <v>2346</v>
      </c>
      <c r="F93" s="1194" t="s">
        <v>2221</v>
      </c>
      <c r="G93" s="1194" t="s">
        <v>2220</v>
      </c>
      <c r="H93" s="1196" t="b">
        <v>1</v>
      </c>
      <c r="I93" s="1194" t="s">
        <v>2222</v>
      </c>
      <c r="J93" s="1194" t="s">
        <v>533</v>
      </c>
    </row>
    <row r="94" spans="1:10" x14ac:dyDescent="0.25">
      <c r="A94" s="1194" t="s">
        <v>2524</v>
      </c>
      <c r="B94" s="1195">
        <v>44142</v>
      </c>
      <c r="C94" s="1194" t="s">
        <v>2201</v>
      </c>
      <c r="D94" s="1194" t="s">
        <v>82</v>
      </c>
      <c r="E94" s="1194" t="s">
        <v>2202</v>
      </c>
      <c r="F94" s="1194" t="s">
        <v>2525</v>
      </c>
      <c r="G94" s="1194" t="s">
        <v>2364</v>
      </c>
      <c r="H94" s="1196" t="b">
        <v>1</v>
      </c>
      <c r="I94" s="1194" t="s">
        <v>2222</v>
      </c>
      <c r="J94" s="1194" t="s">
        <v>533</v>
      </c>
    </row>
    <row r="95" spans="1:10" x14ac:dyDescent="0.25">
      <c r="A95" s="1194" t="s">
        <v>2348</v>
      </c>
      <c r="B95" s="1195">
        <v>44133</v>
      </c>
      <c r="C95" s="1194" t="s">
        <v>2345</v>
      </c>
      <c r="D95" s="1194" t="s">
        <v>111</v>
      </c>
      <c r="E95" s="1194" t="s">
        <v>2346</v>
      </c>
      <c r="F95" s="1194" t="s">
        <v>2221</v>
      </c>
      <c r="G95" s="1194" t="s">
        <v>2220</v>
      </c>
      <c r="H95" s="1196" t="b">
        <v>1</v>
      </c>
      <c r="I95" s="1194" t="s">
        <v>2222</v>
      </c>
      <c r="J95" s="1194" t="s">
        <v>533</v>
      </c>
    </row>
    <row r="96" spans="1:10" x14ac:dyDescent="0.25">
      <c r="A96" s="1194" t="s">
        <v>2526</v>
      </c>
      <c r="B96" s="1195">
        <v>44142</v>
      </c>
      <c r="C96" s="1194" t="s">
        <v>2333</v>
      </c>
      <c r="D96" s="1194" t="s">
        <v>103</v>
      </c>
      <c r="E96" s="1194" t="s">
        <v>2334</v>
      </c>
      <c r="F96" s="1194" t="s">
        <v>2221</v>
      </c>
      <c r="G96" s="1194" t="s">
        <v>2220</v>
      </c>
      <c r="H96" s="1196" t="b">
        <v>1</v>
      </c>
      <c r="I96" s="1194" t="s">
        <v>2222</v>
      </c>
      <c r="J96" s="1194" t="s">
        <v>533</v>
      </c>
    </row>
    <row r="97" spans="1:10" x14ac:dyDescent="0.25">
      <c r="A97" s="1194" t="s">
        <v>2572</v>
      </c>
      <c r="B97" s="1195">
        <v>44146</v>
      </c>
      <c r="C97" s="1194" t="s">
        <v>2201</v>
      </c>
      <c r="D97" s="1194" t="s">
        <v>82</v>
      </c>
      <c r="E97" s="1194" t="s">
        <v>2202</v>
      </c>
      <c r="F97" s="1194" t="s">
        <v>2601</v>
      </c>
      <c r="G97" s="1194" t="s">
        <v>2364</v>
      </c>
      <c r="H97" s="1196" t="b">
        <v>1</v>
      </c>
      <c r="I97" s="1194" t="s">
        <v>2222</v>
      </c>
      <c r="J97" s="1194" t="s">
        <v>533</v>
      </c>
    </row>
    <row r="98" spans="1:10" x14ac:dyDescent="0.25">
      <c r="A98" s="1194" t="s">
        <v>2653</v>
      </c>
      <c r="B98" s="1195">
        <v>44147</v>
      </c>
      <c r="C98" s="1194" t="s">
        <v>2201</v>
      </c>
      <c r="D98" s="1194" t="s">
        <v>82</v>
      </c>
      <c r="E98" s="1194" t="s">
        <v>2202</v>
      </c>
      <c r="F98" s="1194" t="s">
        <v>2654</v>
      </c>
      <c r="G98" s="1194" t="s">
        <v>2220</v>
      </c>
      <c r="H98" s="1196" t="b">
        <v>1</v>
      </c>
      <c r="I98" s="1194" t="s">
        <v>2627</v>
      </c>
      <c r="J98" s="1194" t="s">
        <v>2230</v>
      </c>
    </row>
    <row r="99" spans="1:10" x14ac:dyDescent="0.25">
      <c r="A99" s="1194" t="s">
        <v>2555</v>
      </c>
      <c r="B99" s="1195">
        <v>44143</v>
      </c>
      <c r="C99" s="1194" t="s">
        <v>2207</v>
      </c>
      <c r="D99" s="1194" t="s">
        <v>181</v>
      </c>
      <c r="E99" s="1194" t="s">
        <v>2208</v>
      </c>
      <c r="F99" s="1194" t="s">
        <v>2221</v>
      </c>
      <c r="G99" s="1194" t="s">
        <v>2220</v>
      </c>
      <c r="H99" s="1196" t="b">
        <v>1</v>
      </c>
      <c r="I99" s="1194" t="s">
        <v>2222</v>
      </c>
      <c r="J99" s="1194" t="s">
        <v>533</v>
      </c>
    </row>
    <row r="100" spans="1:10" x14ac:dyDescent="0.25">
      <c r="A100" s="1194" t="s">
        <v>2445</v>
      </c>
      <c r="B100" s="1195">
        <v>44139</v>
      </c>
      <c r="C100" s="1194" t="s">
        <v>2207</v>
      </c>
      <c r="D100" s="1194" t="s">
        <v>181</v>
      </c>
      <c r="E100" s="1194" t="s">
        <v>2208</v>
      </c>
      <c r="F100" s="1194" t="s">
        <v>2429</v>
      </c>
      <c r="G100" s="1194" t="s">
        <v>2446</v>
      </c>
      <c r="H100" s="1196" t="b">
        <v>1</v>
      </c>
      <c r="I100" s="1194" t="s">
        <v>2222</v>
      </c>
      <c r="J100" s="1194" t="s">
        <v>533</v>
      </c>
    </row>
    <row r="101" spans="1:10" x14ac:dyDescent="0.25">
      <c r="A101" s="1194" t="s">
        <v>2400</v>
      </c>
      <c r="B101" s="1195">
        <v>44138</v>
      </c>
      <c r="C101" s="1194" t="s">
        <v>2568</v>
      </c>
      <c r="D101" s="1194" t="s">
        <v>533</v>
      </c>
      <c r="E101" s="1194" t="s">
        <v>533</v>
      </c>
      <c r="F101" s="1194" t="s">
        <v>2394</v>
      </c>
      <c r="G101" s="1194" t="s">
        <v>2434</v>
      </c>
      <c r="H101" s="1196" t="b">
        <v>1</v>
      </c>
      <c r="I101" s="1194" t="s">
        <v>2222</v>
      </c>
      <c r="J101" s="1194" t="s">
        <v>533</v>
      </c>
    </row>
    <row r="102" spans="1:10" x14ac:dyDescent="0.25">
      <c r="A102" s="1194" t="s">
        <v>2493</v>
      </c>
      <c r="B102" s="1195">
        <v>44141</v>
      </c>
      <c r="C102" s="1194" t="s">
        <v>2233</v>
      </c>
      <c r="D102" s="1194" t="s">
        <v>133</v>
      </c>
      <c r="E102" s="1194" t="s">
        <v>2234</v>
      </c>
      <c r="F102" s="1194" t="s">
        <v>2218</v>
      </c>
      <c r="G102" s="1194" t="s">
        <v>2511</v>
      </c>
      <c r="H102" s="1196" t="b">
        <v>1</v>
      </c>
      <c r="I102" s="1194" t="s">
        <v>2222</v>
      </c>
      <c r="J102" s="1194" t="s">
        <v>533</v>
      </c>
    </row>
    <row r="103" spans="1:10" x14ac:dyDescent="0.25">
      <c r="A103" s="1194" t="s">
        <v>2512</v>
      </c>
      <c r="B103" s="1195">
        <v>44142</v>
      </c>
      <c r="C103" s="1194" t="s">
        <v>2207</v>
      </c>
      <c r="D103" s="1194" t="s">
        <v>181</v>
      </c>
      <c r="E103" s="1194" t="s">
        <v>2208</v>
      </c>
      <c r="F103" s="1194" t="s">
        <v>2513</v>
      </c>
      <c r="G103" s="1194" t="s">
        <v>2364</v>
      </c>
      <c r="H103" s="1196" t="b">
        <v>1</v>
      </c>
      <c r="I103" s="1194" t="s">
        <v>2222</v>
      </c>
      <c r="J103" s="1194" t="s">
        <v>533</v>
      </c>
    </row>
    <row r="104" spans="1:10" x14ac:dyDescent="0.25">
      <c r="A104" s="1194" t="s">
        <v>2556</v>
      </c>
      <c r="B104" s="1195">
        <v>44144</v>
      </c>
      <c r="C104" s="1194" t="s">
        <v>2205</v>
      </c>
      <c r="D104" s="1194" t="s">
        <v>2244</v>
      </c>
      <c r="E104" s="1194" t="s">
        <v>2206</v>
      </c>
      <c r="F104" s="1194" t="s">
        <v>2218</v>
      </c>
      <c r="G104" s="1194" t="s">
        <v>2497</v>
      </c>
      <c r="H104" s="1196" t="b">
        <v>1</v>
      </c>
      <c r="I104" s="1194" t="s">
        <v>2222</v>
      </c>
      <c r="J104" s="1194" t="s">
        <v>533</v>
      </c>
    </row>
    <row r="105" spans="1:10" x14ac:dyDescent="0.25">
      <c r="A105" s="1194" t="s">
        <v>2586</v>
      </c>
      <c r="B105" s="1195">
        <v>44145</v>
      </c>
      <c r="C105" s="1194" t="s">
        <v>2203</v>
      </c>
      <c r="D105" s="1194" t="s">
        <v>74</v>
      </c>
      <c r="E105" s="1194" t="s">
        <v>2204</v>
      </c>
      <c r="F105" s="1194" t="s">
        <v>2218</v>
      </c>
      <c r="G105" s="1194" t="s">
        <v>2602</v>
      </c>
      <c r="H105" s="1196" t="b">
        <v>1</v>
      </c>
      <c r="I105" s="1194" t="s">
        <v>2222</v>
      </c>
      <c r="J105" s="1194" t="s">
        <v>533</v>
      </c>
    </row>
    <row r="106" spans="1:10" x14ac:dyDescent="0.25">
      <c r="A106" s="1194" t="s">
        <v>2371</v>
      </c>
      <c r="B106" s="1195">
        <v>44134</v>
      </c>
      <c r="C106" s="1194" t="s">
        <v>2345</v>
      </c>
      <c r="D106" s="1194" t="s">
        <v>111</v>
      </c>
      <c r="E106" s="1194" t="s">
        <v>2346</v>
      </c>
      <c r="F106" s="1194" t="s">
        <v>2221</v>
      </c>
      <c r="G106" s="1194" t="s">
        <v>2220</v>
      </c>
      <c r="H106" s="1196" t="b">
        <v>1</v>
      </c>
      <c r="I106" s="1194" t="s">
        <v>2222</v>
      </c>
      <c r="J106" s="1194" t="s">
        <v>533</v>
      </c>
    </row>
    <row r="107" spans="1:10" x14ac:dyDescent="0.25">
      <c r="A107" s="1194" t="s">
        <v>2235</v>
      </c>
      <c r="B107" s="1195">
        <v>44130</v>
      </c>
      <c r="C107" s="1194" t="s">
        <v>2233</v>
      </c>
      <c r="D107" s="1194" t="s">
        <v>133</v>
      </c>
      <c r="E107" s="1194" t="s">
        <v>2234</v>
      </c>
      <c r="F107" s="1194" t="s">
        <v>2218</v>
      </c>
      <c r="G107" s="1194" t="s">
        <v>2364</v>
      </c>
      <c r="H107" s="1196" t="b">
        <v>1</v>
      </c>
      <c r="I107" s="1194" t="s">
        <v>2222</v>
      </c>
      <c r="J107" s="1194" t="s">
        <v>533</v>
      </c>
    </row>
    <row r="108" spans="1:10" x14ac:dyDescent="0.25">
      <c r="A108" s="1194" t="s">
        <v>2557</v>
      </c>
      <c r="B108" s="1195">
        <v>44144</v>
      </c>
      <c r="C108" s="1194" t="s">
        <v>2203</v>
      </c>
      <c r="D108" s="1194" t="s">
        <v>74</v>
      </c>
      <c r="E108" s="1194" t="s">
        <v>2204</v>
      </c>
      <c r="F108" s="1194" t="s">
        <v>2218</v>
      </c>
      <c r="G108" s="1194" t="s">
        <v>2532</v>
      </c>
      <c r="H108" s="1196" t="b">
        <v>1</v>
      </c>
      <c r="I108" s="1194" t="s">
        <v>2222</v>
      </c>
      <c r="J108" s="1194" t="s">
        <v>533</v>
      </c>
    </row>
    <row r="109" spans="1:10" x14ac:dyDescent="0.25">
      <c r="A109" s="1194" t="s">
        <v>2630</v>
      </c>
      <c r="B109" s="1195">
        <v>44146</v>
      </c>
      <c r="C109" s="1194" t="s">
        <v>2207</v>
      </c>
      <c r="D109" s="1194" t="s">
        <v>181</v>
      </c>
      <c r="E109" s="1194" t="s">
        <v>2208</v>
      </c>
      <c r="F109" s="1194" t="s">
        <v>2218</v>
      </c>
      <c r="G109" s="1194" t="s">
        <v>2631</v>
      </c>
      <c r="H109" s="1196" t="b">
        <v>1</v>
      </c>
      <c r="I109" s="1194" t="s">
        <v>2222</v>
      </c>
      <c r="J109" s="1194" t="s">
        <v>533</v>
      </c>
    </row>
    <row r="110" spans="1:10" x14ac:dyDescent="0.25">
      <c r="A110" s="1194" t="s">
        <v>2473</v>
      </c>
      <c r="B110" s="1195">
        <v>44144</v>
      </c>
      <c r="C110" s="1194" t="s">
        <v>2233</v>
      </c>
      <c r="D110" s="1194" t="s">
        <v>133</v>
      </c>
      <c r="E110" s="1194" t="s">
        <v>2234</v>
      </c>
      <c r="F110" s="1194" t="s">
        <v>2474</v>
      </c>
      <c r="G110" s="1194" t="s">
        <v>2558</v>
      </c>
      <c r="H110" s="1196" t="b">
        <v>1</v>
      </c>
      <c r="I110" s="1194" t="s">
        <v>2222</v>
      </c>
      <c r="J110" s="1194" t="s">
        <v>533</v>
      </c>
    </row>
    <row r="111" spans="1:10" x14ac:dyDescent="0.25">
      <c r="A111" s="1194" t="s">
        <v>2559</v>
      </c>
      <c r="B111" s="1195">
        <v>44144</v>
      </c>
      <c r="C111" s="1194" t="s">
        <v>2233</v>
      </c>
      <c r="D111" s="1194" t="s">
        <v>133</v>
      </c>
      <c r="E111" s="1194" t="s">
        <v>2234</v>
      </c>
      <c r="F111" s="1194" t="s">
        <v>2221</v>
      </c>
      <c r="G111" s="1194" t="s">
        <v>2220</v>
      </c>
      <c r="H111" s="1196" t="b">
        <v>1</v>
      </c>
      <c r="I111" s="1194" t="s">
        <v>2222</v>
      </c>
      <c r="J111" s="1194" t="s">
        <v>533</v>
      </c>
    </row>
    <row r="112" spans="1:10" x14ac:dyDescent="0.25">
      <c r="A112" s="1194" t="s">
        <v>2447</v>
      </c>
      <c r="B112" s="1195">
        <v>44139</v>
      </c>
      <c r="C112" s="1194" t="s">
        <v>2333</v>
      </c>
      <c r="D112" s="1194" t="s">
        <v>103</v>
      </c>
      <c r="E112" s="1194" t="s">
        <v>2334</v>
      </c>
      <c r="F112" s="1194" t="s">
        <v>2221</v>
      </c>
      <c r="G112" s="1194" t="s">
        <v>2220</v>
      </c>
      <c r="H112" s="1196" t="b">
        <v>1</v>
      </c>
      <c r="I112" s="1194" t="s">
        <v>2222</v>
      </c>
      <c r="J112" s="1194" t="s">
        <v>533</v>
      </c>
    </row>
    <row r="113" spans="1:10" x14ac:dyDescent="0.25">
      <c r="A113" s="1194" t="s">
        <v>2448</v>
      </c>
      <c r="B113" s="1195">
        <v>44139</v>
      </c>
      <c r="C113" s="1194" t="s">
        <v>2408</v>
      </c>
      <c r="D113" s="1194" t="s">
        <v>2412</v>
      </c>
      <c r="E113" s="1194" t="s">
        <v>2409</v>
      </c>
      <c r="F113" s="1194" t="s">
        <v>2221</v>
      </c>
      <c r="G113" s="1194" t="s">
        <v>2449</v>
      </c>
      <c r="H113" s="1196" t="b">
        <v>1</v>
      </c>
      <c r="I113" s="1194" t="s">
        <v>2222</v>
      </c>
      <c r="J113" s="1194" t="s">
        <v>533</v>
      </c>
    </row>
    <row r="114" spans="1:10" x14ac:dyDescent="0.25">
      <c r="A114" s="1194" t="s">
        <v>2655</v>
      </c>
      <c r="B114" s="1195">
        <v>44147</v>
      </c>
      <c r="C114" s="1194" t="s">
        <v>2199</v>
      </c>
      <c r="D114" s="1194" t="s">
        <v>144</v>
      </c>
      <c r="E114" s="1194" t="s">
        <v>2200</v>
      </c>
      <c r="F114" s="1194" t="s">
        <v>2221</v>
      </c>
      <c r="G114" s="1194" t="s">
        <v>2656</v>
      </c>
      <c r="H114" s="1196" t="b">
        <v>1</v>
      </c>
      <c r="I114" s="1194" t="s">
        <v>2243</v>
      </c>
      <c r="J114" s="1194" t="s">
        <v>533</v>
      </c>
    </row>
    <row r="115" spans="1:10" x14ac:dyDescent="0.25">
      <c r="A115" s="1194" t="s">
        <v>2373</v>
      </c>
      <c r="B115" s="1195">
        <v>44134</v>
      </c>
      <c r="C115" s="1194" t="s">
        <v>2333</v>
      </c>
      <c r="D115" s="1194" t="s">
        <v>103</v>
      </c>
      <c r="E115" s="1194" t="s">
        <v>2334</v>
      </c>
      <c r="F115" s="1194" t="s">
        <v>2221</v>
      </c>
      <c r="G115" s="1194" t="s">
        <v>2220</v>
      </c>
      <c r="H115" s="1196" t="b">
        <v>1</v>
      </c>
      <c r="I115" s="1194" t="s">
        <v>2222</v>
      </c>
      <c r="J115" s="1194" t="s">
        <v>533</v>
      </c>
    </row>
    <row r="116" spans="1:10" x14ac:dyDescent="0.25">
      <c r="A116" s="1194" t="s">
        <v>2458</v>
      </c>
      <c r="B116" s="1195">
        <v>44127</v>
      </c>
      <c r="C116" s="1194" t="s">
        <v>2209</v>
      </c>
      <c r="D116" s="1194" t="s">
        <v>136</v>
      </c>
      <c r="E116" s="1194" t="s">
        <v>2210</v>
      </c>
      <c r="F116" s="1194" t="s">
        <v>2232</v>
      </c>
      <c r="G116" s="1194" t="s">
        <v>2364</v>
      </c>
      <c r="H116" s="1196" t="b">
        <v>1</v>
      </c>
      <c r="I116" s="1194" t="s">
        <v>2243</v>
      </c>
      <c r="J116" s="1194" t="s">
        <v>533</v>
      </c>
    </row>
    <row r="117" spans="1:10" x14ac:dyDescent="0.25">
      <c r="A117" s="1194" t="s">
        <v>2592</v>
      </c>
      <c r="B117" s="1195">
        <v>44146</v>
      </c>
      <c r="C117" s="1194" t="s">
        <v>2345</v>
      </c>
      <c r="D117" s="1194" t="s">
        <v>111</v>
      </c>
      <c r="E117" s="1194" t="s">
        <v>2346</v>
      </c>
      <c r="F117" s="1194" t="s">
        <v>2221</v>
      </c>
      <c r="G117" s="1194" t="s">
        <v>2220</v>
      </c>
      <c r="H117" s="1196" t="b">
        <v>1</v>
      </c>
      <c r="I117" s="1194" t="s">
        <v>2243</v>
      </c>
      <c r="J117" s="1194" t="s">
        <v>533</v>
      </c>
    </row>
    <row r="118" spans="1:10" x14ac:dyDescent="0.25">
      <c r="A118" s="1194" t="s">
        <v>2657</v>
      </c>
      <c r="B118" s="1195">
        <v>44147</v>
      </c>
      <c r="C118" s="1194" t="s">
        <v>2408</v>
      </c>
      <c r="D118" s="1194" t="s">
        <v>2412</v>
      </c>
      <c r="E118" s="1194" t="s">
        <v>2409</v>
      </c>
      <c r="F118" s="1194" t="s">
        <v>533</v>
      </c>
      <c r="G118" s="1194" t="s">
        <v>2220</v>
      </c>
      <c r="H118" s="1196" t="b">
        <v>1</v>
      </c>
      <c r="I118" s="1194" t="s">
        <v>2627</v>
      </c>
      <c r="J118" s="1194" t="s">
        <v>2230</v>
      </c>
    </row>
    <row r="119" spans="1:10" x14ac:dyDescent="0.25">
      <c r="A119" s="1194" t="s">
        <v>2374</v>
      </c>
      <c r="B119" s="1195">
        <v>44133</v>
      </c>
      <c r="C119" s="1194" t="s">
        <v>2345</v>
      </c>
      <c r="D119" s="1194" t="s">
        <v>111</v>
      </c>
      <c r="E119" s="1194" t="s">
        <v>2346</v>
      </c>
      <c r="F119" s="1194" t="s">
        <v>2221</v>
      </c>
      <c r="G119" s="1194" t="s">
        <v>2375</v>
      </c>
      <c r="H119" s="1196" t="b">
        <v>1</v>
      </c>
      <c r="I119" s="1194" t="s">
        <v>2222</v>
      </c>
      <c r="J119" s="1194" t="s">
        <v>533</v>
      </c>
    </row>
    <row r="120" spans="1:10" x14ac:dyDescent="0.25">
      <c r="A120" s="1194" t="s">
        <v>2249</v>
      </c>
      <c r="B120" s="1195">
        <v>44130</v>
      </c>
      <c r="C120" s="1194" t="s">
        <v>2201</v>
      </c>
      <c r="D120" s="1194" t="s">
        <v>82</v>
      </c>
      <c r="E120" s="1194" t="s">
        <v>2202</v>
      </c>
      <c r="F120" s="1194" t="s">
        <v>2250</v>
      </c>
      <c r="G120" s="1194" t="s">
        <v>2364</v>
      </c>
      <c r="H120" s="1196" t="b">
        <v>1</v>
      </c>
      <c r="I120" s="1194" t="s">
        <v>2222</v>
      </c>
      <c r="J120" s="1194" t="s">
        <v>533</v>
      </c>
    </row>
    <row r="121" spans="1:10" x14ac:dyDescent="0.25">
      <c r="A121" s="1194" t="s">
        <v>2347</v>
      </c>
      <c r="B121" s="1195">
        <v>44139</v>
      </c>
      <c r="C121" s="1194" t="s">
        <v>2199</v>
      </c>
      <c r="D121" s="1194" t="s">
        <v>144</v>
      </c>
      <c r="E121" s="1194" t="s">
        <v>2200</v>
      </c>
      <c r="F121" s="1194" t="s">
        <v>2221</v>
      </c>
      <c r="G121" s="1194" t="s">
        <v>2593</v>
      </c>
      <c r="H121" s="1196" t="b">
        <v>1</v>
      </c>
      <c r="I121" s="1194" t="s">
        <v>2222</v>
      </c>
      <c r="J121" s="1194" t="s">
        <v>533</v>
      </c>
    </row>
    <row r="122" spans="1:10" x14ac:dyDescent="0.25">
      <c r="A122" s="1194" t="s">
        <v>2359</v>
      </c>
      <c r="B122" s="1195">
        <v>44140</v>
      </c>
      <c r="C122" s="1194" t="s">
        <v>2231</v>
      </c>
      <c r="D122" s="1194" t="s">
        <v>179</v>
      </c>
      <c r="E122" s="1194" t="s">
        <v>2242</v>
      </c>
      <c r="F122" s="1194" t="s">
        <v>2218</v>
      </c>
      <c r="G122" s="1194" t="s">
        <v>2475</v>
      </c>
      <c r="H122" s="1196" t="b">
        <v>1</v>
      </c>
      <c r="I122" s="1194" t="s">
        <v>2222</v>
      </c>
      <c r="J122" s="1194" t="s">
        <v>533</v>
      </c>
    </row>
    <row r="123" spans="1:10" x14ac:dyDescent="0.25">
      <c r="A123" s="1194" t="s">
        <v>2376</v>
      </c>
      <c r="B123" s="1195">
        <v>44139</v>
      </c>
      <c r="C123" s="1194" t="s">
        <v>2199</v>
      </c>
      <c r="D123" s="1194" t="s">
        <v>144</v>
      </c>
      <c r="E123" s="1194" t="s">
        <v>2200</v>
      </c>
      <c r="F123" s="1194" t="s">
        <v>2221</v>
      </c>
      <c r="G123" s="1194" t="s">
        <v>2459</v>
      </c>
      <c r="H123" s="1196" t="b">
        <v>1</v>
      </c>
      <c r="I123" s="1194" t="s">
        <v>2222</v>
      </c>
      <c r="J123" s="1194" t="s">
        <v>533</v>
      </c>
    </row>
    <row r="124" spans="1:10" x14ac:dyDescent="0.25">
      <c r="A124" s="1194" t="s">
        <v>2389</v>
      </c>
      <c r="B124" s="1195">
        <v>44136</v>
      </c>
      <c r="C124" s="1194" t="s">
        <v>2207</v>
      </c>
      <c r="D124" s="1194" t="s">
        <v>181</v>
      </c>
      <c r="E124" s="1194" t="s">
        <v>2208</v>
      </c>
      <c r="F124" s="1194" t="s">
        <v>2429</v>
      </c>
      <c r="G124" s="1194" t="s">
        <v>2416</v>
      </c>
      <c r="H124" s="1196" t="b">
        <v>1</v>
      </c>
      <c r="I124" s="1194" t="s">
        <v>2222</v>
      </c>
      <c r="J124" s="1194" t="s">
        <v>533</v>
      </c>
    </row>
    <row r="125" spans="1:10" x14ac:dyDescent="0.25">
      <c r="A125" s="1194" t="s">
        <v>2450</v>
      </c>
      <c r="B125" s="1195">
        <v>44139</v>
      </c>
      <c r="C125" s="1194" t="s">
        <v>2345</v>
      </c>
      <c r="D125" s="1194" t="s">
        <v>111</v>
      </c>
      <c r="E125" s="1194" t="s">
        <v>2346</v>
      </c>
      <c r="F125" s="1194" t="s">
        <v>2221</v>
      </c>
      <c r="G125" s="1194" t="s">
        <v>2220</v>
      </c>
      <c r="H125" s="1196" t="b">
        <v>1</v>
      </c>
      <c r="I125" s="1194" t="s">
        <v>2222</v>
      </c>
      <c r="J125" s="1194" t="s">
        <v>533</v>
      </c>
    </row>
    <row r="126" spans="1:10" x14ac:dyDescent="0.25">
      <c r="A126" s="1194" t="s">
        <v>2451</v>
      </c>
      <c r="B126" s="1195">
        <v>44144</v>
      </c>
      <c r="C126" s="1194" t="s">
        <v>2408</v>
      </c>
      <c r="D126" s="1194" t="s">
        <v>2412</v>
      </c>
      <c r="E126" s="1194" t="s">
        <v>2409</v>
      </c>
      <c r="F126" s="1194" t="s">
        <v>2221</v>
      </c>
      <c r="G126" s="1194" t="s">
        <v>2560</v>
      </c>
      <c r="H126" s="1196" t="b">
        <v>1</v>
      </c>
      <c r="I126" s="1194" t="s">
        <v>2222</v>
      </c>
      <c r="J126" s="1194" t="s">
        <v>533</v>
      </c>
    </row>
    <row r="127" spans="1:10" x14ac:dyDescent="0.25">
      <c r="A127" s="1194" t="s">
        <v>2452</v>
      </c>
      <c r="B127" s="1195">
        <v>44144</v>
      </c>
      <c r="C127" s="1194" t="s">
        <v>2231</v>
      </c>
      <c r="D127" s="1194" t="s">
        <v>179</v>
      </c>
      <c r="E127" s="1194" t="s">
        <v>2242</v>
      </c>
      <c r="F127" s="1194" t="s">
        <v>2218</v>
      </c>
      <c r="G127" s="1194" t="s">
        <v>2561</v>
      </c>
      <c r="H127" s="1196" t="b">
        <v>1</v>
      </c>
      <c r="I127" s="1194" t="s">
        <v>2222</v>
      </c>
      <c r="J127" s="1194" t="s">
        <v>533</v>
      </c>
    </row>
    <row r="128" spans="1:10" x14ac:dyDescent="0.25">
      <c r="A128" s="1194" t="s">
        <v>2460</v>
      </c>
      <c r="B128" s="1195">
        <v>44143</v>
      </c>
      <c r="C128" s="1194" t="s">
        <v>2199</v>
      </c>
      <c r="D128" s="1194" t="s">
        <v>144</v>
      </c>
      <c r="E128" s="1194" t="s">
        <v>2200</v>
      </c>
      <c r="F128" s="1194" t="s">
        <v>2221</v>
      </c>
      <c r="G128" s="1194" t="s">
        <v>2573</v>
      </c>
      <c r="H128" s="1196" t="b">
        <v>1</v>
      </c>
      <c r="I128" s="1194" t="s">
        <v>2222</v>
      </c>
      <c r="J128" s="1194" t="s">
        <v>533</v>
      </c>
    </row>
    <row r="129" spans="1:10" x14ac:dyDescent="0.25">
      <c r="A129" s="1194" t="s">
        <v>2461</v>
      </c>
      <c r="B129" s="1195">
        <v>44140</v>
      </c>
      <c r="C129" s="1194" t="s">
        <v>2207</v>
      </c>
      <c r="D129" s="1194" t="s">
        <v>181</v>
      </c>
      <c r="E129" s="1194" t="s">
        <v>2208</v>
      </c>
      <c r="F129" s="1194" t="s">
        <v>2218</v>
      </c>
      <c r="G129" s="1194" t="s">
        <v>2658</v>
      </c>
      <c r="H129" s="1196" t="b">
        <v>1</v>
      </c>
      <c r="I129" s="1194" t="s">
        <v>2222</v>
      </c>
      <c r="J129" s="1194" t="s">
        <v>533</v>
      </c>
    </row>
    <row r="130" spans="1:10" x14ac:dyDescent="0.25">
      <c r="A130" s="1194" t="s">
        <v>2562</v>
      </c>
      <c r="B130" s="1195">
        <v>44147</v>
      </c>
      <c r="C130" s="1194" t="s">
        <v>2345</v>
      </c>
      <c r="D130" s="1194" t="s">
        <v>111</v>
      </c>
      <c r="E130" s="1194" t="s">
        <v>2346</v>
      </c>
      <c r="F130" s="1194" t="s">
        <v>2221</v>
      </c>
      <c r="G130" s="1194" t="s">
        <v>2659</v>
      </c>
      <c r="H130" s="1196" t="b">
        <v>1</v>
      </c>
      <c r="I130" s="1194" t="s">
        <v>2222</v>
      </c>
      <c r="J130" s="1194" t="s">
        <v>533</v>
      </c>
    </row>
    <row r="131" spans="1:10" x14ac:dyDescent="0.25">
      <c r="A131" s="1194" t="s">
        <v>2587</v>
      </c>
      <c r="B131" s="1195">
        <v>44145</v>
      </c>
      <c r="C131" s="1194" t="s">
        <v>2207</v>
      </c>
      <c r="D131" s="1194" t="s">
        <v>181</v>
      </c>
      <c r="E131" s="1194" t="s">
        <v>2208</v>
      </c>
      <c r="F131" s="1194" t="s">
        <v>2221</v>
      </c>
      <c r="G131" s="1194" t="s">
        <v>2220</v>
      </c>
      <c r="H131" s="1196" t="b">
        <v>1</v>
      </c>
      <c r="I131" s="1194" t="s">
        <v>2222</v>
      </c>
      <c r="J131" s="1194" t="s">
        <v>533</v>
      </c>
    </row>
    <row r="132" spans="1:10" x14ac:dyDescent="0.25">
      <c r="A132" s="1194" t="s">
        <v>2534</v>
      </c>
      <c r="B132" s="1195">
        <v>44146</v>
      </c>
      <c r="C132" s="1194" t="s">
        <v>2590</v>
      </c>
      <c r="D132" s="1194" t="s">
        <v>114</v>
      </c>
      <c r="E132" s="1194" t="s">
        <v>2591</v>
      </c>
      <c r="F132" s="1194" t="s">
        <v>2603</v>
      </c>
      <c r="G132" s="1194" t="s">
        <v>2364</v>
      </c>
      <c r="H132" s="1196" t="b">
        <v>0</v>
      </c>
      <c r="I132" s="1194" t="s">
        <v>2219</v>
      </c>
      <c r="J132" s="1194" t="s">
        <v>533</v>
      </c>
    </row>
    <row r="133" spans="1:10" x14ac:dyDescent="0.25">
      <c r="A133" s="1194" t="s">
        <v>2632</v>
      </c>
      <c r="B133" s="1195">
        <v>44146</v>
      </c>
      <c r="C133" s="1194" t="s">
        <v>2527</v>
      </c>
      <c r="D133" s="1194" t="s">
        <v>115</v>
      </c>
      <c r="E133" s="1194" t="s">
        <v>2528</v>
      </c>
      <c r="F133" s="1194" t="s">
        <v>2218</v>
      </c>
      <c r="G133" s="1194" t="s">
        <v>2633</v>
      </c>
      <c r="H133" s="1196" t="b">
        <v>0</v>
      </c>
      <c r="I133" s="1194" t="s">
        <v>2219</v>
      </c>
      <c r="J133" s="1194" t="s">
        <v>533</v>
      </c>
    </row>
    <row r="134" spans="1:10" x14ac:dyDescent="0.25">
      <c r="A134" s="1194" t="s">
        <v>2228</v>
      </c>
      <c r="B134" s="1195">
        <v>44144</v>
      </c>
      <c r="C134" s="1194" t="s">
        <v>2527</v>
      </c>
      <c r="D134" s="1194" t="s">
        <v>115</v>
      </c>
      <c r="E134" s="1194" t="s">
        <v>2528</v>
      </c>
      <c r="F134" s="1194" t="s">
        <v>2429</v>
      </c>
      <c r="G134" s="1194" t="s">
        <v>2364</v>
      </c>
      <c r="H134" s="1196" t="b">
        <v>0</v>
      </c>
      <c r="I134" s="1194" t="s">
        <v>2219</v>
      </c>
      <c r="J134" s="1194" t="s">
        <v>533</v>
      </c>
    </row>
    <row r="135" spans="1:10" x14ac:dyDescent="0.25">
      <c r="A135" s="1194" t="s">
        <v>2634</v>
      </c>
      <c r="B135" s="1195">
        <v>44146</v>
      </c>
      <c r="C135" s="1194" t="s">
        <v>2051</v>
      </c>
      <c r="D135" s="1194" t="s">
        <v>126</v>
      </c>
      <c r="E135" s="1194" t="s">
        <v>2615</v>
      </c>
      <c r="F135" s="1194" t="s">
        <v>2660</v>
      </c>
      <c r="G135" s="1194" t="s">
        <v>2661</v>
      </c>
      <c r="H135" s="1196" t="b">
        <v>0</v>
      </c>
      <c r="I135" s="1194" t="s">
        <v>2219</v>
      </c>
      <c r="J135" s="1194" t="s">
        <v>533</v>
      </c>
    </row>
  </sheetData>
  <autoFilter ref="A1:J128" xr:uid="{6252DD4B-B1D9-43E9-AFE4-FC0DCA494E2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9706-3042-4EFC-BCAF-2F55360BB234}">
  <dimension ref="A1:N11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2.28515625" style="824" bestFit="1" customWidth="1"/>
    <col min="2" max="2" width="32.85546875" style="824" bestFit="1" customWidth="1"/>
    <col min="3" max="3" width="7.28515625" style="824" bestFit="1" customWidth="1"/>
    <col min="4" max="4" width="7.85546875" style="824" bestFit="1" customWidth="1"/>
    <col min="5" max="5" width="11" style="824" customWidth="1"/>
    <col min="6" max="6" width="11" style="824" bestFit="1" customWidth="1"/>
    <col min="7" max="7" width="15.28515625" style="824" bestFit="1" customWidth="1"/>
    <col min="8" max="8" width="12.28515625" style="824" bestFit="1" customWidth="1"/>
    <col min="9" max="9" width="32.85546875" style="824" bestFit="1" customWidth="1"/>
    <col min="10" max="10" width="9.5703125" style="824" bestFit="1" customWidth="1"/>
    <col min="11" max="11" width="9.42578125" style="824" bestFit="1" customWidth="1"/>
    <col min="12" max="12" width="37.42578125" style="824" bestFit="1" customWidth="1"/>
    <col min="13" max="13" width="13.5703125" style="824" bestFit="1" customWidth="1"/>
    <col min="14" max="14" width="30.42578125" style="824" bestFit="1" customWidth="1"/>
    <col min="15" max="16384" width="9.140625" style="824"/>
  </cols>
  <sheetData>
    <row r="1" spans="1:14" x14ac:dyDescent="0.25">
      <c r="A1" s="1175" t="s">
        <v>2319</v>
      </c>
      <c r="B1" s="1175" t="s">
        <v>2320</v>
      </c>
      <c r="C1" s="1175" t="s">
        <v>2341</v>
      </c>
      <c r="D1" s="1175" t="s">
        <v>2342</v>
      </c>
      <c r="E1" s="823" t="s">
        <v>2323</v>
      </c>
      <c r="F1" s="1197" t="s">
        <v>2211</v>
      </c>
      <c r="G1" s="1197" t="s">
        <v>2212</v>
      </c>
      <c r="H1" s="1197" t="s">
        <v>2319</v>
      </c>
      <c r="I1" s="1197" t="s">
        <v>2320</v>
      </c>
      <c r="J1" s="1197" t="s">
        <v>2213</v>
      </c>
      <c r="K1" s="1197" t="s">
        <v>2240</v>
      </c>
      <c r="L1" s="1197" t="s">
        <v>2241</v>
      </c>
      <c r="M1" s="1197" t="s">
        <v>2214</v>
      </c>
      <c r="N1" s="1197" t="s">
        <v>2215</v>
      </c>
    </row>
    <row r="2" spans="1:14" x14ac:dyDescent="0.25">
      <c r="A2" s="1176" t="s">
        <v>2178</v>
      </c>
      <c r="B2" s="1176" t="s">
        <v>104</v>
      </c>
      <c r="C2" s="1177">
        <v>25</v>
      </c>
      <c r="D2" s="1177">
        <v>2</v>
      </c>
      <c r="F2" s="1198" t="s">
        <v>2643</v>
      </c>
      <c r="G2" s="1199">
        <v>44147</v>
      </c>
      <c r="H2" s="1198" t="s">
        <v>2183</v>
      </c>
      <c r="I2" s="1198" t="s">
        <v>180</v>
      </c>
      <c r="J2" s="1198" t="s">
        <v>2231</v>
      </c>
      <c r="K2" s="1198" t="s">
        <v>179</v>
      </c>
      <c r="L2" s="1198" t="s">
        <v>2242</v>
      </c>
      <c r="M2" s="1198" t="s">
        <v>2221</v>
      </c>
      <c r="N2" s="1198" t="s">
        <v>2220</v>
      </c>
    </row>
    <row r="3" spans="1:14" x14ac:dyDescent="0.25">
      <c r="A3" s="1176" t="s">
        <v>2321</v>
      </c>
      <c r="B3" s="1176" t="s">
        <v>112</v>
      </c>
      <c r="C3" s="1177">
        <v>23</v>
      </c>
      <c r="D3" s="1177">
        <v>2</v>
      </c>
      <c r="F3" s="1198" t="s">
        <v>2625</v>
      </c>
      <c r="G3" s="1199">
        <v>44146</v>
      </c>
      <c r="H3" s="1198" t="s">
        <v>2321</v>
      </c>
      <c r="I3" s="1198" t="s">
        <v>112</v>
      </c>
      <c r="J3" s="1198" t="s">
        <v>2345</v>
      </c>
      <c r="K3" s="1198" t="s">
        <v>111</v>
      </c>
      <c r="L3" s="1198" t="s">
        <v>2346</v>
      </c>
      <c r="M3" s="1198" t="s">
        <v>2221</v>
      </c>
      <c r="N3" s="1198" t="s">
        <v>2220</v>
      </c>
    </row>
    <row r="4" spans="1:14" x14ac:dyDescent="0.25">
      <c r="A4" s="1176" t="s">
        <v>2179</v>
      </c>
      <c r="B4" s="1176" t="s">
        <v>109</v>
      </c>
      <c r="C4" s="1177">
        <v>5</v>
      </c>
      <c r="D4" s="1177">
        <v>1</v>
      </c>
      <c r="F4" s="1198" t="s">
        <v>2648</v>
      </c>
      <c r="G4" s="1199">
        <v>44147</v>
      </c>
      <c r="H4" s="1198" t="s">
        <v>88</v>
      </c>
      <c r="I4" s="1198" t="s">
        <v>143</v>
      </c>
      <c r="J4" s="1198" t="s">
        <v>2408</v>
      </c>
      <c r="K4" s="1198" t="s">
        <v>2412</v>
      </c>
      <c r="L4" s="1198" t="s">
        <v>2409</v>
      </c>
      <c r="M4" s="1198" t="s">
        <v>2584</v>
      </c>
      <c r="N4" s="1198" t="s">
        <v>2649</v>
      </c>
    </row>
    <row r="5" spans="1:14" x14ac:dyDescent="0.25">
      <c r="A5" s="1176" t="s">
        <v>2563</v>
      </c>
      <c r="B5" s="1176" t="s">
        <v>116</v>
      </c>
      <c r="C5" s="1177">
        <v>2</v>
      </c>
      <c r="D5" s="1177">
        <v>0</v>
      </c>
      <c r="F5" s="1198" t="s">
        <v>2617</v>
      </c>
      <c r="G5" s="1199">
        <v>44146</v>
      </c>
      <c r="H5" s="1198" t="s">
        <v>88</v>
      </c>
      <c r="I5" s="1198" t="s">
        <v>143</v>
      </c>
      <c r="J5" s="1198" t="s">
        <v>2408</v>
      </c>
      <c r="K5" s="1198" t="s">
        <v>2412</v>
      </c>
      <c r="L5" s="1198" t="s">
        <v>2409</v>
      </c>
      <c r="M5" s="1198" t="s">
        <v>2221</v>
      </c>
      <c r="N5" s="1198" t="s">
        <v>2618</v>
      </c>
    </row>
    <row r="6" spans="1:14" x14ac:dyDescent="0.25">
      <c r="A6" s="1176" t="s">
        <v>309</v>
      </c>
      <c r="B6" s="1176" t="s">
        <v>43</v>
      </c>
      <c r="C6" s="1177">
        <v>1</v>
      </c>
      <c r="D6" s="1177">
        <v>0</v>
      </c>
      <c r="F6" s="1198" t="s">
        <v>2650</v>
      </c>
      <c r="G6" s="1199">
        <v>44147</v>
      </c>
      <c r="H6" s="1198" t="s">
        <v>2178</v>
      </c>
      <c r="I6" s="1198" t="s">
        <v>104</v>
      </c>
      <c r="J6" s="1198" t="s">
        <v>2203</v>
      </c>
      <c r="K6" s="1198" t="s">
        <v>74</v>
      </c>
      <c r="L6" s="1198" t="s">
        <v>2204</v>
      </c>
      <c r="M6" s="1198" t="s">
        <v>2221</v>
      </c>
      <c r="N6" s="1198" t="s">
        <v>2220</v>
      </c>
    </row>
    <row r="7" spans="1:14" x14ac:dyDescent="0.25">
      <c r="A7" s="1176" t="s">
        <v>2322</v>
      </c>
      <c r="B7" s="1176" t="s">
        <v>134</v>
      </c>
      <c r="C7" s="1177">
        <v>19</v>
      </c>
      <c r="D7" s="1177">
        <v>0</v>
      </c>
      <c r="F7" s="1198" t="s">
        <v>2652</v>
      </c>
      <c r="G7" s="1199">
        <v>44147</v>
      </c>
      <c r="H7" s="1198" t="s">
        <v>2178</v>
      </c>
      <c r="I7" s="1198" t="s">
        <v>104</v>
      </c>
      <c r="J7" s="1198" t="s">
        <v>2333</v>
      </c>
      <c r="K7" s="1198" t="s">
        <v>103</v>
      </c>
      <c r="L7" s="1198" t="s">
        <v>2334</v>
      </c>
      <c r="M7" s="1198" t="s">
        <v>2221</v>
      </c>
      <c r="N7" s="1198" t="s">
        <v>2220</v>
      </c>
    </row>
    <row r="8" spans="1:14" x14ac:dyDescent="0.25">
      <c r="A8" s="1176" t="s">
        <v>308</v>
      </c>
      <c r="B8" s="1176" t="s">
        <v>137</v>
      </c>
      <c r="C8" s="1177">
        <v>6</v>
      </c>
      <c r="D8" s="1177">
        <v>0</v>
      </c>
      <c r="F8" s="1198" t="s">
        <v>2653</v>
      </c>
      <c r="G8" s="1199">
        <v>44147</v>
      </c>
      <c r="H8" s="1198" t="s">
        <v>2179</v>
      </c>
      <c r="I8" s="1198" t="s">
        <v>109</v>
      </c>
      <c r="J8" s="1198" t="s">
        <v>2201</v>
      </c>
      <c r="K8" s="1198" t="s">
        <v>82</v>
      </c>
      <c r="L8" s="1198" t="s">
        <v>2202</v>
      </c>
      <c r="M8" s="1198" t="s">
        <v>2654</v>
      </c>
      <c r="N8" s="1198" t="s">
        <v>2220</v>
      </c>
    </row>
    <row r="9" spans="1:14" x14ac:dyDescent="0.25">
      <c r="A9" s="1178" t="s">
        <v>88</v>
      </c>
      <c r="B9" s="1178" t="s">
        <v>143</v>
      </c>
      <c r="C9" s="1179">
        <v>32</v>
      </c>
      <c r="D9" s="1179">
        <v>4</v>
      </c>
      <c r="F9" s="1198" t="s">
        <v>2655</v>
      </c>
      <c r="G9" s="1199">
        <v>44147</v>
      </c>
      <c r="H9" s="1198" t="s">
        <v>88</v>
      </c>
      <c r="I9" s="1198" t="s">
        <v>143</v>
      </c>
      <c r="J9" s="1198" t="s">
        <v>2199</v>
      </c>
      <c r="K9" s="1198" t="s">
        <v>144</v>
      </c>
      <c r="L9" s="1198" t="s">
        <v>2200</v>
      </c>
      <c r="M9" s="1198" t="s">
        <v>2221</v>
      </c>
      <c r="N9" s="1198" t="s">
        <v>2656</v>
      </c>
    </row>
    <row r="10" spans="1:14" x14ac:dyDescent="0.25">
      <c r="A10" s="1178" t="s">
        <v>2183</v>
      </c>
      <c r="B10" s="1178" t="s">
        <v>180</v>
      </c>
      <c r="C10" s="1179">
        <v>21</v>
      </c>
      <c r="D10" s="1179">
        <v>1</v>
      </c>
      <c r="F10" s="1198" t="s">
        <v>2592</v>
      </c>
      <c r="G10" s="1199">
        <v>44146</v>
      </c>
      <c r="H10" s="1198" t="s">
        <v>2321</v>
      </c>
      <c r="I10" s="1198" t="s">
        <v>112</v>
      </c>
      <c r="J10" s="1198" t="s">
        <v>2345</v>
      </c>
      <c r="K10" s="1198" t="s">
        <v>111</v>
      </c>
      <c r="L10" s="1198" t="s">
        <v>2346</v>
      </c>
      <c r="M10" s="1198" t="s">
        <v>2221</v>
      </c>
      <c r="N10" s="1198" t="s">
        <v>2220</v>
      </c>
    </row>
    <row r="11" spans="1:14" ht="15.75" thickBot="1" x14ac:dyDescent="0.3">
      <c r="A11" s="1180" t="s">
        <v>533</v>
      </c>
      <c r="B11" s="1180" t="s">
        <v>533</v>
      </c>
      <c r="C11" s="1180" t="s">
        <v>2662</v>
      </c>
      <c r="D11" s="1180" t="s">
        <v>694</v>
      </c>
      <c r="F11" s="1198" t="s">
        <v>2657</v>
      </c>
      <c r="G11" s="1199">
        <v>44147</v>
      </c>
      <c r="H11" s="1198" t="s">
        <v>88</v>
      </c>
      <c r="I11" s="1198" t="s">
        <v>143</v>
      </c>
      <c r="J11" s="1198" t="s">
        <v>2408</v>
      </c>
      <c r="K11" s="1198" t="s">
        <v>2412</v>
      </c>
      <c r="L11" s="1198" t="s">
        <v>2409</v>
      </c>
      <c r="M11" s="1198" t="s">
        <v>533</v>
      </c>
      <c r="N11" s="1198" t="s">
        <v>2220</v>
      </c>
    </row>
  </sheetData>
  <autoFilter ref="F1:N1" xr:uid="{7F7186D5-9841-48C9-9209-1AB088E2ADC4}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7DC1-2A57-4791-B292-033BEEC7B724}">
  <dimension ref="A1:G24"/>
  <sheetViews>
    <sheetView workbookViewId="0">
      <selection activeCell="F14" sqref="F13:F14"/>
    </sheetView>
  </sheetViews>
  <sheetFormatPr defaultColWidth="9.28515625" defaultRowHeight="15" x14ac:dyDescent="0.25"/>
  <cols>
    <col min="1" max="1" width="13" style="824" customWidth="1"/>
    <col min="2" max="2" width="13.7109375" style="824" customWidth="1"/>
    <col min="3" max="3" width="10.7109375" style="824" bestFit="1" customWidth="1"/>
    <col min="4" max="4" width="11.7109375" style="824" bestFit="1" customWidth="1"/>
    <col min="5" max="5" width="10.140625" style="824" bestFit="1" customWidth="1"/>
    <col min="6" max="6" width="7.28515625" style="824" bestFit="1" customWidth="1"/>
    <col min="7" max="7" width="32.7109375" style="824" bestFit="1" customWidth="1"/>
    <col min="8" max="16384" width="9.28515625" style="824"/>
  </cols>
  <sheetData>
    <row r="1" spans="1:7" x14ac:dyDescent="0.25">
      <c r="A1" s="1200" t="s">
        <v>2211</v>
      </c>
      <c r="B1" s="1200" t="s">
        <v>2325</v>
      </c>
      <c r="C1" s="1200" t="s">
        <v>2326</v>
      </c>
      <c r="D1" s="1200" t="s">
        <v>2327</v>
      </c>
      <c r="E1" s="1200" t="s">
        <v>2328</v>
      </c>
      <c r="F1" s="1200" t="s">
        <v>2329</v>
      </c>
      <c r="G1" s="1200" t="s">
        <v>2353</v>
      </c>
    </row>
    <row r="2" spans="1:7" x14ac:dyDescent="0.25">
      <c r="A2" s="1201" t="s">
        <v>2245</v>
      </c>
      <c r="B2" s="1201" t="s">
        <v>2663</v>
      </c>
      <c r="C2" s="1201" t="s">
        <v>2664</v>
      </c>
      <c r="D2" s="1202">
        <v>44145</v>
      </c>
      <c r="E2" s="1201" t="s">
        <v>533</v>
      </c>
      <c r="F2" s="1201" t="s">
        <v>2330</v>
      </c>
      <c r="G2" s="1201" t="s">
        <v>2356</v>
      </c>
    </row>
    <row r="3" spans="1:7" x14ac:dyDescent="0.25">
      <c r="A3" s="1201" t="s">
        <v>2358</v>
      </c>
      <c r="B3" s="1201" t="s">
        <v>2665</v>
      </c>
      <c r="C3" s="1201" t="s">
        <v>2666</v>
      </c>
      <c r="D3" s="1202">
        <v>44143</v>
      </c>
      <c r="E3" s="1201" t="s">
        <v>533</v>
      </c>
      <c r="F3" s="1201" t="s">
        <v>2330</v>
      </c>
      <c r="G3" s="1201" t="s">
        <v>2354</v>
      </c>
    </row>
    <row r="4" spans="1:7" x14ac:dyDescent="0.25">
      <c r="A4" s="1201" t="s">
        <v>2377</v>
      </c>
      <c r="B4" s="1201" t="s">
        <v>2378</v>
      </c>
      <c r="C4" s="1201" t="s">
        <v>2379</v>
      </c>
      <c r="D4" s="1202">
        <v>44140</v>
      </c>
      <c r="E4" s="1201" t="s">
        <v>533</v>
      </c>
      <c r="F4" s="1201" t="s">
        <v>2330</v>
      </c>
      <c r="G4" s="1201" t="s">
        <v>2356</v>
      </c>
    </row>
    <row r="5" spans="1:7" x14ac:dyDescent="0.25">
      <c r="A5" s="1201" t="s">
        <v>2635</v>
      </c>
      <c r="B5" s="1201" t="s">
        <v>2636</v>
      </c>
      <c r="C5" s="1201" t="s">
        <v>2607</v>
      </c>
      <c r="D5" s="1202">
        <v>44138</v>
      </c>
      <c r="E5" s="1201" t="s">
        <v>533</v>
      </c>
      <c r="F5" s="1201" t="s">
        <v>2330</v>
      </c>
      <c r="G5" s="1201" t="s">
        <v>2354</v>
      </c>
    </row>
    <row r="6" spans="1:7" x14ac:dyDescent="0.25">
      <c r="A6" s="1201" t="s">
        <v>2388</v>
      </c>
      <c r="B6" s="1201" t="s">
        <v>2604</v>
      </c>
      <c r="C6" s="1201" t="s">
        <v>2605</v>
      </c>
      <c r="D6" s="1202">
        <v>44138</v>
      </c>
      <c r="E6" s="1201" t="s">
        <v>533</v>
      </c>
      <c r="F6" s="1201" t="s">
        <v>2330</v>
      </c>
      <c r="G6" s="1201" t="s">
        <v>2354</v>
      </c>
    </row>
    <row r="7" spans="1:7" x14ac:dyDescent="0.25">
      <c r="A7" s="1201" t="s">
        <v>2386</v>
      </c>
      <c r="B7" s="1201" t="s">
        <v>2606</v>
      </c>
      <c r="C7" s="1201" t="s">
        <v>2607</v>
      </c>
      <c r="D7" s="1202">
        <v>44145</v>
      </c>
      <c r="E7" s="1201" t="s">
        <v>533</v>
      </c>
      <c r="F7" s="1201" t="s">
        <v>2330</v>
      </c>
      <c r="G7" s="1201" t="s">
        <v>2356</v>
      </c>
    </row>
    <row r="8" spans="1:7" x14ac:dyDescent="0.25">
      <c r="A8" s="1201" t="s">
        <v>2444</v>
      </c>
      <c r="B8" s="1201" t="s">
        <v>2637</v>
      </c>
      <c r="C8" s="1201" t="s">
        <v>2638</v>
      </c>
      <c r="D8" s="1202">
        <v>44147</v>
      </c>
      <c r="E8" s="1201" t="s">
        <v>533</v>
      </c>
      <c r="F8" s="1201" t="s">
        <v>2330</v>
      </c>
      <c r="G8" s="1201" t="s">
        <v>2354</v>
      </c>
    </row>
    <row r="9" spans="1:7" x14ac:dyDescent="0.25">
      <c r="A9" s="1201" t="s">
        <v>2401</v>
      </c>
      <c r="B9" s="1201" t="s">
        <v>2332</v>
      </c>
      <c r="C9" s="1201" t="s">
        <v>2331</v>
      </c>
      <c r="D9" s="1202">
        <v>44125</v>
      </c>
      <c r="E9" s="1201" t="s">
        <v>533</v>
      </c>
      <c r="F9" s="1201" t="s">
        <v>2330</v>
      </c>
      <c r="G9" s="1201" t="s">
        <v>2354</v>
      </c>
    </row>
    <row r="10" spans="1:7" x14ac:dyDescent="0.25">
      <c r="A10" s="1201" t="s">
        <v>2476</v>
      </c>
      <c r="B10" s="1201" t="s">
        <v>2477</v>
      </c>
      <c r="C10" s="1201" t="s">
        <v>2331</v>
      </c>
      <c r="D10" s="1202">
        <v>44136</v>
      </c>
      <c r="E10" s="1201" t="s">
        <v>533</v>
      </c>
      <c r="F10" s="1201" t="s">
        <v>2330</v>
      </c>
      <c r="G10" s="1201" t="s">
        <v>2356</v>
      </c>
    </row>
    <row r="11" spans="1:7" x14ac:dyDescent="0.25">
      <c r="A11" s="1201" t="s">
        <v>2478</v>
      </c>
      <c r="B11" s="1201" t="s">
        <v>2462</v>
      </c>
      <c r="C11" s="1201" t="s">
        <v>2463</v>
      </c>
      <c r="D11" s="1202">
        <v>44136</v>
      </c>
      <c r="E11" s="1201" t="s">
        <v>533</v>
      </c>
      <c r="F11" s="1201" t="s">
        <v>2330</v>
      </c>
      <c r="G11" s="1201" t="s">
        <v>2356</v>
      </c>
    </row>
    <row r="12" spans="1:7" x14ac:dyDescent="0.25">
      <c r="A12" s="1201" t="s">
        <v>2383</v>
      </c>
      <c r="B12" s="1201" t="s">
        <v>2667</v>
      </c>
      <c r="C12" s="1201" t="s">
        <v>2668</v>
      </c>
      <c r="D12" s="1202">
        <v>44145</v>
      </c>
      <c r="E12" s="1201" t="s">
        <v>533</v>
      </c>
      <c r="F12" s="1201" t="s">
        <v>2330</v>
      </c>
      <c r="G12" s="1201" t="s">
        <v>2354</v>
      </c>
    </row>
    <row r="13" spans="1:7" x14ac:dyDescent="0.25">
      <c r="A13" s="1201" t="s">
        <v>2457</v>
      </c>
      <c r="B13" s="1201" t="s">
        <v>2564</v>
      </c>
      <c r="C13" s="1201" t="s">
        <v>2355</v>
      </c>
      <c r="D13" s="1202">
        <v>44144</v>
      </c>
      <c r="E13" s="1201" t="s">
        <v>533</v>
      </c>
      <c r="F13" s="1201" t="s">
        <v>2330</v>
      </c>
      <c r="G13" s="1201" t="s">
        <v>2354</v>
      </c>
    </row>
    <row r="14" spans="1:7" x14ac:dyDescent="0.25">
      <c r="A14" s="1201" t="s">
        <v>2399</v>
      </c>
      <c r="B14" s="1201" t="s">
        <v>2608</v>
      </c>
      <c r="C14" s="1201" t="s">
        <v>2609</v>
      </c>
      <c r="D14" s="1202">
        <v>44138</v>
      </c>
      <c r="E14" s="1201" t="s">
        <v>533</v>
      </c>
      <c r="F14" s="1201" t="s">
        <v>2330</v>
      </c>
      <c r="G14" s="1201" t="s">
        <v>2354</v>
      </c>
    </row>
    <row r="15" spans="1:7" x14ac:dyDescent="0.25">
      <c r="A15" s="1201" t="s">
        <v>2464</v>
      </c>
      <c r="B15" s="1201" t="s">
        <v>2465</v>
      </c>
      <c r="C15" s="1201" t="s">
        <v>2466</v>
      </c>
      <c r="D15" s="1202">
        <v>44136</v>
      </c>
      <c r="E15" s="1201" t="s">
        <v>533</v>
      </c>
      <c r="F15" s="1201" t="s">
        <v>2330</v>
      </c>
      <c r="G15" s="1201" t="s">
        <v>2356</v>
      </c>
    </row>
    <row r="16" spans="1:7" x14ac:dyDescent="0.25">
      <c r="A16" s="1201" t="s">
        <v>2402</v>
      </c>
      <c r="B16" s="1201" t="s">
        <v>2403</v>
      </c>
      <c r="C16" s="1201" t="s">
        <v>2404</v>
      </c>
      <c r="D16" s="1202">
        <v>44136</v>
      </c>
      <c r="E16" s="1201" t="s">
        <v>533</v>
      </c>
      <c r="F16" s="1201" t="s">
        <v>2330</v>
      </c>
      <c r="G16" s="1201" t="s">
        <v>2354</v>
      </c>
    </row>
    <row r="17" spans="1:7" x14ac:dyDescent="0.25">
      <c r="A17" s="1201" t="s">
        <v>2479</v>
      </c>
      <c r="B17" s="1201" t="s">
        <v>2480</v>
      </c>
      <c r="C17" s="1201" t="s">
        <v>2481</v>
      </c>
      <c r="D17" s="1202">
        <v>44136</v>
      </c>
      <c r="E17" s="1201" t="s">
        <v>533</v>
      </c>
      <c r="F17" s="1201" t="s">
        <v>2330</v>
      </c>
      <c r="G17" s="1201" t="s">
        <v>2354</v>
      </c>
    </row>
    <row r="18" spans="1:7" x14ac:dyDescent="0.25">
      <c r="A18" s="1201" t="s">
        <v>2435</v>
      </c>
      <c r="B18" s="1201" t="s">
        <v>2436</v>
      </c>
      <c r="C18" s="1201" t="s">
        <v>2361</v>
      </c>
      <c r="D18" s="1202">
        <v>44133</v>
      </c>
      <c r="E18" s="1201" t="s">
        <v>533</v>
      </c>
      <c r="F18" s="1201" t="s">
        <v>2330</v>
      </c>
      <c r="G18" s="1201" t="s">
        <v>2354</v>
      </c>
    </row>
    <row r="19" spans="1:7" x14ac:dyDescent="0.25">
      <c r="A19" s="1201" t="s">
        <v>2405</v>
      </c>
      <c r="B19" s="1201" t="s">
        <v>2406</v>
      </c>
      <c r="C19" s="1201" t="s">
        <v>2407</v>
      </c>
      <c r="D19" s="1202">
        <v>44136</v>
      </c>
      <c r="E19" s="1201" t="s">
        <v>533</v>
      </c>
      <c r="F19" s="1201" t="s">
        <v>2330</v>
      </c>
      <c r="G19" s="1201" t="s">
        <v>2356</v>
      </c>
    </row>
    <row r="20" spans="1:7" x14ac:dyDescent="0.25">
      <c r="A20" s="1201" t="s">
        <v>2340</v>
      </c>
      <c r="B20" s="1201" t="s">
        <v>2360</v>
      </c>
      <c r="C20" s="1201" t="s">
        <v>2361</v>
      </c>
      <c r="D20" s="1202">
        <v>44132</v>
      </c>
      <c r="E20" s="1201" t="s">
        <v>533</v>
      </c>
      <c r="F20" s="1201" t="s">
        <v>2330</v>
      </c>
      <c r="G20" s="1201" t="s">
        <v>2356</v>
      </c>
    </row>
    <row r="21" spans="1:7" x14ac:dyDescent="0.25">
      <c r="A21" s="1201" t="s">
        <v>2372</v>
      </c>
      <c r="B21" s="1201" t="s">
        <v>2588</v>
      </c>
      <c r="C21" s="1201" t="s">
        <v>2589</v>
      </c>
      <c r="D21" s="1202">
        <v>44141</v>
      </c>
      <c r="E21" s="1201" t="s">
        <v>533</v>
      </c>
      <c r="F21" s="1201" t="s">
        <v>2330</v>
      </c>
      <c r="G21" s="1201" t="s">
        <v>2354</v>
      </c>
    </row>
    <row r="22" spans="1:7" x14ac:dyDescent="0.25">
      <c r="A22" s="1201" t="s">
        <v>2639</v>
      </c>
      <c r="B22" s="1201" t="s">
        <v>2640</v>
      </c>
      <c r="C22" s="1201" t="s">
        <v>2641</v>
      </c>
      <c r="D22" s="1202">
        <v>44147</v>
      </c>
      <c r="E22" s="1201" t="s">
        <v>533</v>
      </c>
      <c r="F22" s="1201" t="s">
        <v>2330</v>
      </c>
      <c r="G22" s="1201" t="s">
        <v>2354</v>
      </c>
    </row>
    <row r="23" spans="1:7" x14ac:dyDescent="0.25">
      <c r="A23" s="1201" t="s">
        <v>2565</v>
      </c>
      <c r="B23" s="1201" t="s">
        <v>2566</v>
      </c>
      <c r="C23" s="1201" t="s">
        <v>2567</v>
      </c>
      <c r="D23" s="1202">
        <v>44136</v>
      </c>
      <c r="E23" s="1201" t="s">
        <v>533</v>
      </c>
      <c r="F23" s="1201" t="s">
        <v>2330</v>
      </c>
      <c r="G23" s="1201" t="s">
        <v>2354</v>
      </c>
    </row>
    <row r="24" spans="1:7" x14ac:dyDescent="0.25">
      <c r="A24" s="1201" t="s">
        <v>2247</v>
      </c>
      <c r="B24" s="1201" t="s">
        <v>2362</v>
      </c>
      <c r="C24" s="1201" t="s">
        <v>2363</v>
      </c>
      <c r="D24" s="1202">
        <v>44132</v>
      </c>
      <c r="E24" s="1201" t="s">
        <v>533</v>
      </c>
      <c r="F24" s="1201" t="s">
        <v>2330</v>
      </c>
      <c r="G24" s="1201" t="s">
        <v>2356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F1A8-B5FF-4FC8-8709-CA0257C5D0A8}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 x14ac:dyDescent="0.2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 x14ac:dyDescent="0.4">
      <c r="A1" s="1355" t="s">
        <v>347</v>
      </c>
      <c r="B1" s="1355"/>
      <c r="C1" s="1355"/>
      <c r="D1" s="1355"/>
      <c r="E1" s="1355"/>
      <c r="F1" s="1355"/>
      <c r="G1" s="1355"/>
      <c r="H1" s="1355"/>
      <c r="I1" s="1355"/>
      <c r="J1" s="1355"/>
      <c r="K1" s="1355"/>
      <c r="L1" s="1355"/>
      <c r="M1" s="341"/>
    </row>
    <row r="2" spans="1:13" s="355" customFormat="1" ht="36" customHeight="1" thickBot="1" x14ac:dyDescent="0.3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 x14ac:dyDescent="0.25">
      <c r="A3" s="1356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357">
        <v>52</v>
      </c>
      <c r="H3" s="361"/>
      <c r="I3" s="1358">
        <f>SUM(H3:H5)</f>
        <v>0</v>
      </c>
      <c r="J3" s="362">
        <f>E3+F3-H3</f>
        <v>16</v>
      </c>
      <c r="K3" s="1359">
        <f>SUM(J3:J5)</f>
        <v>52</v>
      </c>
      <c r="L3" s="363"/>
    </row>
    <row r="4" spans="1:13" ht="15" customHeight="1" x14ac:dyDescent="0.25">
      <c r="A4" s="1350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341"/>
      <c r="H4" s="370"/>
      <c r="I4" s="1344"/>
      <c r="J4" s="371">
        <f t="shared" ref="J4:J67" si="0">E4+F4-H4</f>
        <v>28</v>
      </c>
      <c r="K4" s="1347"/>
      <c r="L4" s="63"/>
    </row>
    <row r="5" spans="1:13" ht="15" customHeight="1" x14ac:dyDescent="0.25">
      <c r="A5" s="1351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342"/>
      <c r="H5" s="377"/>
      <c r="I5" s="1345"/>
      <c r="J5" s="378">
        <f t="shared" si="0"/>
        <v>8</v>
      </c>
      <c r="K5" s="1348"/>
      <c r="L5" s="379" t="s">
        <v>361</v>
      </c>
    </row>
    <row r="6" spans="1:13" ht="15" customHeight="1" x14ac:dyDescent="0.25">
      <c r="A6" s="1349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340">
        <v>56</v>
      </c>
      <c r="H6" s="385"/>
      <c r="I6" s="1343">
        <f>SUM(H6:H8)</f>
        <v>0</v>
      </c>
      <c r="J6" s="386">
        <f t="shared" si="0"/>
        <v>24</v>
      </c>
      <c r="K6" s="1346">
        <f>SUM(J6:J8)</f>
        <v>56</v>
      </c>
      <c r="L6" s="125"/>
    </row>
    <row r="7" spans="1:13" ht="15" customHeight="1" x14ac:dyDescent="0.25">
      <c r="A7" s="1350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341"/>
      <c r="H7" s="370"/>
      <c r="I7" s="1344"/>
      <c r="J7" s="371">
        <f t="shared" si="0"/>
        <v>25</v>
      </c>
      <c r="K7" s="1347"/>
      <c r="L7" s="63"/>
    </row>
    <row r="8" spans="1:13" ht="15" customHeight="1" x14ac:dyDescent="0.25">
      <c r="A8" s="1351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342"/>
      <c r="H8" s="377"/>
      <c r="I8" s="1345"/>
      <c r="J8" s="378">
        <f t="shared" si="0"/>
        <v>7</v>
      </c>
      <c r="K8" s="1348"/>
      <c r="L8" s="379" t="s">
        <v>371</v>
      </c>
    </row>
    <row r="9" spans="1:13" ht="15" customHeight="1" x14ac:dyDescent="0.25">
      <c r="A9" s="1349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340">
        <v>56</v>
      </c>
      <c r="H9" s="385"/>
      <c r="I9" s="1343">
        <f>SUM(H9:H13)</f>
        <v>13</v>
      </c>
      <c r="J9" s="386">
        <f t="shared" si="0"/>
        <v>14</v>
      </c>
      <c r="K9" s="1346">
        <f>SUM(J9:J13)</f>
        <v>43</v>
      </c>
      <c r="L9" s="388" t="s">
        <v>375</v>
      </c>
    </row>
    <row r="10" spans="1:13" ht="15" customHeight="1" x14ac:dyDescent="0.25">
      <c r="A10" s="1350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341"/>
      <c r="H10" s="370">
        <v>6</v>
      </c>
      <c r="I10" s="1344"/>
      <c r="J10" s="371">
        <f t="shared" si="0"/>
        <v>6</v>
      </c>
      <c r="K10" s="1347"/>
      <c r="L10" s="63" t="s">
        <v>378</v>
      </c>
    </row>
    <row r="11" spans="1:13" ht="15" customHeight="1" x14ac:dyDescent="0.25">
      <c r="A11" s="1350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341"/>
      <c r="H11" s="370">
        <v>7</v>
      </c>
      <c r="I11" s="1344"/>
      <c r="J11" s="371">
        <f t="shared" si="0"/>
        <v>6</v>
      </c>
      <c r="K11" s="1347"/>
      <c r="L11" s="63" t="s">
        <v>380</v>
      </c>
    </row>
    <row r="12" spans="1:13" ht="15" customHeight="1" x14ac:dyDescent="0.25">
      <c r="A12" s="1350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341"/>
      <c r="H12" s="370"/>
      <c r="I12" s="1344"/>
      <c r="J12" s="371">
        <f t="shared" si="0"/>
        <v>11</v>
      </c>
      <c r="K12" s="1347"/>
      <c r="L12" s="63" t="s">
        <v>382</v>
      </c>
    </row>
    <row r="13" spans="1:13" ht="15" customHeight="1" x14ac:dyDescent="0.25">
      <c r="A13" s="1351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342"/>
      <c r="H13" s="377"/>
      <c r="I13" s="1345"/>
      <c r="J13" s="378">
        <f t="shared" si="0"/>
        <v>6</v>
      </c>
      <c r="K13" s="1348"/>
      <c r="L13" s="66"/>
    </row>
    <row r="14" spans="1:13" ht="15" customHeight="1" x14ac:dyDescent="0.25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 x14ac:dyDescent="0.25">
      <c r="A15" s="1349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340">
        <v>62</v>
      </c>
      <c r="H15" s="385"/>
      <c r="I15" s="1343">
        <f>SUM(H15:H18)</f>
        <v>0</v>
      </c>
      <c r="J15" s="386">
        <f t="shared" si="0"/>
        <v>5</v>
      </c>
      <c r="K15" s="1346">
        <f>SUM(J15:J18)</f>
        <v>62</v>
      </c>
      <c r="L15" s="388" t="s">
        <v>391</v>
      </c>
    </row>
    <row r="16" spans="1:13" ht="15" customHeight="1" x14ac:dyDescent="0.25">
      <c r="A16" s="1350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341"/>
      <c r="H16" s="370"/>
      <c r="I16" s="1344"/>
      <c r="J16" s="371">
        <f t="shared" si="0"/>
        <v>26</v>
      </c>
      <c r="K16" s="1347"/>
      <c r="L16" s="63"/>
    </row>
    <row r="17" spans="1:12" ht="15" customHeight="1" x14ac:dyDescent="0.25">
      <c r="A17" s="1350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341"/>
      <c r="H17" s="370"/>
      <c r="I17" s="1344"/>
      <c r="J17" s="371">
        <f t="shared" si="0"/>
        <v>25</v>
      </c>
      <c r="K17" s="1347"/>
      <c r="L17" s="63"/>
    </row>
    <row r="18" spans="1:12" ht="15" customHeight="1" x14ac:dyDescent="0.25">
      <c r="A18" s="1351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342"/>
      <c r="H18" s="377"/>
      <c r="I18" s="1345"/>
      <c r="J18" s="378">
        <f t="shared" si="0"/>
        <v>6</v>
      </c>
      <c r="K18" s="1348"/>
      <c r="L18" s="66"/>
    </row>
    <row r="19" spans="1:12" ht="15" customHeight="1" x14ac:dyDescent="0.25">
      <c r="A19" s="1349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340">
        <v>73</v>
      </c>
      <c r="H19" s="385"/>
      <c r="I19" s="1343">
        <f>SUM(H19:H23)</f>
        <v>0</v>
      </c>
      <c r="J19" s="386">
        <f t="shared" si="0"/>
        <v>27</v>
      </c>
      <c r="K19" s="1346">
        <f>SUM(J19:J23)</f>
        <v>73</v>
      </c>
      <c r="L19" s="388"/>
    </row>
    <row r="20" spans="1:12" ht="15" customHeight="1" x14ac:dyDescent="0.25">
      <c r="A20" s="1350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341"/>
      <c r="H20" s="370"/>
      <c r="I20" s="1344"/>
      <c r="J20" s="371">
        <f t="shared" si="0"/>
        <v>21</v>
      </c>
      <c r="K20" s="1347"/>
      <c r="L20" s="63"/>
    </row>
    <row r="21" spans="1:12" ht="15" customHeight="1" x14ac:dyDescent="0.25">
      <c r="A21" s="1350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341"/>
      <c r="H21" s="370"/>
      <c r="I21" s="1344"/>
      <c r="J21" s="371">
        <f t="shared" si="0"/>
        <v>12</v>
      </c>
      <c r="K21" s="1347"/>
      <c r="L21" s="63" t="s">
        <v>404</v>
      </c>
    </row>
    <row r="22" spans="1:12" ht="15" customHeight="1" x14ac:dyDescent="0.25">
      <c r="A22" s="1350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341"/>
      <c r="H22" s="370"/>
      <c r="I22" s="1344"/>
      <c r="J22" s="371">
        <f t="shared" si="0"/>
        <v>5</v>
      </c>
      <c r="K22" s="1347"/>
      <c r="L22" s="63"/>
    </row>
    <row r="23" spans="1:12" ht="15" customHeight="1" x14ac:dyDescent="0.25">
      <c r="A23" s="1351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342"/>
      <c r="H23" s="377"/>
      <c r="I23" s="1345"/>
      <c r="J23" s="378">
        <f t="shared" si="0"/>
        <v>8</v>
      </c>
      <c r="K23" s="1348"/>
      <c r="L23" s="66"/>
    </row>
    <row r="24" spans="1:12" ht="15" customHeight="1" x14ac:dyDescent="0.25">
      <c r="A24" s="1349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340">
        <v>64</v>
      </c>
      <c r="H24" s="385"/>
      <c r="I24" s="1343">
        <f>SUM(H24:H26)</f>
        <v>4</v>
      </c>
      <c r="J24" s="386">
        <f t="shared" si="0"/>
        <v>12</v>
      </c>
      <c r="K24" s="1346">
        <f>SUM(J24:J26)</f>
        <v>60</v>
      </c>
      <c r="L24" s="125"/>
    </row>
    <row r="25" spans="1:12" ht="15" customHeight="1" x14ac:dyDescent="0.25">
      <c r="A25" s="1350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341"/>
      <c r="H25" s="370">
        <v>2</v>
      </c>
      <c r="I25" s="1344"/>
      <c r="J25" s="371">
        <f t="shared" si="0"/>
        <v>22</v>
      </c>
      <c r="K25" s="1347"/>
      <c r="L25" s="63"/>
    </row>
    <row r="26" spans="1:12" ht="15" customHeight="1" x14ac:dyDescent="0.25">
      <c r="A26" s="1351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342"/>
      <c r="H26" s="377">
        <v>2</v>
      </c>
      <c r="I26" s="1345"/>
      <c r="J26" s="378">
        <f t="shared" si="0"/>
        <v>26</v>
      </c>
      <c r="K26" s="1348"/>
      <c r="L26" s="379" t="s">
        <v>415</v>
      </c>
    </row>
    <row r="27" spans="1:12" ht="15" customHeight="1" x14ac:dyDescent="0.25">
      <c r="A27" s="1349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352">
        <v>105</v>
      </c>
      <c r="H27" s="385"/>
      <c r="I27" s="1343">
        <f>SUM(H27:H38)</f>
        <v>7</v>
      </c>
      <c r="J27" s="386">
        <f t="shared" si="0"/>
        <v>18</v>
      </c>
      <c r="K27" s="1346">
        <f>SUM(J27:J38)</f>
        <v>98</v>
      </c>
      <c r="L27" s="399" t="s">
        <v>418</v>
      </c>
    </row>
    <row r="28" spans="1:12" ht="15" customHeight="1" x14ac:dyDescent="0.25">
      <c r="A28" s="1350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353"/>
      <c r="H28" s="403"/>
      <c r="I28" s="1344"/>
      <c r="J28" s="404">
        <f t="shared" si="0"/>
        <v>1</v>
      </c>
      <c r="K28" s="1347"/>
      <c r="L28" s="405"/>
    </row>
    <row r="29" spans="1:12" ht="15" customHeight="1" x14ac:dyDescent="0.25">
      <c r="A29" s="1350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353"/>
      <c r="H29" s="370">
        <v>7</v>
      </c>
      <c r="I29" s="1344"/>
      <c r="J29" s="371">
        <f t="shared" si="0"/>
        <v>1</v>
      </c>
      <c r="K29" s="1347"/>
      <c r="L29" s="406" t="s">
        <v>422</v>
      </c>
    </row>
    <row r="30" spans="1:12" ht="15" customHeight="1" x14ac:dyDescent="0.25">
      <c r="A30" s="1350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353"/>
      <c r="H30" s="403"/>
      <c r="I30" s="1344"/>
      <c r="J30" s="404">
        <f t="shared" si="0"/>
        <v>4</v>
      </c>
      <c r="K30" s="1347"/>
      <c r="L30" s="406" t="s">
        <v>424</v>
      </c>
    </row>
    <row r="31" spans="1:12" ht="15" customHeight="1" x14ac:dyDescent="0.25">
      <c r="A31" s="1350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353"/>
      <c r="H31" s="370"/>
      <c r="I31" s="1344"/>
      <c r="J31" s="371">
        <f t="shared" si="0"/>
        <v>12</v>
      </c>
      <c r="K31" s="1347"/>
      <c r="L31" s="405"/>
    </row>
    <row r="32" spans="1:12" ht="15" customHeight="1" x14ac:dyDescent="0.25">
      <c r="A32" s="1350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353"/>
      <c r="H32" s="403"/>
      <c r="I32" s="1344"/>
      <c r="J32" s="404">
        <f t="shared" si="0"/>
        <v>8</v>
      </c>
      <c r="K32" s="1347"/>
      <c r="L32" s="405" t="s">
        <v>426</v>
      </c>
    </row>
    <row r="33" spans="1:12" ht="15" customHeight="1" x14ac:dyDescent="0.25">
      <c r="A33" s="1350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353"/>
      <c r="H33" s="370"/>
      <c r="I33" s="1344"/>
      <c r="J33" s="371">
        <f t="shared" si="0"/>
        <v>18</v>
      </c>
      <c r="K33" s="1347"/>
      <c r="L33" s="405"/>
    </row>
    <row r="34" spans="1:12" ht="15" customHeight="1" x14ac:dyDescent="0.25">
      <c r="A34" s="1350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353"/>
      <c r="H34" s="403"/>
      <c r="I34" s="1344"/>
      <c r="J34" s="404">
        <f t="shared" si="0"/>
        <v>4</v>
      </c>
      <c r="K34" s="1347"/>
      <c r="L34" s="406" t="s">
        <v>430</v>
      </c>
    </row>
    <row r="35" spans="1:12" ht="15" customHeight="1" x14ac:dyDescent="0.25">
      <c r="A35" s="1350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353"/>
      <c r="H35" s="370"/>
      <c r="I35" s="1344"/>
      <c r="J35" s="371">
        <f t="shared" si="0"/>
        <v>10</v>
      </c>
      <c r="K35" s="1347"/>
      <c r="L35" s="406" t="s">
        <v>431</v>
      </c>
    </row>
    <row r="36" spans="1:12" ht="15" customHeight="1" x14ac:dyDescent="0.25">
      <c r="A36" s="1350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353"/>
      <c r="H36" s="403"/>
      <c r="I36" s="1344"/>
      <c r="J36" s="404">
        <f t="shared" si="0"/>
        <v>4</v>
      </c>
      <c r="K36" s="1347"/>
      <c r="L36" s="407"/>
    </row>
    <row r="37" spans="1:12" ht="15" customHeight="1" x14ac:dyDescent="0.25">
      <c r="A37" s="1350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353"/>
      <c r="H37" s="370"/>
      <c r="I37" s="1344"/>
      <c r="J37" s="371">
        <v>6</v>
      </c>
      <c r="K37" s="1347"/>
      <c r="L37" s="405" t="s">
        <v>436</v>
      </c>
    </row>
    <row r="38" spans="1:12" ht="15" customHeight="1" x14ac:dyDescent="0.25">
      <c r="A38" s="1351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354"/>
      <c r="H38" s="377"/>
      <c r="I38" s="1345"/>
      <c r="J38" s="378">
        <f t="shared" si="0"/>
        <v>12</v>
      </c>
      <c r="K38" s="1348"/>
      <c r="L38" s="66" t="s">
        <v>440</v>
      </c>
    </row>
    <row r="39" spans="1:12" ht="15" customHeight="1" x14ac:dyDescent="0.25">
      <c r="A39" s="1349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340">
        <v>65</v>
      </c>
      <c r="H39" s="385"/>
      <c r="I39" s="1343">
        <f>SUM(H39:H42)</f>
        <v>0</v>
      </c>
      <c r="J39" s="386">
        <f t="shared" si="0"/>
        <v>35</v>
      </c>
      <c r="K39" s="1346">
        <f>SUM(J39:J42)</f>
        <v>65</v>
      </c>
      <c r="L39" s="388"/>
    </row>
    <row r="40" spans="1:12" ht="15" customHeight="1" x14ac:dyDescent="0.25">
      <c r="A40" s="1350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341"/>
      <c r="H40" s="370"/>
      <c r="I40" s="1344"/>
      <c r="J40" s="371">
        <f t="shared" si="0"/>
        <v>5</v>
      </c>
      <c r="K40" s="1347"/>
      <c r="L40" s="63" t="s">
        <v>446</v>
      </c>
    </row>
    <row r="41" spans="1:12" ht="15" customHeight="1" x14ac:dyDescent="0.25">
      <c r="A41" s="1350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341"/>
      <c r="H41" s="370"/>
      <c r="I41" s="1344"/>
      <c r="J41" s="371">
        <f t="shared" si="0"/>
        <v>22</v>
      </c>
      <c r="K41" s="1347"/>
      <c r="L41" s="63" t="s">
        <v>449</v>
      </c>
    </row>
    <row r="42" spans="1:12" ht="15" customHeight="1" x14ac:dyDescent="0.25">
      <c r="A42" s="1351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342"/>
      <c r="H42" s="377"/>
      <c r="I42" s="1345"/>
      <c r="J42" s="378">
        <f t="shared" si="0"/>
        <v>3</v>
      </c>
      <c r="K42" s="1348"/>
      <c r="L42" s="66"/>
    </row>
    <row r="43" spans="1:12" ht="15" customHeight="1" x14ac:dyDescent="0.25">
      <c r="A43" s="1349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340">
        <v>50</v>
      </c>
      <c r="H43" s="385"/>
      <c r="I43" s="1343">
        <f>SUM(H43:H47)</f>
        <v>0</v>
      </c>
      <c r="J43" s="386">
        <f t="shared" si="0"/>
        <v>24</v>
      </c>
      <c r="K43" s="1346">
        <f>SUM(J43:J47)</f>
        <v>50</v>
      </c>
      <c r="L43" s="388"/>
    </row>
    <row r="44" spans="1:12" ht="15" customHeight="1" x14ac:dyDescent="0.25">
      <c r="A44" s="1350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341"/>
      <c r="H44" s="370"/>
      <c r="I44" s="1344"/>
      <c r="J44" s="371">
        <f t="shared" si="0"/>
        <v>11</v>
      </c>
      <c r="K44" s="1347"/>
      <c r="L44" s="63" t="s">
        <v>446</v>
      </c>
    </row>
    <row r="45" spans="1:12" ht="15" customHeight="1" x14ac:dyDescent="0.25">
      <c r="A45" s="1350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341"/>
      <c r="H45" s="403"/>
      <c r="I45" s="1344"/>
      <c r="J45" s="404">
        <f t="shared" si="0"/>
        <v>4</v>
      </c>
      <c r="K45" s="1347"/>
      <c r="L45" s="63" t="s">
        <v>457</v>
      </c>
    </row>
    <row r="46" spans="1:12" ht="15" customHeight="1" x14ac:dyDescent="0.25">
      <c r="A46" s="1350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341"/>
      <c r="H46" s="370"/>
      <c r="I46" s="1344"/>
      <c r="J46" s="371">
        <f t="shared" si="0"/>
        <v>8</v>
      </c>
      <c r="K46" s="1347"/>
      <c r="L46" s="63"/>
    </row>
    <row r="47" spans="1:12" ht="15" customHeight="1" x14ac:dyDescent="0.25">
      <c r="A47" s="1351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342"/>
      <c r="H47" s="377"/>
      <c r="I47" s="1345"/>
      <c r="J47" s="378">
        <f t="shared" si="0"/>
        <v>3</v>
      </c>
      <c r="K47" s="1348"/>
      <c r="L47" s="66"/>
    </row>
    <row r="48" spans="1:12" ht="15" customHeight="1" x14ac:dyDescent="0.25">
      <c r="A48" s="1349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340">
        <v>86</v>
      </c>
      <c r="H48" s="385">
        <v>9</v>
      </c>
      <c r="I48" s="1343">
        <f>SUM(H48:H52)</f>
        <v>10</v>
      </c>
      <c r="J48" s="386">
        <f t="shared" si="0"/>
        <v>18</v>
      </c>
      <c r="K48" s="1346">
        <f>SUM(J48:J52)</f>
        <v>76</v>
      </c>
      <c r="L48" s="388"/>
    </row>
    <row r="49" spans="1:12" ht="15" customHeight="1" x14ac:dyDescent="0.25">
      <c r="A49" s="1350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341"/>
      <c r="H49" s="370"/>
      <c r="I49" s="1344"/>
      <c r="J49" s="371">
        <f t="shared" si="0"/>
        <v>24</v>
      </c>
      <c r="K49" s="1347"/>
      <c r="L49" s="63"/>
    </row>
    <row r="50" spans="1:12" ht="15" customHeight="1" x14ac:dyDescent="0.25">
      <c r="A50" s="1350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341"/>
      <c r="H50" s="370">
        <v>1</v>
      </c>
      <c r="I50" s="1344"/>
      <c r="J50" s="371">
        <f t="shared" si="0"/>
        <v>16</v>
      </c>
      <c r="K50" s="1347"/>
      <c r="L50" s="63"/>
    </row>
    <row r="51" spans="1:12" ht="15" customHeight="1" x14ac:dyDescent="0.25">
      <c r="A51" s="1350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341"/>
      <c r="H51" s="370"/>
      <c r="I51" s="1344"/>
      <c r="J51" s="371">
        <f t="shared" si="0"/>
        <v>10</v>
      </c>
      <c r="K51" s="1347"/>
      <c r="L51" s="63" t="s">
        <v>467</v>
      </c>
    </row>
    <row r="52" spans="1:12" ht="15" customHeight="1" x14ac:dyDescent="0.25">
      <c r="A52" s="1351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342"/>
      <c r="H52" s="377"/>
      <c r="I52" s="1345"/>
      <c r="J52" s="378">
        <f t="shared" si="0"/>
        <v>8</v>
      </c>
      <c r="K52" s="1348"/>
      <c r="L52" s="66"/>
    </row>
    <row r="53" spans="1:12" ht="15" customHeight="1" x14ac:dyDescent="0.25">
      <c r="A53" s="1349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340">
        <v>32</v>
      </c>
      <c r="H53" s="420">
        <v>5</v>
      </c>
      <c r="I53" s="1343">
        <f>SUM(H53:H54)</f>
        <v>5</v>
      </c>
      <c r="J53" s="421">
        <f t="shared" si="0"/>
        <v>23</v>
      </c>
      <c r="K53" s="1346">
        <f>SUM(J53:J54)</f>
        <v>27</v>
      </c>
      <c r="L53" s="388"/>
    </row>
    <row r="54" spans="1:12" ht="15" customHeight="1" x14ac:dyDescent="0.25">
      <c r="A54" s="1351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342"/>
      <c r="H54" s="426"/>
      <c r="I54" s="1345"/>
      <c r="J54" s="427">
        <f t="shared" si="0"/>
        <v>4</v>
      </c>
      <c r="K54" s="1348"/>
      <c r="L54" s="66"/>
    </row>
    <row r="55" spans="1:12" ht="15" customHeight="1" x14ac:dyDescent="0.25">
      <c r="A55" s="1349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340">
        <v>34</v>
      </c>
      <c r="H55" s="395"/>
      <c r="I55" s="1343">
        <f>SUM(H55:H57)</f>
        <v>0</v>
      </c>
      <c r="J55" s="397">
        <f t="shared" si="0"/>
        <v>12</v>
      </c>
      <c r="K55" s="1346">
        <f>SUM(J55:J57)</f>
        <v>34</v>
      </c>
      <c r="L55" s="125"/>
    </row>
    <row r="56" spans="1:12" ht="15" customHeight="1" x14ac:dyDescent="0.25">
      <c r="A56" s="1350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341"/>
      <c r="H56" s="370"/>
      <c r="I56" s="1344"/>
      <c r="J56" s="371">
        <f t="shared" si="0"/>
        <v>13</v>
      </c>
      <c r="K56" s="1347"/>
      <c r="L56" s="63"/>
    </row>
    <row r="57" spans="1:12" ht="15" customHeight="1" x14ac:dyDescent="0.25">
      <c r="A57" s="1351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342"/>
      <c r="H57" s="433"/>
      <c r="I57" s="1345"/>
      <c r="J57" s="434">
        <f t="shared" si="0"/>
        <v>9</v>
      </c>
      <c r="K57" s="1348"/>
      <c r="L57" s="379"/>
    </row>
    <row r="58" spans="1:12" ht="15" customHeight="1" x14ac:dyDescent="0.25">
      <c r="A58" s="1349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340">
        <v>32</v>
      </c>
      <c r="H58" s="395">
        <v>4</v>
      </c>
      <c r="I58" s="1343">
        <f>SUM(H58:H59)</f>
        <v>5</v>
      </c>
      <c r="J58" s="397">
        <f t="shared" si="0"/>
        <v>20</v>
      </c>
      <c r="K58" s="1346">
        <f>SUM(J58:J59)</f>
        <v>27</v>
      </c>
      <c r="L58" s="125"/>
    </row>
    <row r="59" spans="1:12" ht="15" customHeight="1" x14ac:dyDescent="0.25">
      <c r="A59" s="1351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342"/>
      <c r="H59" s="377">
        <v>1</v>
      </c>
      <c r="I59" s="1345"/>
      <c r="J59" s="378">
        <f t="shared" si="0"/>
        <v>7</v>
      </c>
      <c r="K59" s="1348"/>
      <c r="L59" s="66"/>
    </row>
    <row r="60" spans="1:12" ht="15" customHeight="1" x14ac:dyDescent="0.25">
      <c r="A60" s="1349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340">
        <v>32</v>
      </c>
      <c r="H60" s="395"/>
      <c r="I60" s="1343">
        <f>SUM(H60:H61)</f>
        <v>0</v>
      </c>
      <c r="J60" s="397">
        <f t="shared" si="0"/>
        <v>28</v>
      </c>
      <c r="K60" s="1346">
        <f>SUM(J60:J61)</f>
        <v>32</v>
      </c>
      <c r="L60" s="125"/>
    </row>
    <row r="61" spans="1:12" ht="15" customHeight="1" x14ac:dyDescent="0.25">
      <c r="A61" s="1351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342"/>
      <c r="H61" s="377"/>
      <c r="I61" s="1345"/>
      <c r="J61" s="378">
        <f t="shared" si="0"/>
        <v>4</v>
      </c>
      <c r="K61" s="1348"/>
      <c r="L61" s="66"/>
    </row>
    <row r="62" spans="1:12" ht="15" customHeight="1" x14ac:dyDescent="0.25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 x14ac:dyDescent="0.25">
      <c r="A63" s="1349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340">
        <v>56</v>
      </c>
      <c r="H63" s="385"/>
      <c r="I63" s="1343">
        <f>SUM(H63:H66)</f>
        <v>26</v>
      </c>
      <c r="J63" s="386">
        <f t="shared" si="0"/>
        <v>18</v>
      </c>
      <c r="K63" s="1346">
        <f>SUM(J63:J66)</f>
        <v>30</v>
      </c>
      <c r="L63" s="388" t="s">
        <v>446</v>
      </c>
    </row>
    <row r="64" spans="1:12" ht="15" customHeight="1" x14ac:dyDescent="0.25">
      <c r="A64" s="1350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341"/>
      <c r="H64" s="370">
        <v>26</v>
      </c>
      <c r="I64" s="1344"/>
      <c r="J64" s="371">
        <f t="shared" si="0"/>
        <v>0</v>
      </c>
      <c r="K64" s="1347"/>
      <c r="L64" s="63"/>
    </row>
    <row r="65" spans="1:12" ht="15" customHeight="1" x14ac:dyDescent="0.25">
      <c r="A65" s="1350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341"/>
      <c r="H65" s="370"/>
      <c r="I65" s="1344"/>
      <c r="J65" s="371">
        <f t="shared" si="0"/>
        <v>6</v>
      </c>
      <c r="K65" s="1347"/>
      <c r="L65" s="63" t="s">
        <v>496</v>
      </c>
    </row>
    <row r="66" spans="1:12" ht="15" customHeight="1" x14ac:dyDescent="0.25">
      <c r="A66" s="1351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342"/>
      <c r="H66" s="377"/>
      <c r="I66" s="1345"/>
      <c r="J66" s="378">
        <f t="shared" si="0"/>
        <v>6</v>
      </c>
      <c r="K66" s="1348"/>
      <c r="L66" s="66"/>
    </row>
    <row r="67" spans="1:12" ht="18" customHeight="1" x14ac:dyDescent="0.25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 x14ac:dyDescent="0.25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 x14ac:dyDescent="0.25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 x14ac:dyDescent="0.25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 x14ac:dyDescent="0.25">
      <c r="A71" s="1337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340">
        <v>54</v>
      </c>
      <c r="H71" s="395"/>
      <c r="I71" s="1343">
        <f>SUM(H71:H72)</f>
        <v>0</v>
      </c>
      <c r="J71" s="397">
        <f t="shared" si="1"/>
        <v>27</v>
      </c>
      <c r="K71" s="1346">
        <f>SUM(J71:J72)</f>
        <v>54</v>
      </c>
      <c r="L71" s="125"/>
    </row>
    <row r="72" spans="1:12" ht="15" customHeight="1" x14ac:dyDescent="0.25">
      <c r="A72" s="1339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342"/>
      <c r="H72" s="377"/>
      <c r="I72" s="1345"/>
      <c r="J72" s="378">
        <f t="shared" si="1"/>
        <v>27</v>
      </c>
      <c r="K72" s="1348"/>
      <c r="L72" s="66"/>
    </row>
    <row r="73" spans="1:12" ht="15" customHeight="1" x14ac:dyDescent="0.25">
      <c r="A73" s="1337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340">
        <v>46</v>
      </c>
      <c r="H73" s="385">
        <v>9</v>
      </c>
      <c r="I73" s="1343">
        <f>SUM(H73:H75)</f>
        <v>9</v>
      </c>
      <c r="J73" s="386">
        <f t="shared" si="1"/>
        <v>21</v>
      </c>
      <c r="K73" s="1346">
        <f>SUM(J73:J75)</f>
        <v>37</v>
      </c>
      <c r="L73" s="125"/>
    </row>
    <row r="74" spans="1:12" ht="15" customHeight="1" x14ac:dyDescent="0.25">
      <c r="A74" s="1338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341"/>
      <c r="H74" s="370"/>
      <c r="I74" s="1344"/>
      <c r="J74" s="371">
        <f t="shared" si="1"/>
        <v>10</v>
      </c>
      <c r="K74" s="1347"/>
      <c r="L74" s="63" t="s">
        <v>39</v>
      </c>
    </row>
    <row r="75" spans="1:12" ht="15" customHeight="1" x14ac:dyDescent="0.25">
      <c r="A75" s="1339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342"/>
      <c r="H75" s="377"/>
      <c r="I75" s="1345"/>
      <c r="J75" s="378">
        <f t="shared" si="1"/>
        <v>6</v>
      </c>
      <c r="K75" s="1348"/>
      <c r="L75" s="379" t="s">
        <v>519</v>
      </c>
    </row>
    <row r="76" spans="1:12" ht="15" customHeight="1" x14ac:dyDescent="0.25">
      <c r="A76" s="1337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340">
        <v>42</v>
      </c>
      <c r="H76" s="385"/>
      <c r="I76" s="1343">
        <f>SUM(H76:H77)</f>
        <v>0</v>
      </c>
      <c r="J76" s="386">
        <f t="shared" si="1"/>
        <v>28</v>
      </c>
      <c r="K76" s="1346">
        <f>SUM(J76:J77)</f>
        <v>42</v>
      </c>
      <c r="L76" s="125"/>
    </row>
    <row r="77" spans="1:12" ht="15" customHeight="1" x14ac:dyDescent="0.25">
      <c r="A77" s="1339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342"/>
      <c r="H77" s="377"/>
      <c r="I77" s="1345"/>
      <c r="J77" s="378">
        <f t="shared" si="1"/>
        <v>14</v>
      </c>
      <c r="K77" s="1348"/>
      <c r="L77" s="66"/>
    </row>
    <row r="78" spans="1:12" ht="18" customHeight="1" x14ac:dyDescent="0.25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 x14ac:dyDescent="0.25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 x14ac:dyDescent="0.3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 x14ac:dyDescent="0.3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 x14ac:dyDescent="0.3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 x14ac:dyDescent="0.25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 x14ac:dyDescent="0.3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 x14ac:dyDescent="0.3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 x14ac:dyDescent="0.4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 x14ac:dyDescent="0.25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 x14ac:dyDescent="0.25">
      <c r="E88" s="87"/>
      <c r="F88" s="87"/>
      <c r="G88" s="87"/>
      <c r="H88" s="86"/>
      <c r="I88" s="86"/>
      <c r="J88" s="517"/>
      <c r="K88" s="517"/>
      <c r="L88" s="87"/>
    </row>
    <row r="89" spans="1:13" x14ac:dyDescent="0.25">
      <c r="E89" s="87"/>
      <c r="F89" s="87"/>
      <c r="G89" s="87"/>
      <c r="H89" s="86"/>
      <c r="I89" s="86"/>
      <c r="J89" s="517"/>
      <c r="K89" s="517"/>
      <c r="L89" s="87"/>
    </row>
    <row r="90" spans="1:13" x14ac:dyDescent="0.25">
      <c r="E90" s="87"/>
      <c r="F90" s="87"/>
      <c r="G90" s="87"/>
      <c r="H90" s="86"/>
      <c r="I90" s="86"/>
      <c r="J90" s="517"/>
      <c r="K90" s="517"/>
      <c r="L90" s="87"/>
    </row>
    <row r="91" spans="1:13" x14ac:dyDescent="0.25">
      <c r="E91" s="87"/>
      <c r="F91" s="87"/>
      <c r="G91" s="87"/>
      <c r="H91" s="86"/>
      <c r="I91" s="86"/>
      <c r="J91" s="517"/>
      <c r="K91" s="517"/>
      <c r="L91" s="87"/>
    </row>
    <row r="92" spans="1:13" x14ac:dyDescent="0.25">
      <c r="E92" s="87"/>
      <c r="F92" s="87"/>
      <c r="G92" s="87"/>
      <c r="H92" s="86"/>
      <c r="I92" s="86"/>
      <c r="J92" s="517"/>
      <c r="K92" s="517"/>
      <c r="L92" s="87"/>
    </row>
    <row r="93" spans="1:13" x14ac:dyDescent="0.25">
      <c r="E93" s="87"/>
      <c r="F93" s="87"/>
      <c r="G93" s="87"/>
      <c r="H93" s="86"/>
      <c r="I93" s="86"/>
      <c r="J93" s="517"/>
      <c r="K93" s="517"/>
      <c r="L93" s="87"/>
    </row>
    <row r="94" spans="1:13" x14ac:dyDescent="0.25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 x14ac:dyDescent="0.25">
      <c r="E95" s="87"/>
      <c r="F95" s="87"/>
      <c r="G95" s="87"/>
      <c r="H95" s="86"/>
      <c r="I95" s="86"/>
      <c r="J95" s="517"/>
      <c r="K95" s="517"/>
      <c r="L95" s="87"/>
    </row>
    <row r="96" spans="1:13" x14ac:dyDescent="0.25">
      <c r="E96" s="87"/>
      <c r="F96" s="87"/>
      <c r="G96" s="87"/>
      <c r="H96" s="86"/>
      <c r="I96" s="86"/>
      <c r="J96" s="517"/>
      <c r="K96" s="517"/>
      <c r="L96" s="87"/>
    </row>
    <row r="97" spans="1:12" x14ac:dyDescent="0.25">
      <c r="E97" s="87"/>
      <c r="F97" s="87"/>
      <c r="G97" s="87"/>
      <c r="H97" s="86"/>
      <c r="I97" s="86"/>
      <c r="J97" s="517"/>
      <c r="K97" s="517"/>
      <c r="L97" s="87"/>
    </row>
    <row r="98" spans="1:12" x14ac:dyDescent="0.25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 x14ac:dyDescent="0.25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 x14ac:dyDescent="0.25">
      <c r="E100" s="87"/>
      <c r="F100" s="87"/>
      <c r="G100" s="87"/>
      <c r="H100" s="86"/>
      <c r="I100" s="86"/>
      <c r="J100" s="517"/>
      <c r="K100" s="517"/>
      <c r="L100" s="87"/>
    </row>
    <row r="101" spans="1:12" x14ac:dyDescent="0.25">
      <c r="E101" s="87"/>
      <c r="F101" s="87"/>
      <c r="G101" s="87"/>
      <c r="H101" s="86"/>
      <c r="I101" s="86"/>
      <c r="J101" s="517"/>
      <c r="K101" s="517"/>
      <c r="L101" s="87"/>
    </row>
    <row r="102" spans="1:12" x14ac:dyDescent="0.25">
      <c r="E102" s="87"/>
      <c r="F102" s="87"/>
      <c r="G102" s="87"/>
      <c r="H102" s="86"/>
      <c r="I102" s="86"/>
      <c r="J102" s="517"/>
      <c r="K102" s="517"/>
      <c r="L102" s="87"/>
    </row>
    <row r="103" spans="1:12" x14ac:dyDescent="0.25">
      <c r="E103" s="87"/>
      <c r="F103" s="87"/>
      <c r="G103" s="87"/>
      <c r="H103" s="86"/>
      <c r="I103" s="86"/>
      <c r="J103" s="517"/>
      <c r="K103" s="517"/>
      <c r="L103" s="87"/>
    </row>
    <row r="104" spans="1:12" x14ac:dyDescent="0.25">
      <c r="E104" s="87"/>
      <c r="F104" s="87"/>
      <c r="G104" s="87"/>
      <c r="H104" s="86"/>
      <c r="I104" s="86"/>
      <c r="J104" s="517"/>
      <c r="K104" s="517"/>
      <c r="L104" s="87"/>
    </row>
    <row r="105" spans="1:12" x14ac:dyDescent="0.25">
      <c r="E105" s="87"/>
      <c r="F105" s="87"/>
      <c r="G105" s="87"/>
      <c r="H105" s="86"/>
      <c r="I105" s="86"/>
      <c r="J105" s="517"/>
      <c r="K105" s="517"/>
      <c r="L105" s="87"/>
    </row>
    <row r="106" spans="1:12" x14ac:dyDescent="0.25">
      <c r="E106" s="87"/>
      <c r="F106" s="87"/>
      <c r="G106" s="87"/>
      <c r="H106" s="86"/>
      <c r="I106" s="86"/>
      <c r="J106" s="517"/>
      <c r="K106" s="517"/>
      <c r="L106" s="87"/>
    </row>
    <row r="107" spans="1:12" x14ac:dyDescent="0.25">
      <c r="E107" s="87"/>
      <c r="F107" s="87"/>
      <c r="G107" s="87"/>
      <c r="H107" s="86"/>
      <c r="I107" s="86"/>
      <c r="J107" s="517"/>
      <c r="K107" s="517"/>
      <c r="L107" s="87"/>
    </row>
    <row r="108" spans="1:12" x14ac:dyDescent="0.25">
      <c r="E108" s="87"/>
      <c r="F108" s="87"/>
      <c r="G108" s="87"/>
      <c r="H108" s="86"/>
      <c r="I108" s="86"/>
      <c r="J108" s="517"/>
      <c r="K108" s="517"/>
      <c r="L108" s="87"/>
    </row>
    <row r="109" spans="1:12" x14ac:dyDescent="0.25">
      <c r="E109" s="87"/>
      <c r="F109" s="87"/>
      <c r="G109" s="87"/>
      <c r="H109" s="86"/>
      <c r="I109" s="86"/>
      <c r="J109" s="517"/>
      <c r="K109" s="517"/>
      <c r="L109" s="87"/>
    </row>
    <row r="110" spans="1:12" x14ac:dyDescent="0.25">
      <c r="E110" s="87"/>
      <c r="F110" s="87"/>
      <c r="G110" s="87"/>
      <c r="H110" s="86"/>
      <c r="I110" s="86"/>
      <c r="J110" s="517"/>
      <c r="K110" s="517"/>
      <c r="L110" s="87"/>
    </row>
    <row r="111" spans="1:12" x14ac:dyDescent="0.25">
      <c r="E111" s="87"/>
      <c r="F111" s="87"/>
      <c r="G111" s="87"/>
      <c r="H111" s="86"/>
      <c r="I111" s="86"/>
      <c r="J111" s="517"/>
      <c r="K111" s="517"/>
      <c r="L111" s="87"/>
    </row>
    <row r="112" spans="1:12" x14ac:dyDescent="0.25">
      <c r="E112" s="87"/>
      <c r="F112" s="87"/>
      <c r="G112" s="87"/>
      <c r="H112" s="86"/>
      <c r="I112" s="86"/>
      <c r="J112" s="517"/>
      <c r="K112" s="517"/>
      <c r="L112" s="87"/>
    </row>
    <row r="113" spans="5:12" x14ac:dyDescent="0.25">
      <c r="E113" s="87"/>
      <c r="F113" s="87"/>
      <c r="G113" s="87"/>
      <c r="H113" s="86"/>
      <c r="I113" s="86"/>
      <c r="J113" s="517"/>
      <c r="K113" s="517"/>
      <c r="L113" s="87"/>
    </row>
    <row r="114" spans="5:12" x14ac:dyDescent="0.25">
      <c r="E114" s="87"/>
      <c r="F114" s="87"/>
      <c r="G114" s="87"/>
      <c r="H114" s="86"/>
      <c r="I114" s="86"/>
      <c r="J114" s="517"/>
      <c r="K114" s="517"/>
      <c r="L114" s="87"/>
    </row>
    <row r="115" spans="5:12" x14ac:dyDescent="0.25">
      <c r="E115" s="87"/>
      <c r="F115" s="87"/>
      <c r="G115" s="87"/>
      <c r="H115" s="86"/>
      <c r="I115" s="86"/>
      <c r="J115" s="517"/>
      <c r="K115" s="517"/>
      <c r="L115" s="87"/>
    </row>
    <row r="116" spans="5:12" x14ac:dyDescent="0.25">
      <c r="E116" s="87"/>
      <c r="F116" s="87"/>
      <c r="G116" s="87"/>
      <c r="H116" s="86"/>
      <c r="I116" s="86"/>
      <c r="J116" s="517"/>
      <c r="K116" s="517"/>
      <c r="L116" s="87"/>
    </row>
    <row r="117" spans="5:12" x14ac:dyDescent="0.25">
      <c r="E117" s="87"/>
      <c r="F117" s="87"/>
      <c r="G117" s="87"/>
      <c r="H117" s="86"/>
      <c r="I117" s="86"/>
      <c r="J117" s="517"/>
      <c r="K117" s="517"/>
      <c r="L117" s="87"/>
    </row>
    <row r="118" spans="5:12" x14ac:dyDescent="0.25">
      <c r="E118" s="87"/>
      <c r="F118" s="87"/>
      <c r="G118" s="87"/>
      <c r="H118" s="86"/>
      <c r="I118" s="86"/>
      <c r="J118" s="517"/>
      <c r="K118" s="517"/>
      <c r="L118" s="87"/>
    </row>
    <row r="119" spans="5:12" x14ac:dyDescent="0.25">
      <c r="E119" s="87"/>
      <c r="F119" s="87"/>
      <c r="G119" s="87"/>
      <c r="H119" s="86"/>
      <c r="I119" s="86"/>
      <c r="J119" s="517"/>
      <c r="K119" s="517"/>
      <c r="L119" s="87"/>
    </row>
    <row r="120" spans="5:12" x14ac:dyDescent="0.25">
      <c r="E120" s="87"/>
      <c r="F120" s="87"/>
      <c r="G120" s="87"/>
      <c r="H120" s="86"/>
      <c r="I120" s="86"/>
      <c r="J120" s="517"/>
      <c r="K120" s="517"/>
      <c r="L120" s="87"/>
    </row>
    <row r="121" spans="5:12" x14ac:dyDescent="0.25">
      <c r="E121" s="87"/>
      <c r="F121" s="87"/>
      <c r="G121" s="87"/>
      <c r="H121" s="86"/>
      <c r="I121" s="86"/>
      <c r="J121" s="517"/>
      <c r="K121" s="517"/>
      <c r="L121" s="87"/>
    </row>
    <row r="122" spans="5:12" x14ac:dyDescent="0.25">
      <c r="E122" s="87"/>
      <c r="F122" s="87"/>
      <c r="G122" s="87"/>
      <c r="H122" s="86"/>
      <c r="I122" s="86"/>
      <c r="J122" s="517"/>
      <c r="K122" s="517"/>
      <c r="L122" s="87"/>
    </row>
    <row r="123" spans="5:12" x14ac:dyDescent="0.25">
      <c r="E123" s="87"/>
      <c r="F123" s="87"/>
      <c r="G123" s="87"/>
      <c r="H123" s="86"/>
      <c r="I123" s="86"/>
      <c r="J123" s="517"/>
      <c r="K123" s="517"/>
      <c r="L123" s="87"/>
    </row>
    <row r="124" spans="5:12" x14ac:dyDescent="0.25">
      <c r="E124" s="87"/>
      <c r="F124" s="87"/>
      <c r="G124" s="87"/>
      <c r="H124" s="86"/>
      <c r="I124" s="86"/>
      <c r="J124" s="517"/>
      <c r="K124" s="517"/>
      <c r="L124" s="87"/>
    </row>
    <row r="125" spans="5:12" x14ac:dyDescent="0.25">
      <c r="E125" s="87"/>
      <c r="F125" s="87"/>
      <c r="G125" s="87"/>
      <c r="H125" s="86"/>
      <c r="I125" s="86"/>
      <c r="J125" s="517"/>
      <c r="K125" s="517"/>
      <c r="L125" s="87"/>
    </row>
    <row r="126" spans="5:12" x14ac:dyDescent="0.25">
      <c r="E126" s="87"/>
      <c r="F126" s="87"/>
      <c r="G126" s="87"/>
      <c r="H126" s="86"/>
      <c r="I126" s="86"/>
      <c r="J126" s="517"/>
      <c r="K126" s="517"/>
      <c r="L126" s="87"/>
    </row>
    <row r="127" spans="5:12" x14ac:dyDescent="0.25">
      <c r="E127" s="87"/>
      <c r="F127" s="87"/>
      <c r="G127" s="87"/>
      <c r="H127" s="86"/>
      <c r="I127" s="86"/>
      <c r="J127" s="517"/>
      <c r="K127" s="517"/>
      <c r="L127" s="87"/>
    </row>
    <row r="128" spans="5:12" x14ac:dyDescent="0.25">
      <c r="E128" s="87"/>
      <c r="F128" s="87"/>
      <c r="G128" s="87"/>
      <c r="H128" s="86"/>
      <c r="I128" s="86"/>
      <c r="J128" s="517"/>
      <c r="K128" s="517"/>
      <c r="L128" s="87"/>
    </row>
    <row r="129" spans="5:12" x14ac:dyDescent="0.25">
      <c r="E129" s="87"/>
      <c r="F129" s="87"/>
      <c r="G129" s="87"/>
      <c r="H129" s="86"/>
      <c r="I129" s="86"/>
      <c r="J129" s="517"/>
      <c r="K129" s="517"/>
      <c r="L129" s="87"/>
    </row>
    <row r="130" spans="5:12" x14ac:dyDescent="0.25">
      <c r="E130" s="87"/>
      <c r="F130" s="87"/>
      <c r="G130" s="87"/>
      <c r="H130" s="86"/>
      <c r="I130" s="86"/>
      <c r="J130" s="517"/>
      <c r="K130" s="517"/>
      <c r="L130" s="87"/>
    </row>
    <row r="131" spans="5:12" x14ac:dyDescent="0.25">
      <c r="E131" s="87"/>
      <c r="F131" s="87"/>
      <c r="G131" s="87"/>
      <c r="H131" s="86"/>
      <c r="I131" s="86"/>
      <c r="J131" s="517"/>
      <c r="K131" s="517"/>
      <c r="L131" s="87"/>
    </row>
    <row r="132" spans="5:12" x14ac:dyDescent="0.25">
      <c r="E132" s="87"/>
      <c r="F132" s="87"/>
      <c r="G132" s="87"/>
      <c r="H132" s="86"/>
      <c r="I132" s="86"/>
      <c r="J132" s="517"/>
      <c r="K132" s="517"/>
      <c r="L132" s="87"/>
    </row>
    <row r="133" spans="5:12" x14ac:dyDescent="0.25">
      <c r="E133" s="87"/>
      <c r="F133" s="87"/>
      <c r="G133" s="87"/>
      <c r="H133" s="86"/>
      <c r="I133" s="86"/>
      <c r="J133" s="517"/>
      <c r="K133" s="517"/>
      <c r="L133" s="87"/>
    </row>
    <row r="134" spans="5:12" x14ac:dyDescent="0.25">
      <c r="E134" s="87"/>
      <c r="F134" s="87"/>
      <c r="G134" s="87"/>
      <c r="H134" s="86"/>
      <c r="I134" s="86"/>
      <c r="J134" s="517"/>
      <c r="K134" s="517"/>
      <c r="L134" s="87"/>
    </row>
    <row r="135" spans="5:12" x14ac:dyDescent="0.25">
      <c r="E135" s="87"/>
      <c r="F135" s="87"/>
      <c r="G135" s="87"/>
      <c r="H135" s="86"/>
      <c r="I135" s="86"/>
      <c r="J135" s="517"/>
      <c r="K135" s="517"/>
      <c r="L135" s="87"/>
    </row>
    <row r="136" spans="5:12" x14ac:dyDescent="0.25">
      <c r="E136" s="87"/>
      <c r="F136" s="87"/>
      <c r="G136" s="87"/>
      <c r="H136" s="86"/>
      <c r="I136" s="86"/>
      <c r="J136" s="517"/>
      <c r="K136" s="517"/>
      <c r="L136" s="87"/>
    </row>
    <row r="137" spans="5:12" x14ac:dyDescent="0.25">
      <c r="E137" s="87"/>
      <c r="F137" s="87"/>
      <c r="G137" s="87"/>
      <c r="H137" s="86"/>
      <c r="I137" s="86"/>
      <c r="J137" s="517"/>
      <c r="K137" s="517"/>
      <c r="L137" s="87"/>
    </row>
    <row r="138" spans="5:12" x14ac:dyDescent="0.25">
      <c r="E138" s="87"/>
      <c r="F138" s="87"/>
      <c r="G138" s="87"/>
      <c r="H138" s="86"/>
      <c r="I138" s="86"/>
      <c r="J138" s="517"/>
      <c r="K138" s="517"/>
      <c r="L138" s="87"/>
    </row>
    <row r="139" spans="5:12" x14ac:dyDescent="0.25">
      <c r="E139" s="87"/>
      <c r="F139" s="87"/>
      <c r="G139" s="87"/>
      <c r="H139" s="86"/>
      <c r="I139" s="86"/>
      <c r="J139" s="517"/>
      <c r="K139" s="517"/>
      <c r="L139" s="87"/>
    </row>
    <row r="140" spans="5:12" x14ac:dyDescent="0.25">
      <c r="E140" s="87"/>
      <c r="F140" s="87"/>
      <c r="G140" s="87"/>
      <c r="H140" s="86"/>
      <c r="I140" s="86"/>
      <c r="J140" s="517"/>
      <c r="K140" s="517"/>
      <c r="L140" s="87"/>
    </row>
    <row r="141" spans="5:12" x14ac:dyDescent="0.25">
      <c r="E141" s="87"/>
      <c r="F141" s="87"/>
      <c r="G141" s="87"/>
      <c r="H141" s="86"/>
      <c r="I141" s="86"/>
      <c r="J141" s="517"/>
      <c r="K141" s="517"/>
      <c r="L141" s="87"/>
    </row>
    <row r="142" spans="5:12" x14ac:dyDescent="0.25">
      <c r="E142" s="87"/>
      <c r="F142" s="87"/>
      <c r="G142" s="87"/>
      <c r="H142" s="86"/>
      <c r="I142" s="86"/>
      <c r="J142" s="517"/>
      <c r="K142" s="517"/>
      <c r="L142" s="87"/>
    </row>
    <row r="143" spans="5:12" x14ac:dyDescent="0.25">
      <c r="E143" s="87"/>
      <c r="F143" s="87"/>
      <c r="G143" s="87"/>
      <c r="H143" s="86"/>
      <c r="I143" s="86"/>
      <c r="J143" s="517"/>
      <c r="K143" s="517"/>
      <c r="L143" s="87"/>
    </row>
    <row r="144" spans="5:12" x14ac:dyDescent="0.25">
      <c r="E144" s="87"/>
      <c r="F144" s="87"/>
      <c r="G144" s="87"/>
      <c r="H144" s="86"/>
      <c r="I144" s="86"/>
      <c r="J144" s="517"/>
      <c r="K144" s="517"/>
      <c r="L144" s="87"/>
    </row>
    <row r="145" spans="5:12" x14ac:dyDescent="0.25">
      <c r="E145" s="87"/>
      <c r="F145" s="87"/>
      <c r="G145" s="87"/>
      <c r="H145" s="86"/>
      <c r="I145" s="86"/>
      <c r="J145" s="517"/>
      <c r="K145" s="517"/>
      <c r="L145" s="87"/>
    </row>
    <row r="146" spans="5:12" x14ac:dyDescent="0.25">
      <c r="E146" s="87"/>
      <c r="F146" s="87"/>
      <c r="G146" s="87"/>
      <c r="H146" s="86"/>
      <c r="I146" s="86"/>
      <c r="J146" s="517"/>
      <c r="K146" s="517"/>
      <c r="L146" s="87"/>
    </row>
    <row r="147" spans="5:12" x14ac:dyDescent="0.25">
      <c r="E147" s="87"/>
      <c r="F147" s="87"/>
      <c r="G147" s="87"/>
      <c r="H147" s="86"/>
      <c r="I147" s="86"/>
      <c r="J147" s="517"/>
      <c r="K147" s="517"/>
      <c r="L147" s="87"/>
    </row>
    <row r="148" spans="5:12" x14ac:dyDescent="0.25">
      <c r="E148" s="87"/>
      <c r="F148" s="87"/>
      <c r="G148" s="87"/>
      <c r="H148" s="86"/>
      <c r="I148" s="86"/>
      <c r="J148" s="517"/>
      <c r="K148" s="517"/>
      <c r="L148" s="87"/>
    </row>
    <row r="149" spans="5:12" x14ac:dyDescent="0.25">
      <c r="E149" s="87"/>
      <c r="F149" s="87"/>
      <c r="G149" s="87"/>
      <c r="H149" s="86"/>
      <c r="I149" s="86"/>
      <c r="J149" s="517"/>
      <c r="K149" s="517"/>
      <c r="L149" s="87"/>
    </row>
    <row r="150" spans="5:12" x14ac:dyDescent="0.25">
      <c r="E150" s="87"/>
      <c r="F150" s="87"/>
      <c r="G150" s="87"/>
      <c r="H150" s="86"/>
      <c r="I150" s="86"/>
      <c r="J150" s="517"/>
      <c r="K150" s="517"/>
      <c r="L150" s="87"/>
    </row>
    <row r="151" spans="5:12" x14ac:dyDescent="0.25">
      <c r="E151" s="87"/>
      <c r="F151" s="87"/>
      <c r="G151" s="87"/>
      <c r="H151" s="86"/>
      <c r="I151" s="86"/>
      <c r="J151" s="517"/>
      <c r="K151" s="517"/>
      <c r="L151" s="87"/>
    </row>
    <row r="152" spans="5:12" x14ac:dyDescent="0.25">
      <c r="E152" s="87"/>
      <c r="F152" s="87"/>
      <c r="G152" s="87"/>
      <c r="H152" s="86"/>
      <c r="I152" s="86"/>
      <c r="J152" s="517"/>
      <c r="K152" s="517"/>
      <c r="L152" s="87"/>
    </row>
    <row r="153" spans="5:12" x14ac:dyDescent="0.25">
      <c r="E153" s="87"/>
      <c r="F153" s="87"/>
      <c r="G153" s="87"/>
      <c r="H153" s="86"/>
      <c r="I153" s="86"/>
      <c r="J153" s="517"/>
      <c r="K153" s="517"/>
      <c r="L153" s="87"/>
    </row>
    <row r="154" spans="5:12" x14ac:dyDescent="0.25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D073-76E6-4852-AB4C-14E8E4FD0AAD}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 x14ac:dyDescent="0.2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 x14ac:dyDescent="0.2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 x14ac:dyDescent="0.2">
      <c r="A2" s="538" t="s">
        <v>558</v>
      </c>
      <c r="B2" s="539"/>
      <c r="C2" s="1360" t="s">
        <v>559</v>
      </c>
      <c r="D2" s="1361"/>
      <c r="E2" s="1361"/>
      <c r="F2" s="1362"/>
      <c r="G2" s="540" t="s">
        <v>104</v>
      </c>
      <c r="H2" s="541"/>
      <c r="I2" s="541"/>
    </row>
    <row r="3" spans="1:9" x14ac:dyDescent="0.2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 x14ac:dyDescent="0.2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 x14ac:dyDescent="0.2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 x14ac:dyDescent="0.2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 x14ac:dyDescent="0.2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 x14ac:dyDescent="0.2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 x14ac:dyDescent="0.2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 x14ac:dyDescent="0.2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 x14ac:dyDescent="0.2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 x14ac:dyDescent="0.2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 x14ac:dyDescent="0.2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 x14ac:dyDescent="0.2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 x14ac:dyDescent="0.2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 x14ac:dyDescent="0.2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 x14ac:dyDescent="0.2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 x14ac:dyDescent="0.2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 x14ac:dyDescent="0.2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 x14ac:dyDescent="0.2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 x14ac:dyDescent="0.2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 x14ac:dyDescent="0.2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 x14ac:dyDescent="0.2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 x14ac:dyDescent="0.2">
      <c r="A24" s="558" t="s">
        <v>606</v>
      </c>
      <c r="B24" s="559"/>
      <c r="C24" s="1381" t="s">
        <v>559</v>
      </c>
      <c r="D24" s="1382"/>
      <c r="E24" s="1382"/>
      <c r="F24" s="1383"/>
      <c r="G24" s="560" t="s">
        <v>607</v>
      </c>
      <c r="H24" s="559"/>
      <c r="I24" s="559"/>
    </row>
    <row r="25" spans="1:10" x14ac:dyDescent="0.2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 x14ac:dyDescent="0.2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 x14ac:dyDescent="0.2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 x14ac:dyDescent="0.2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 x14ac:dyDescent="0.2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 x14ac:dyDescent="0.2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 x14ac:dyDescent="0.2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 x14ac:dyDescent="0.2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 x14ac:dyDescent="0.2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 x14ac:dyDescent="0.2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 x14ac:dyDescent="0.2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 x14ac:dyDescent="0.2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 x14ac:dyDescent="0.2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 x14ac:dyDescent="0.2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 x14ac:dyDescent="0.2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 x14ac:dyDescent="0.2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 x14ac:dyDescent="0.2">
      <c r="A41" s="564" t="s">
        <v>624</v>
      </c>
      <c r="B41" s="539"/>
      <c r="C41" s="1360" t="s">
        <v>559</v>
      </c>
      <c r="D41" s="1361"/>
      <c r="E41" s="1361"/>
      <c r="F41" s="1362"/>
      <c r="G41" s="565" t="s">
        <v>625</v>
      </c>
      <c r="H41" s="566"/>
      <c r="I41" s="539"/>
    </row>
    <row r="42" spans="1:9" x14ac:dyDescent="0.2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 x14ac:dyDescent="0.2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 x14ac:dyDescent="0.2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 x14ac:dyDescent="0.2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 x14ac:dyDescent="0.2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 x14ac:dyDescent="0.2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 x14ac:dyDescent="0.2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 x14ac:dyDescent="0.2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 x14ac:dyDescent="0.2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 x14ac:dyDescent="0.2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 x14ac:dyDescent="0.2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 x14ac:dyDescent="0.2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 x14ac:dyDescent="0.2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 x14ac:dyDescent="0.2">
      <c r="A55" s="538" t="s">
        <v>641</v>
      </c>
      <c r="B55" s="539"/>
      <c r="C55" s="1360" t="s">
        <v>559</v>
      </c>
      <c r="D55" s="1361"/>
      <c r="E55" s="1361"/>
      <c r="F55" s="1362"/>
      <c r="G55" s="540" t="s">
        <v>31</v>
      </c>
      <c r="H55" s="566"/>
      <c r="I55" s="566"/>
    </row>
    <row r="56" spans="1:9" x14ac:dyDescent="0.2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 x14ac:dyDescent="0.2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 x14ac:dyDescent="0.2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 x14ac:dyDescent="0.2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 x14ac:dyDescent="0.2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 x14ac:dyDescent="0.2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 x14ac:dyDescent="0.2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 x14ac:dyDescent="0.2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 x14ac:dyDescent="0.2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 x14ac:dyDescent="0.2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 x14ac:dyDescent="0.2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 x14ac:dyDescent="0.2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 x14ac:dyDescent="0.2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 x14ac:dyDescent="0.2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 x14ac:dyDescent="0.2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 x14ac:dyDescent="0.2">
      <c r="A71" s="538" t="s">
        <v>653</v>
      </c>
      <c r="B71" s="539"/>
      <c r="C71" s="1360" t="s">
        <v>559</v>
      </c>
      <c r="D71" s="1361"/>
      <c r="E71" s="1361"/>
      <c r="F71" s="1362"/>
      <c r="G71" s="540" t="s">
        <v>654</v>
      </c>
      <c r="H71" s="566"/>
      <c r="I71" s="566"/>
    </row>
    <row r="72" spans="1:9" x14ac:dyDescent="0.2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 x14ac:dyDescent="0.2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 x14ac:dyDescent="0.2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 x14ac:dyDescent="0.2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 x14ac:dyDescent="0.2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 x14ac:dyDescent="0.2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 x14ac:dyDescent="0.2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 x14ac:dyDescent="0.2">
      <c r="A79" s="538" t="s">
        <v>626</v>
      </c>
      <c r="B79" s="539"/>
      <c r="C79" s="1360" t="s">
        <v>559</v>
      </c>
      <c r="D79" s="1361"/>
      <c r="E79" s="1361"/>
      <c r="F79" s="1362"/>
      <c r="G79" s="540" t="s">
        <v>163</v>
      </c>
      <c r="H79" s="566"/>
      <c r="I79" s="566"/>
    </row>
    <row r="80" spans="1:9" x14ac:dyDescent="0.2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 x14ac:dyDescent="0.2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 x14ac:dyDescent="0.2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 x14ac:dyDescent="0.2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 x14ac:dyDescent="0.2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 x14ac:dyDescent="0.2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 x14ac:dyDescent="0.2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 x14ac:dyDescent="0.2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 x14ac:dyDescent="0.2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 x14ac:dyDescent="0.2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 x14ac:dyDescent="0.2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 x14ac:dyDescent="0.2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 x14ac:dyDescent="0.2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 x14ac:dyDescent="0.2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 x14ac:dyDescent="0.2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 x14ac:dyDescent="0.2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 x14ac:dyDescent="0.2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 x14ac:dyDescent="0.2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 x14ac:dyDescent="0.2">
      <c r="A98" s="564" t="s">
        <v>563</v>
      </c>
      <c r="B98" s="539"/>
      <c r="C98" s="1360" t="s">
        <v>559</v>
      </c>
      <c r="D98" s="1361"/>
      <c r="E98" s="1361"/>
      <c r="F98" s="1362"/>
      <c r="G98" s="569" t="s">
        <v>663</v>
      </c>
      <c r="H98" s="566"/>
      <c r="I98" s="539"/>
      <c r="J98" s="557"/>
    </row>
    <row r="99" spans="1:10" x14ac:dyDescent="0.2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 x14ac:dyDescent="0.2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 x14ac:dyDescent="0.2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 x14ac:dyDescent="0.2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 x14ac:dyDescent="0.2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 x14ac:dyDescent="0.2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 x14ac:dyDescent="0.2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 x14ac:dyDescent="0.2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 x14ac:dyDescent="0.2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 x14ac:dyDescent="0.2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 x14ac:dyDescent="0.2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 x14ac:dyDescent="0.2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 x14ac:dyDescent="0.2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 x14ac:dyDescent="0.2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 x14ac:dyDescent="0.2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 x14ac:dyDescent="0.2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 x14ac:dyDescent="0.2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 x14ac:dyDescent="0.2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 x14ac:dyDescent="0.2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 x14ac:dyDescent="0.2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 x14ac:dyDescent="0.2">
      <c r="A119" s="538" t="s">
        <v>671</v>
      </c>
      <c r="B119" s="539"/>
      <c r="C119" s="1360" t="s">
        <v>559</v>
      </c>
      <c r="D119" s="1361"/>
      <c r="E119" s="1361"/>
      <c r="F119" s="1362"/>
      <c r="G119" s="540" t="s">
        <v>185</v>
      </c>
      <c r="H119" s="566"/>
      <c r="I119" s="566"/>
    </row>
    <row r="120" spans="1:10" x14ac:dyDescent="0.2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 x14ac:dyDescent="0.2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 x14ac:dyDescent="0.2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 x14ac:dyDescent="0.2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 x14ac:dyDescent="0.2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 x14ac:dyDescent="0.2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 x14ac:dyDescent="0.2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 x14ac:dyDescent="0.2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 x14ac:dyDescent="0.2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 x14ac:dyDescent="0.2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 x14ac:dyDescent="0.2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 x14ac:dyDescent="0.2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 x14ac:dyDescent="0.2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 x14ac:dyDescent="0.2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 x14ac:dyDescent="0.2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 x14ac:dyDescent="0.2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 x14ac:dyDescent="0.2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 x14ac:dyDescent="0.2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 x14ac:dyDescent="0.2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 x14ac:dyDescent="0.2">
      <c r="A139" s="538" t="s">
        <v>658</v>
      </c>
      <c r="B139" s="539"/>
      <c r="C139" s="1360" t="s">
        <v>559</v>
      </c>
      <c r="D139" s="1361"/>
      <c r="E139" s="1361"/>
      <c r="F139" s="1362"/>
      <c r="G139" s="540" t="s">
        <v>167</v>
      </c>
      <c r="H139" s="566"/>
      <c r="I139" s="566"/>
    </row>
    <row r="140" spans="1:9" x14ac:dyDescent="0.2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 x14ac:dyDescent="0.2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 x14ac:dyDescent="0.2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 x14ac:dyDescent="0.2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 x14ac:dyDescent="0.2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 x14ac:dyDescent="0.2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 x14ac:dyDescent="0.2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 x14ac:dyDescent="0.2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 x14ac:dyDescent="0.2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 x14ac:dyDescent="0.2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 x14ac:dyDescent="0.2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 x14ac:dyDescent="0.2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 x14ac:dyDescent="0.2">
      <c r="A152" s="538" t="s">
        <v>694</v>
      </c>
      <c r="B152" s="539"/>
      <c r="C152" s="1360" t="s">
        <v>559</v>
      </c>
      <c r="D152" s="1361"/>
      <c r="E152" s="1361"/>
      <c r="F152" s="1362"/>
      <c r="G152" s="540" t="s">
        <v>43</v>
      </c>
      <c r="H152" s="566"/>
      <c r="I152" s="566"/>
    </row>
    <row r="153" spans="1:9" x14ac:dyDescent="0.2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 x14ac:dyDescent="0.2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 x14ac:dyDescent="0.2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 x14ac:dyDescent="0.2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 x14ac:dyDescent="0.2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 x14ac:dyDescent="0.2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 x14ac:dyDescent="0.2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 x14ac:dyDescent="0.2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 x14ac:dyDescent="0.2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 x14ac:dyDescent="0.2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 x14ac:dyDescent="0.2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 x14ac:dyDescent="0.2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 x14ac:dyDescent="0.2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 x14ac:dyDescent="0.2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 x14ac:dyDescent="0.2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 x14ac:dyDescent="0.2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 x14ac:dyDescent="0.2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 x14ac:dyDescent="0.2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 x14ac:dyDescent="0.2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 x14ac:dyDescent="0.2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 x14ac:dyDescent="0.2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 x14ac:dyDescent="0.2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 x14ac:dyDescent="0.2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 x14ac:dyDescent="0.2">
      <c r="A176" s="538" t="s">
        <v>565</v>
      </c>
      <c r="B176" s="539"/>
      <c r="C176" s="1360" t="s">
        <v>559</v>
      </c>
      <c r="D176" s="1361"/>
      <c r="E176" s="1361"/>
      <c r="F176" s="1362"/>
      <c r="G176" s="540" t="s">
        <v>180</v>
      </c>
      <c r="H176" s="566"/>
      <c r="I176" s="566"/>
    </row>
    <row r="177" spans="1:9" x14ac:dyDescent="0.2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 x14ac:dyDescent="0.2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 x14ac:dyDescent="0.2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 x14ac:dyDescent="0.2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 x14ac:dyDescent="0.2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 x14ac:dyDescent="0.2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 x14ac:dyDescent="0.2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 x14ac:dyDescent="0.2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 x14ac:dyDescent="0.2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 x14ac:dyDescent="0.2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 x14ac:dyDescent="0.2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 x14ac:dyDescent="0.2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 x14ac:dyDescent="0.2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 x14ac:dyDescent="0.2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 x14ac:dyDescent="0.2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 x14ac:dyDescent="0.2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 x14ac:dyDescent="0.2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 x14ac:dyDescent="0.2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 x14ac:dyDescent="0.2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 x14ac:dyDescent="0.2">
      <c r="A196" s="538" t="s">
        <v>566</v>
      </c>
      <c r="B196" s="539"/>
      <c r="C196" s="1360" t="s">
        <v>559</v>
      </c>
      <c r="D196" s="1361"/>
      <c r="E196" s="1361"/>
      <c r="F196" s="1362"/>
      <c r="G196" s="540" t="s">
        <v>205</v>
      </c>
      <c r="H196" s="566"/>
      <c r="I196" s="566"/>
    </row>
    <row r="197" spans="1:9" x14ac:dyDescent="0.2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 x14ac:dyDescent="0.2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 x14ac:dyDescent="0.2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 x14ac:dyDescent="0.2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 x14ac:dyDescent="0.2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 x14ac:dyDescent="0.2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 x14ac:dyDescent="0.2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 x14ac:dyDescent="0.2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 x14ac:dyDescent="0.2">
      <c r="A205" s="574" t="s">
        <v>569</v>
      </c>
      <c r="B205" s="575"/>
      <c r="C205" s="1378" t="s">
        <v>559</v>
      </c>
      <c r="D205" s="1379"/>
      <c r="E205" s="1379"/>
      <c r="F205" s="1380"/>
      <c r="G205" s="576" t="s">
        <v>720</v>
      </c>
      <c r="H205" s="577"/>
      <c r="I205" s="578"/>
    </row>
    <row r="206" spans="1:9" s="561" customFormat="1" x14ac:dyDescent="0.2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 x14ac:dyDescent="0.2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 x14ac:dyDescent="0.2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 x14ac:dyDescent="0.2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 x14ac:dyDescent="0.2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 x14ac:dyDescent="0.2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 x14ac:dyDescent="0.2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 x14ac:dyDescent="0.2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 x14ac:dyDescent="0.2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 x14ac:dyDescent="0.2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 x14ac:dyDescent="0.2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 x14ac:dyDescent="0.2">
      <c r="A217" s="538" t="s">
        <v>629</v>
      </c>
      <c r="B217" s="539"/>
      <c r="C217" s="1360" t="s">
        <v>559</v>
      </c>
      <c r="D217" s="1361"/>
      <c r="E217" s="1361"/>
      <c r="F217" s="1362"/>
      <c r="G217" s="540" t="s">
        <v>173</v>
      </c>
      <c r="H217" s="566"/>
      <c r="I217" s="566"/>
    </row>
    <row r="218" spans="1:9" x14ac:dyDescent="0.2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 x14ac:dyDescent="0.2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 x14ac:dyDescent="0.2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 x14ac:dyDescent="0.2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 x14ac:dyDescent="0.2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 x14ac:dyDescent="0.2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 x14ac:dyDescent="0.2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 x14ac:dyDescent="0.2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 x14ac:dyDescent="0.2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 x14ac:dyDescent="0.2">
      <c r="A227" s="538" t="s">
        <v>570</v>
      </c>
      <c r="B227" s="539"/>
      <c r="C227" s="1360" t="s">
        <v>559</v>
      </c>
      <c r="D227" s="1361"/>
      <c r="E227" s="1361"/>
      <c r="F227" s="1362"/>
      <c r="G227" s="540" t="s">
        <v>724</v>
      </c>
      <c r="H227" s="566"/>
      <c r="I227" s="566"/>
    </row>
    <row r="228" spans="1:9" x14ac:dyDescent="0.2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 x14ac:dyDescent="0.2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 x14ac:dyDescent="0.2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 x14ac:dyDescent="0.2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 x14ac:dyDescent="0.2">
      <c r="A232" s="538" t="s">
        <v>574</v>
      </c>
      <c r="B232" s="539"/>
      <c r="C232" s="1360" t="s">
        <v>559</v>
      </c>
      <c r="D232" s="1361"/>
      <c r="E232" s="1361"/>
      <c r="F232" s="1362"/>
      <c r="G232" s="540" t="s">
        <v>726</v>
      </c>
      <c r="H232" s="566"/>
      <c r="I232" s="566"/>
    </row>
    <row r="233" spans="1:9" x14ac:dyDescent="0.2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 x14ac:dyDescent="0.2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 x14ac:dyDescent="0.2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 x14ac:dyDescent="0.2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 x14ac:dyDescent="0.2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 x14ac:dyDescent="0.2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 x14ac:dyDescent="0.2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 x14ac:dyDescent="0.2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 x14ac:dyDescent="0.2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 x14ac:dyDescent="0.2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 x14ac:dyDescent="0.2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 x14ac:dyDescent="0.2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 x14ac:dyDescent="0.2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 x14ac:dyDescent="0.2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 x14ac:dyDescent="0.2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 x14ac:dyDescent="0.2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 x14ac:dyDescent="0.2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 x14ac:dyDescent="0.2">
      <c r="A250" s="538" t="s">
        <v>577</v>
      </c>
      <c r="B250" s="539"/>
      <c r="C250" s="1360" t="s">
        <v>559</v>
      </c>
      <c r="D250" s="1361"/>
      <c r="E250" s="1361"/>
      <c r="F250" s="1362"/>
      <c r="G250" s="540" t="s">
        <v>157</v>
      </c>
      <c r="H250" s="566"/>
      <c r="I250" s="566"/>
    </row>
    <row r="251" spans="1:9" x14ac:dyDescent="0.2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 x14ac:dyDescent="0.2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 x14ac:dyDescent="0.2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 x14ac:dyDescent="0.2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 x14ac:dyDescent="0.2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 x14ac:dyDescent="0.2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 x14ac:dyDescent="0.2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 x14ac:dyDescent="0.2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 x14ac:dyDescent="0.2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 x14ac:dyDescent="0.2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 x14ac:dyDescent="0.2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 x14ac:dyDescent="0.2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 x14ac:dyDescent="0.2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 x14ac:dyDescent="0.2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 x14ac:dyDescent="0.2">
      <c r="A265" s="538" t="s">
        <v>675</v>
      </c>
      <c r="B265" s="539"/>
      <c r="C265" s="1360" t="s">
        <v>559</v>
      </c>
      <c r="D265" s="1361"/>
      <c r="E265" s="1361"/>
      <c r="F265" s="1362"/>
      <c r="G265" s="540" t="s">
        <v>746</v>
      </c>
      <c r="H265" s="566"/>
      <c r="I265" s="566"/>
    </row>
    <row r="266" spans="1:9" x14ac:dyDescent="0.2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 x14ac:dyDescent="0.2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 x14ac:dyDescent="0.2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 x14ac:dyDescent="0.2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 x14ac:dyDescent="0.2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 x14ac:dyDescent="0.2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 x14ac:dyDescent="0.2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 x14ac:dyDescent="0.2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 x14ac:dyDescent="0.2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 x14ac:dyDescent="0.2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 x14ac:dyDescent="0.2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 x14ac:dyDescent="0.2">
      <c r="A277" s="538" t="s">
        <v>754</v>
      </c>
      <c r="B277" s="539"/>
      <c r="C277" s="1360" t="s">
        <v>559</v>
      </c>
      <c r="D277" s="1361"/>
      <c r="E277" s="1361"/>
      <c r="F277" s="1362"/>
      <c r="G277" s="540" t="s">
        <v>755</v>
      </c>
      <c r="H277" s="566"/>
      <c r="I277" s="566"/>
    </row>
    <row r="278" spans="1:9" x14ac:dyDescent="0.2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 x14ac:dyDescent="0.2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 x14ac:dyDescent="0.2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 x14ac:dyDescent="0.2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 x14ac:dyDescent="0.2">
      <c r="A282" s="538" t="s">
        <v>758</v>
      </c>
      <c r="B282" s="539"/>
      <c r="C282" s="1360" t="s">
        <v>559</v>
      </c>
      <c r="D282" s="1361"/>
      <c r="E282" s="1361"/>
      <c r="F282" s="1362"/>
      <c r="G282" s="540" t="s">
        <v>151</v>
      </c>
      <c r="H282" s="566"/>
      <c r="I282" s="566"/>
    </row>
    <row r="283" spans="1:9" x14ac:dyDescent="0.2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 x14ac:dyDescent="0.2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 x14ac:dyDescent="0.2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 x14ac:dyDescent="0.2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 x14ac:dyDescent="0.2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 x14ac:dyDescent="0.2">
      <c r="A288" s="538" t="s">
        <v>579</v>
      </c>
      <c r="B288" s="539"/>
      <c r="C288" s="1360" t="s">
        <v>559</v>
      </c>
      <c r="D288" s="1361"/>
      <c r="E288" s="1361"/>
      <c r="F288" s="1362"/>
      <c r="G288" s="540" t="s">
        <v>175</v>
      </c>
      <c r="H288" s="566"/>
      <c r="I288" s="566"/>
    </row>
    <row r="289" spans="1:9" x14ac:dyDescent="0.2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 x14ac:dyDescent="0.2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 x14ac:dyDescent="0.2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 x14ac:dyDescent="0.2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 x14ac:dyDescent="0.2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 x14ac:dyDescent="0.2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 x14ac:dyDescent="0.2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 x14ac:dyDescent="0.2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 x14ac:dyDescent="0.2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 x14ac:dyDescent="0.2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 x14ac:dyDescent="0.2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 x14ac:dyDescent="0.2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 x14ac:dyDescent="0.2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 x14ac:dyDescent="0.2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 x14ac:dyDescent="0.2">
      <c r="A303" s="538" t="s">
        <v>581</v>
      </c>
      <c r="B303" s="539"/>
      <c r="C303" s="1360" t="s">
        <v>559</v>
      </c>
      <c r="D303" s="1361"/>
      <c r="E303" s="1361"/>
      <c r="F303" s="1362"/>
      <c r="G303" s="540" t="s">
        <v>153</v>
      </c>
      <c r="H303" s="566"/>
      <c r="I303" s="566"/>
    </row>
    <row r="304" spans="1:9" x14ac:dyDescent="0.2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 x14ac:dyDescent="0.2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 x14ac:dyDescent="0.2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 x14ac:dyDescent="0.2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 x14ac:dyDescent="0.2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 x14ac:dyDescent="0.2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 x14ac:dyDescent="0.2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 x14ac:dyDescent="0.2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 x14ac:dyDescent="0.2">
      <c r="A312" s="538" t="s">
        <v>580</v>
      </c>
      <c r="B312" s="539"/>
      <c r="C312" s="1360" t="s">
        <v>559</v>
      </c>
      <c r="D312" s="1361"/>
      <c r="E312" s="1361"/>
      <c r="F312" s="1362"/>
      <c r="G312" s="540" t="s">
        <v>778</v>
      </c>
      <c r="H312" s="566"/>
      <c r="I312" s="566"/>
    </row>
    <row r="313" spans="1:9" x14ac:dyDescent="0.2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 x14ac:dyDescent="0.2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 x14ac:dyDescent="0.2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 x14ac:dyDescent="0.2">
      <c r="A316" s="538" t="s">
        <v>779</v>
      </c>
      <c r="B316" s="539"/>
      <c r="C316" s="1360" t="s">
        <v>559</v>
      </c>
      <c r="D316" s="1361"/>
      <c r="E316" s="1361"/>
      <c r="F316" s="1362"/>
      <c r="G316" s="540" t="s">
        <v>155</v>
      </c>
      <c r="H316" s="566"/>
      <c r="I316" s="566"/>
    </row>
    <row r="317" spans="1:9" x14ac:dyDescent="0.2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 x14ac:dyDescent="0.2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 x14ac:dyDescent="0.2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 x14ac:dyDescent="0.2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 x14ac:dyDescent="0.2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 x14ac:dyDescent="0.2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 x14ac:dyDescent="0.2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 x14ac:dyDescent="0.2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 x14ac:dyDescent="0.2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 x14ac:dyDescent="0.2">
      <c r="A326" s="538" t="s">
        <v>784</v>
      </c>
      <c r="B326" s="539"/>
      <c r="C326" s="1375" t="s">
        <v>559</v>
      </c>
      <c r="D326" s="1376"/>
      <c r="E326" s="1376"/>
      <c r="F326" s="1377"/>
      <c r="G326" s="584" t="s">
        <v>545</v>
      </c>
      <c r="H326" s="566"/>
      <c r="I326" s="566"/>
    </row>
    <row r="327" spans="1:9" x14ac:dyDescent="0.2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 x14ac:dyDescent="0.2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 x14ac:dyDescent="0.2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 x14ac:dyDescent="0.2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 x14ac:dyDescent="0.2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 x14ac:dyDescent="0.2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 x14ac:dyDescent="0.2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 x14ac:dyDescent="0.2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 x14ac:dyDescent="0.2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 x14ac:dyDescent="0.2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 x14ac:dyDescent="0.2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 x14ac:dyDescent="0.2">
      <c r="A338" s="538" t="s">
        <v>793</v>
      </c>
      <c r="B338" s="539"/>
      <c r="C338" s="1360" t="s">
        <v>559</v>
      </c>
      <c r="D338" s="1361"/>
      <c r="E338" s="1361"/>
      <c r="F338" s="1362"/>
      <c r="G338" s="540" t="s">
        <v>794</v>
      </c>
      <c r="H338" s="593"/>
      <c r="I338" s="541"/>
    </row>
    <row r="339" spans="1:9" x14ac:dyDescent="0.2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 x14ac:dyDescent="0.2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 x14ac:dyDescent="0.2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 x14ac:dyDescent="0.2">
      <c r="A342" s="538" t="s">
        <v>796</v>
      </c>
      <c r="B342" s="539"/>
      <c r="C342" s="1360" t="s">
        <v>559</v>
      </c>
      <c r="D342" s="1361"/>
      <c r="E342" s="1361"/>
      <c r="F342" s="1362"/>
      <c r="G342" s="540" t="s">
        <v>797</v>
      </c>
      <c r="H342" s="566"/>
      <c r="I342" s="566"/>
    </row>
    <row r="343" spans="1:9" x14ac:dyDescent="0.2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 x14ac:dyDescent="0.2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 x14ac:dyDescent="0.2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 x14ac:dyDescent="0.2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 x14ac:dyDescent="0.2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 x14ac:dyDescent="0.2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 x14ac:dyDescent="0.2">
      <c r="A349" s="538" t="s">
        <v>585</v>
      </c>
      <c r="B349" s="539"/>
      <c r="C349" s="1360" t="s">
        <v>559</v>
      </c>
      <c r="D349" s="1361"/>
      <c r="E349" s="1361"/>
      <c r="F349" s="1362"/>
      <c r="G349" s="540" t="s">
        <v>202</v>
      </c>
      <c r="H349" s="566"/>
      <c r="I349" s="566"/>
    </row>
    <row r="350" spans="1:9" x14ac:dyDescent="0.2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 x14ac:dyDescent="0.2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 x14ac:dyDescent="0.2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 x14ac:dyDescent="0.2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 x14ac:dyDescent="0.2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 x14ac:dyDescent="0.2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 x14ac:dyDescent="0.2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 x14ac:dyDescent="0.2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 x14ac:dyDescent="0.2">
      <c r="A358" s="538" t="s">
        <v>646</v>
      </c>
      <c r="B358" s="539"/>
      <c r="C358" s="1360" t="s">
        <v>559</v>
      </c>
      <c r="D358" s="1361"/>
      <c r="E358" s="1361"/>
      <c r="F358" s="1362"/>
      <c r="G358" s="540" t="s">
        <v>137</v>
      </c>
      <c r="H358" s="566"/>
      <c r="I358" s="566"/>
    </row>
    <row r="359" spans="1:9" x14ac:dyDescent="0.2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 x14ac:dyDescent="0.2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 x14ac:dyDescent="0.2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 x14ac:dyDescent="0.2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 x14ac:dyDescent="0.2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 x14ac:dyDescent="0.2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 x14ac:dyDescent="0.2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 x14ac:dyDescent="0.2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 x14ac:dyDescent="0.2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 x14ac:dyDescent="0.2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 x14ac:dyDescent="0.2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 x14ac:dyDescent="0.2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 x14ac:dyDescent="0.2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 x14ac:dyDescent="0.2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 x14ac:dyDescent="0.2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 x14ac:dyDescent="0.2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 x14ac:dyDescent="0.2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 x14ac:dyDescent="0.2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 x14ac:dyDescent="0.2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 x14ac:dyDescent="0.2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 x14ac:dyDescent="0.2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 x14ac:dyDescent="0.2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 x14ac:dyDescent="0.2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 x14ac:dyDescent="0.2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 x14ac:dyDescent="0.2">
      <c r="A383" s="538" t="s">
        <v>704</v>
      </c>
      <c r="B383" s="539"/>
      <c r="C383" s="1375" t="s">
        <v>559</v>
      </c>
      <c r="D383" s="1376"/>
      <c r="E383" s="1376"/>
      <c r="F383" s="1377"/>
      <c r="G383" s="584" t="s">
        <v>824</v>
      </c>
      <c r="H383" s="594"/>
      <c r="I383" s="566"/>
    </row>
    <row r="384" spans="1:9" x14ac:dyDescent="0.2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 x14ac:dyDescent="0.2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 x14ac:dyDescent="0.2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 x14ac:dyDescent="0.2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 x14ac:dyDescent="0.2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 x14ac:dyDescent="0.2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 x14ac:dyDescent="0.2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 x14ac:dyDescent="0.2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 x14ac:dyDescent="0.2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 x14ac:dyDescent="0.2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 x14ac:dyDescent="0.2">
      <c r="A394" s="538" t="s">
        <v>832</v>
      </c>
      <c r="B394" s="539"/>
      <c r="C394" s="1360" t="s">
        <v>559</v>
      </c>
      <c r="D394" s="1361"/>
      <c r="E394" s="1361"/>
      <c r="F394" s="1362"/>
      <c r="G394" s="540" t="s">
        <v>833</v>
      </c>
      <c r="H394" s="566"/>
      <c r="I394" s="566"/>
      <c r="J394" s="557"/>
    </row>
    <row r="395" spans="1:10" x14ac:dyDescent="0.2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 x14ac:dyDescent="0.2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 x14ac:dyDescent="0.2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 x14ac:dyDescent="0.2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 x14ac:dyDescent="0.2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 x14ac:dyDescent="0.2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 x14ac:dyDescent="0.2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 x14ac:dyDescent="0.2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 x14ac:dyDescent="0.2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 x14ac:dyDescent="0.2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 x14ac:dyDescent="0.2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 x14ac:dyDescent="0.2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 x14ac:dyDescent="0.2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 x14ac:dyDescent="0.2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 x14ac:dyDescent="0.2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 x14ac:dyDescent="0.2">
      <c r="A410" s="538" t="s">
        <v>840</v>
      </c>
      <c r="B410" s="539"/>
      <c r="C410" s="1360" t="s">
        <v>559</v>
      </c>
      <c r="D410" s="1361"/>
      <c r="E410" s="1361"/>
      <c r="F410" s="1362"/>
      <c r="G410" s="540" t="s">
        <v>841</v>
      </c>
      <c r="H410" s="566"/>
      <c r="I410" s="566"/>
    </row>
    <row r="411" spans="1:9" x14ac:dyDescent="0.2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 x14ac:dyDescent="0.2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 x14ac:dyDescent="0.2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 x14ac:dyDescent="0.2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 x14ac:dyDescent="0.2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 x14ac:dyDescent="0.2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 x14ac:dyDescent="0.2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 x14ac:dyDescent="0.2">
      <c r="A418" s="538" t="s">
        <v>848</v>
      </c>
      <c r="B418" s="595"/>
      <c r="C418" s="1360" t="s">
        <v>559</v>
      </c>
      <c r="D418" s="1361"/>
      <c r="E418" s="1361"/>
      <c r="F418" s="1362"/>
      <c r="G418" s="540" t="s">
        <v>849</v>
      </c>
      <c r="H418" s="566"/>
      <c r="I418" s="566"/>
    </row>
    <row r="419" spans="1:9" x14ac:dyDescent="0.2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 x14ac:dyDescent="0.2">
      <c r="A420" s="538" t="s">
        <v>850</v>
      </c>
      <c r="B420" s="595"/>
      <c r="C420" s="1360" t="s">
        <v>559</v>
      </c>
      <c r="D420" s="1361"/>
      <c r="E420" s="1361"/>
      <c r="F420" s="1362"/>
      <c r="G420" s="540" t="s">
        <v>851</v>
      </c>
      <c r="H420" s="566"/>
      <c r="I420" s="566"/>
    </row>
    <row r="421" spans="1:9" ht="15" x14ac:dyDescent="0.2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 x14ac:dyDescent="0.2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 x14ac:dyDescent="0.2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 x14ac:dyDescent="0.2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 x14ac:dyDescent="0.2">
      <c r="A425" s="538" t="s">
        <v>853</v>
      </c>
      <c r="B425" s="595"/>
      <c r="C425" s="1360" t="s">
        <v>559</v>
      </c>
      <c r="D425" s="1361"/>
      <c r="E425" s="1361"/>
      <c r="F425" s="1362"/>
      <c r="G425" s="540" t="s">
        <v>854</v>
      </c>
      <c r="H425" s="566"/>
      <c r="I425" s="566"/>
    </row>
    <row r="426" spans="1:9" x14ac:dyDescent="0.2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 x14ac:dyDescent="0.2">
      <c r="A427" s="538" t="s">
        <v>856</v>
      </c>
      <c r="B427" s="595"/>
      <c r="C427" s="1360" t="s">
        <v>559</v>
      </c>
      <c r="D427" s="1361"/>
      <c r="E427" s="1361"/>
      <c r="F427" s="1362"/>
      <c r="G427" s="540" t="s">
        <v>857</v>
      </c>
      <c r="H427" s="566"/>
      <c r="I427" s="566"/>
    </row>
    <row r="428" spans="1:9" x14ac:dyDescent="0.2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 x14ac:dyDescent="0.2">
      <c r="A429" s="538" t="s">
        <v>859</v>
      </c>
      <c r="B429" s="595"/>
      <c r="C429" s="1360" t="s">
        <v>559</v>
      </c>
      <c r="D429" s="1361"/>
      <c r="E429" s="1361"/>
      <c r="F429" s="1362"/>
      <c r="G429" s="540" t="s">
        <v>860</v>
      </c>
      <c r="H429" s="566"/>
      <c r="I429" s="566"/>
    </row>
    <row r="430" spans="1:9" x14ac:dyDescent="0.2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 x14ac:dyDescent="0.2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 x14ac:dyDescent="0.2">
      <c r="A432" s="538" t="s">
        <v>680</v>
      </c>
      <c r="B432" s="595"/>
      <c r="C432" s="1360" t="s">
        <v>559</v>
      </c>
      <c r="D432" s="1361"/>
      <c r="E432" s="1361"/>
      <c r="F432" s="1362"/>
      <c r="G432" s="540" t="s">
        <v>862</v>
      </c>
      <c r="H432" s="566"/>
      <c r="I432" s="566"/>
    </row>
    <row r="433" spans="1:9" x14ac:dyDescent="0.2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 x14ac:dyDescent="0.2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 x14ac:dyDescent="0.2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 x14ac:dyDescent="0.2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 x14ac:dyDescent="0.2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 x14ac:dyDescent="0.2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 x14ac:dyDescent="0.2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 x14ac:dyDescent="0.2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 x14ac:dyDescent="0.2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 x14ac:dyDescent="0.2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 x14ac:dyDescent="0.2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 x14ac:dyDescent="0.2">
      <c r="A444" s="538" t="s">
        <v>813</v>
      </c>
      <c r="B444" s="539"/>
      <c r="C444" s="1360" t="s">
        <v>559</v>
      </c>
      <c r="D444" s="1361"/>
      <c r="E444" s="1361"/>
      <c r="F444" s="1362"/>
      <c r="G444" s="540" t="s">
        <v>872</v>
      </c>
      <c r="H444" s="566"/>
      <c r="I444" s="566"/>
    </row>
    <row r="445" spans="1:9" x14ac:dyDescent="0.2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 x14ac:dyDescent="0.2">
      <c r="A446" s="538" t="s">
        <v>815</v>
      </c>
      <c r="B446" s="539"/>
      <c r="C446" s="1360" t="s">
        <v>559</v>
      </c>
      <c r="D446" s="1361"/>
      <c r="E446" s="1361"/>
      <c r="F446" s="1362"/>
      <c r="G446" s="540" t="s">
        <v>874</v>
      </c>
      <c r="H446" s="566"/>
      <c r="I446" s="566"/>
    </row>
    <row r="447" spans="1:9" x14ac:dyDescent="0.2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 x14ac:dyDescent="0.2">
      <c r="A448" s="538" t="s">
        <v>817</v>
      </c>
      <c r="B448" s="539"/>
      <c r="C448" s="1360" t="s">
        <v>559</v>
      </c>
      <c r="D448" s="1361"/>
      <c r="E448" s="1361"/>
      <c r="F448" s="1362"/>
      <c r="G448" s="540" t="s">
        <v>877</v>
      </c>
      <c r="H448" s="566"/>
      <c r="I448" s="566"/>
    </row>
    <row r="449" spans="1:9" ht="15" x14ac:dyDescent="0.2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 x14ac:dyDescent="0.2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 x14ac:dyDescent="0.2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 x14ac:dyDescent="0.2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 x14ac:dyDescent="0.2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 x14ac:dyDescent="0.2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 x14ac:dyDescent="0.2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 x14ac:dyDescent="0.2">
      <c r="A456" s="538" t="s">
        <v>819</v>
      </c>
      <c r="B456" s="539"/>
      <c r="C456" s="1360" t="s">
        <v>559</v>
      </c>
      <c r="D456" s="1361"/>
      <c r="E456" s="1361"/>
      <c r="F456" s="1362"/>
      <c r="G456" s="540" t="s">
        <v>880</v>
      </c>
      <c r="H456" s="566"/>
      <c r="I456" s="566"/>
    </row>
    <row r="457" spans="1:9" x14ac:dyDescent="0.2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 x14ac:dyDescent="0.2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 x14ac:dyDescent="0.2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 x14ac:dyDescent="0.2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 x14ac:dyDescent="0.2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 x14ac:dyDescent="0.2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 x14ac:dyDescent="0.2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 x14ac:dyDescent="0.2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 x14ac:dyDescent="0.2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 x14ac:dyDescent="0.2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 x14ac:dyDescent="0.2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 x14ac:dyDescent="0.2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 x14ac:dyDescent="0.2">
      <c r="A469" s="538" t="s">
        <v>893</v>
      </c>
      <c r="B469" s="539"/>
      <c r="C469" s="1360" t="s">
        <v>559</v>
      </c>
      <c r="D469" s="1361"/>
      <c r="E469" s="1361"/>
      <c r="F469" s="1362"/>
      <c r="G469" s="540" t="s">
        <v>148</v>
      </c>
      <c r="H469" s="566"/>
      <c r="I469" s="566"/>
    </row>
    <row r="470" spans="1:9" x14ac:dyDescent="0.2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 x14ac:dyDescent="0.2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 x14ac:dyDescent="0.2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 x14ac:dyDescent="0.2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 x14ac:dyDescent="0.2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 x14ac:dyDescent="0.2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 x14ac:dyDescent="0.2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 x14ac:dyDescent="0.2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 x14ac:dyDescent="0.2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 x14ac:dyDescent="0.2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 x14ac:dyDescent="0.2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 x14ac:dyDescent="0.2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 x14ac:dyDescent="0.2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 x14ac:dyDescent="0.2">
      <c r="A483" s="538" t="s">
        <v>612</v>
      </c>
      <c r="B483" s="539"/>
      <c r="C483" s="1360" t="s">
        <v>559</v>
      </c>
      <c r="D483" s="1361"/>
      <c r="E483" s="1361"/>
      <c r="F483" s="1362"/>
      <c r="G483" s="540" t="s">
        <v>898</v>
      </c>
      <c r="H483" s="566"/>
      <c r="I483" s="566"/>
      <c r="J483" s="557"/>
    </row>
    <row r="484" spans="1:10" x14ac:dyDescent="0.2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 x14ac:dyDescent="0.2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 x14ac:dyDescent="0.2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 x14ac:dyDescent="0.2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 x14ac:dyDescent="0.2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 x14ac:dyDescent="0.2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 x14ac:dyDescent="0.2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 x14ac:dyDescent="0.2">
      <c r="A491" s="538" t="s">
        <v>636</v>
      </c>
      <c r="B491" s="539"/>
      <c r="C491" s="1360" t="s">
        <v>559</v>
      </c>
      <c r="D491" s="1361"/>
      <c r="E491" s="1361"/>
      <c r="F491" s="1362"/>
      <c r="G491" s="540" t="s">
        <v>907</v>
      </c>
      <c r="H491" s="566"/>
      <c r="I491" s="566"/>
    </row>
    <row r="492" spans="1:10" x14ac:dyDescent="0.2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 x14ac:dyDescent="0.2">
      <c r="A493" s="538" t="s">
        <v>834</v>
      </c>
      <c r="B493" s="608"/>
      <c r="C493" s="1365" t="s">
        <v>559</v>
      </c>
      <c r="D493" s="1366"/>
      <c r="E493" s="1366"/>
      <c r="F493" s="1367"/>
      <c r="G493" s="540" t="s">
        <v>909</v>
      </c>
      <c r="H493" s="609"/>
      <c r="I493" s="566"/>
    </row>
    <row r="494" spans="1:10" x14ac:dyDescent="0.2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 x14ac:dyDescent="0.2">
      <c r="A495" s="538" t="s">
        <v>910</v>
      </c>
      <c r="B495" s="539"/>
      <c r="C495" s="1360" t="s">
        <v>559</v>
      </c>
      <c r="D495" s="1361"/>
      <c r="E495" s="1361"/>
      <c r="F495" s="1362"/>
      <c r="G495" s="540" t="s">
        <v>911</v>
      </c>
      <c r="H495" s="566"/>
      <c r="I495" s="566"/>
    </row>
    <row r="496" spans="1:10" x14ac:dyDescent="0.2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 x14ac:dyDescent="0.2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 x14ac:dyDescent="0.2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 x14ac:dyDescent="0.2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 x14ac:dyDescent="0.2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 x14ac:dyDescent="0.2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 x14ac:dyDescent="0.2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 x14ac:dyDescent="0.2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 x14ac:dyDescent="0.2">
      <c r="A504" s="538" t="s">
        <v>919</v>
      </c>
      <c r="B504" s="539"/>
      <c r="C504" s="1360" t="s">
        <v>559</v>
      </c>
      <c r="D504" s="1361"/>
      <c r="E504" s="1361"/>
      <c r="F504" s="1362"/>
      <c r="G504" s="540" t="s">
        <v>920</v>
      </c>
      <c r="H504" s="614"/>
      <c r="I504" s="614"/>
    </row>
    <row r="505" spans="1:9" x14ac:dyDescent="0.2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 x14ac:dyDescent="0.2">
      <c r="A506" s="538" t="s">
        <v>922</v>
      </c>
      <c r="B506" s="539"/>
      <c r="C506" s="1360" t="s">
        <v>559</v>
      </c>
      <c r="D506" s="1361"/>
      <c r="E506" s="1361"/>
      <c r="F506" s="1362"/>
      <c r="G506" s="540" t="s">
        <v>923</v>
      </c>
      <c r="H506" s="566"/>
      <c r="I506" s="615"/>
    </row>
    <row r="507" spans="1:9" x14ac:dyDescent="0.2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 x14ac:dyDescent="0.2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 x14ac:dyDescent="0.2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 x14ac:dyDescent="0.2">
      <c r="A510" s="538" t="s">
        <v>925</v>
      </c>
      <c r="B510" s="539"/>
      <c r="C510" s="1360" t="s">
        <v>559</v>
      </c>
      <c r="D510" s="1361"/>
      <c r="E510" s="1361"/>
      <c r="F510" s="1362"/>
      <c r="G510" s="540" t="s">
        <v>926</v>
      </c>
      <c r="H510" s="566"/>
      <c r="I510" s="615"/>
    </row>
    <row r="511" spans="1:9" x14ac:dyDescent="0.2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 x14ac:dyDescent="0.2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 x14ac:dyDescent="0.2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 x14ac:dyDescent="0.2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 x14ac:dyDescent="0.2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 x14ac:dyDescent="0.2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 x14ac:dyDescent="0.2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 x14ac:dyDescent="0.2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 x14ac:dyDescent="0.2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 x14ac:dyDescent="0.2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 x14ac:dyDescent="0.2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 x14ac:dyDescent="0.2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 x14ac:dyDescent="0.2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 x14ac:dyDescent="0.2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 x14ac:dyDescent="0.2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 x14ac:dyDescent="0.2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 x14ac:dyDescent="0.2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 x14ac:dyDescent="0.2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 x14ac:dyDescent="0.2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 x14ac:dyDescent="0.2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 x14ac:dyDescent="0.2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 x14ac:dyDescent="0.2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 x14ac:dyDescent="0.2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 x14ac:dyDescent="0.2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 x14ac:dyDescent="0.2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 x14ac:dyDescent="0.2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 x14ac:dyDescent="0.2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 x14ac:dyDescent="0.2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 x14ac:dyDescent="0.2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 x14ac:dyDescent="0.2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 x14ac:dyDescent="0.2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 x14ac:dyDescent="0.2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 x14ac:dyDescent="0.2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 x14ac:dyDescent="0.2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 x14ac:dyDescent="0.2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 x14ac:dyDescent="0.2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 x14ac:dyDescent="0.2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 x14ac:dyDescent="0.2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 x14ac:dyDescent="0.2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 x14ac:dyDescent="0.2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 x14ac:dyDescent="0.2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 x14ac:dyDescent="0.2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 x14ac:dyDescent="0.2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 x14ac:dyDescent="0.2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 x14ac:dyDescent="0.2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 x14ac:dyDescent="0.2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 x14ac:dyDescent="0.2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 x14ac:dyDescent="0.2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 x14ac:dyDescent="0.2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 x14ac:dyDescent="0.2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 x14ac:dyDescent="0.2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 x14ac:dyDescent="0.2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 x14ac:dyDescent="0.2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 x14ac:dyDescent="0.2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 x14ac:dyDescent="0.2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 x14ac:dyDescent="0.2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 x14ac:dyDescent="0.2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 x14ac:dyDescent="0.2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 x14ac:dyDescent="0.2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 x14ac:dyDescent="0.2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 x14ac:dyDescent="0.2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 x14ac:dyDescent="0.2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 x14ac:dyDescent="0.2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 x14ac:dyDescent="0.2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 x14ac:dyDescent="0.2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 x14ac:dyDescent="0.2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 x14ac:dyDescent="0.2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 x14ac:dyDescent="0.2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 x14ac:dyDescent="0.2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 x14ac:dyDescent="0.2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 x14ac:dyDescent="0.2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 x14ac:dyDescent="0.2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 x14ac:dyDescent="0.2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 x14ac:dyDescent="0.2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 x14ac:dyDescent="0.2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 x14ac:dyDescent="0.2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 x14ac:dyDescent="0.2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 x14ac:dyDescent="0.2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 x14ac:dyDescent="0.2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 x14ac:dyDescent="0.2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 x14ac:dyDescent="0.2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 x14ac:dyDescent="0.2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 x14ac:dyDescent="0.2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 x14ac:dyDescent="0.2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 x14ac:dyDescent="0.2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 x14ac:dyDescent="0.2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 x14ac:dyDescent="0.2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 x14ac:dyDescent="0.2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 x14ac:dyDescent="0.2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 x14ac:dyDescent="0.2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 x14ac:dyDescent="0.2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 x14ac:dyDescent="0.2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 x14ac:dyDescent="0.2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 x14ac:dyDescent="0.2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 x14ac:dyDescent="0.2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 x14ac:dyDescent="0.2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 x14ac:dyDescent="0.2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 x14ac:dyDescent="0.2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 x14ac:dyDescent="0.2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 x14ac:dyDescent="0.2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 x14ac:dyDescent="0.2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 x14ac:dyDescent="0.2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 x14ac:dyDescent="0.2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 x14ac:dyDescent="0.2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 x14ac:dyDescent="0.2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 x14ac:dyDescent="0.2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 x14ac:dyDescent="0.2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 x14ac:dyDescent="0.2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 x14ac:dyDescent="0.2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 x14ac:dyDescent="0.2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 x14ac:dyDescent="0.2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 x14ac:dyDescent="0.2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 x14ac:dyDescent="0.2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 x14ac:dyDescent="0.2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 x14ac:dyDescent="0.2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 x14ac:dyDescent="0.2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 x14ac:dyDescent="0.2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 x14ac:dyDescent="0.2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 x14ac:dyDescent="0.2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 x14ac:dyDescent="0.2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 x14ac:dyDescent="0.2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 x14ac:dyDescent="0.2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 x14ac:dyDescent="0.2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 x14ac:dyDescent="0.2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 x14ac:dyDescent="0.2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 x14ac:dyDescent="0.2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 x14ac:dyDescent="0.2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 x14ac:dyDescent="0.2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 x14ac:dyDescent="0.2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 x14ac:dyDescent="0.2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 x14ac:dyDescent="0.2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 x14ac:dyDescent="0.2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 x14ac:dyDescent="0.2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 x14ac:dyDescent="0.2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 x14ac:dyDescent="0.2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 x14ac:dyDescent="0.2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 x14ac:dyDescent="0.2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 x14ac:dyDescent="0.2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 x14ac:dyDescent="0.2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 x14ac:dyDescent="0.2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 x14ac:dyDescent="0.2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 x14ac:dyDescent="0.2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 x14ac:dyDescent="0.2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 x14ac:dyDescent="0.2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 x14ac:dyDescent="0.2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 x14ac:dyDescent="0.2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 x14ac:dyDescent="0.2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 x14ac:dyDescent="0.2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 x14ac:dyDescent="0.2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 x14ac:dyDescent="0.2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 x14ac:dyDescent="0.2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 x14ac:dyDescent="0.2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 x14ac:dyDescent="0.2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 x14ac:dyDescent="0.2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 x14ac:dyDescent="0.2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 x14ac:dyDescent="0.2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 x14ac:dyDescent="0.2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 x14ac:dyDescent="0.2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 x14ac:dyDescent="0.2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 x14ac:dyDescent="0.2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 x14ac:dyDescent="0.2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 x14ac:dyDescent="0.2">
      <c r="A672" s="635"/>
      <c r="B672" s="636"/>
      <c r="C672" s="637"/>
      <c r="D672" s="637"/>
      <c r="E672" s="637"/>
      <c r="F672" s="637"/>
      <c r="G672" s="638"/>
      <c r="H672" s="603"/>
    </row>
    <row r="673" spans="1:9" x14ac:dyDescent="0.2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 x14ac:dyDescent="0.2">
      <c r="A674" s="564">
        <v>90</v>
      </c>
      <c r="B674" s="642" t="s">
        <v>558</v>
      </c>
      <c r="C674" s="1368" t="s">
        <v>559</v>
      </c>
      <c r="D674" s="1369"/>
      <c r="E674" s="1369"/>
      <c r="F674" s="1370"/>
      <c r="G674" s="643" t="s">
        <v>1144</v>
      </c>
      <c r="H674" s="641"/>
      <c r="I674" s="644" t="s">
        <v>1145</v>
      </c>
    </row>
    <row r="675" spans="1:9" s="557" customFormat="1" x14ac:dyDescent="0.2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 x14ac:dyDescent="0.2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 x14ac:dyDescent="0.2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 x14ac:dyDescent="0.2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 x14ac:dyDescent="0.2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 x14ac:dyDescent="0.2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 x14ac:dyDescent="0.2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 x14ac:dyDescent="0.2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 x14ac:dyDescent="0.2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 x14ac:dyDescent="0.2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 x14ac:dyDescent="0.2">
      <c r="A685" s="649"/>
      <c r="B685" s="650"/>
      <c r="C685" s="582"/>
      <c r="D685" s="582"/>
      <c r="E685" s="582"/>
      <c r="F685" s="582"/>
      <c r="G685" s="651"/>
      <c r="I685" s="652"/>
    </row>
    <row r="686" spans="1:9" x14ac:dyDescent="0.2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 x14ac:dyDescent="0.2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 x14ac:dyDescent="0.2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 x14ac:dyDescent="0.2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 x14ac:dyDescent="0.2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 x14ac:dyDescent="0.2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 x14ac:dyDescent="0.2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 x14ac:dyDescent="0.2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 x14ac:dyDescent="0.2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 x14ac:dyDescent="0.2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 x14ac:dyDescent="0.2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 x14ac:dyDescent="0.2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 x14ac:dyDescent="0.2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 x14ac:dyDescent="0.2">
      <c r="A699" s="667">
        <v>90</v>
      </c>
      <c r="B699" s="644">
        <v>41</v>
      </c>
      <c r="C699" s="1371" t="s">
        <v>559</v>
      </c>
      <c r="D699" s="1372"/>
      <c r="E699" s="1372"/>
      <c r="F699" s="1373"/>
      <c r="G699" s="668" t="s">
        <v>1168</v>
      </c>
      <c r="H699" s="669"/>
      <c r="I699" s="670" t="s">
        <v>1169</v>
      </c>
    </row>
    <row r="700" spans="1:9" s="557" customFormat="1" x14ac:dyDescent="0.2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 x14ac:dyDescent="0.2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 x14ac:dyDescent="0.2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 x14ac:dyDescent="0.2">
      <c r="A703" s="680">
        <v>90</v>
      </c>
      <c r="B703" s="681" t="s">
        <v>612</v>
      </c>
      <c r="C703" s="1374" t="s">
        <v>559</v>
      </c>
      <c r="D703" s="1374"/>
      <c r="E703" s="1374"/>
      <c r="F703" s="1374"/>
      <c r="G703" s="682" t="s">
        <v>1172</v>
      </c>
      <c r="H703" s="683"/>
      <c r="I703" s="684" t="s">
        <v>1173</v>
      </c>
    </row>
    <row r="704" spans="1:9" x14ac:dyDescent="0.2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 x14ac:dyDescent="0.2">
      <c r="A705" s="538">
        <v>90</v>
      </c>
      <c r="B705" s="539">
        <v>71</v>
      </c>
      <c r="C705" s="1364" t="s">
        <v>559</v>
      </c>
      <c r="D705" s="1364"/>
      <c r="E705" s="1364"/>
      <c r="F705" s="1364"/>
      <c r="G705" s="653" t="s">
        <v>1174</v>
      </c>
      <c r="H705" s="641"/>
      <c r="I705" s="684" t="s">
        <v>1175</v>
      </c>
    </row>
    <row r="706" spans="1:19" s="557" customFormat="1" x14ac:dyDescent="0.2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 x14ac:dyDescent="0.2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 x14ac:dyDescent="0.2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 x14ac:dyDescent="0.2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 x14ac:dyDescent="0.2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 x14ac:dyDescent="0.2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 x14ac:dyDescent="0.2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 x14ac:dyDescent="0.2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 x14ac:dyDescent="0.2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 x14ac:dyDescent="0.2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 x14ac:dyDescent="0.2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 x14ac:dyDescent="0.2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 x14ac:dyDescent="0.2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 x14ac:dyDescent="0.2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 x14ac:dyDescent="0.2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 x14ac:dyDescent="0.2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 x14ac:dyDescent="0.2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 x14ac:dyDescent="0.2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 x14ac:dyDescent="0.2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 x14ac:dyDescent="0.2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 x14ac:dyDescent="0.2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 x14ac:dyDescent="0.2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 x14ac:dyDescent="0.2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 x14ac:dyDescent="0.2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 x14ac:dyDescent="0.2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 x14ac:dyDescent="0.2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 x14ac:dyDescent="0.2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 x14ac:dyDescent="0.2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 x14ac:dyDescent="0.2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 x14ac:dyDescent="0.2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 x14ac:dyDescent="0.2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 x14ac:dyDescent="0.2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 x14ac:dyDescent="0.2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 x14ac:dyDescent="0.2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 x14ac:dyDescent="0.2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 x14ac:dyDescent="0.2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 x14ac:dyDescent="0.2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 x14ac:dyDescent="0.2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 x14ac:dyDescent="0.2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 x14ac:dyDescent="0.2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 x14ac:dyDescent="0.2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 x14ac:dyDescent="0.2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 x14ac:dyDescent="0.2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 x14ac:dyDescent="0.2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 x14ac:dyDescent="0.2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 x14ac:dyDescent="0.2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 x14ac:dyDescent="0.2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 x14ac:dyDescent="0.2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 x14ac:dyDescent="0.2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 x14ac:dyDescent="0.2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 x14ac:dyDescent="0.2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 x14ac:dyDescent="0.2">
      <c r="A757" s="538" t="s">
        <v>875</v>
      </c>
      <c r="B757" s="539"/>
      <c r="C757" s="1363" t="s">
        <v>559</v>
      </c>
      <c r="D757" s="1363"/>
      <c r="E757" s="1363"/>
      <c r="F757" s="1363"/>
      <c r="G757" s="540" t="s">
        <v>1231</v>
      </c>
      <c r="H757" s="615"/>
      <c r="I757" s="615"/>
    </row>
    <row r="758" spans="1:9" x14ac:dyDescent="0.2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 x14ac:dyDescent="0.2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 x14ac:dyDescent="0.2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 x14ac:dyDescent="0.2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 x14ac:dyDescent="0.2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 x14ac:dyDescent="0.2">
      <c r="A763" s="722"/>
      <c r="B763" s="723"/>
      <c r="C763" s="603"/>
      <c r="D763" s="603"/>
      <c r="E763" s="582"/>
      <c r="F763" s="582"/>
    </row>
    <row r="764" spans="1:9" x14ac:dyDescent="0.2">
      <c r="A764" s="538" t="s">
        <v>914</v>
      </c>
      <c r="B764" s="539"/>
      <c r="C764" s="1360" t="s">
        <v>559</v>
      </c>
      <c r="D764" s="1361"/>
      <c r="E764" s="1361"/>
      <c r="F764" s="1362"/>
      <c r="G764" s="540" t="s">
        <v>1239</v>
      </c>
      <c r="H764" s="615"/>
      <c r="I764" s="615"/>
    </row>
    <row r="765" spans="1:9" x14ac:dyDescent="0.2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 x14ac:dyDescent="0.2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 x14ac:dyDescent="0.2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 x14ac:dyDescent="0.2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 x14ac:dyDescent="0.2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 x14ac:dyDescent="0.2">
      <c r="A770" s="538" t="s">
        <v>604</v>
      </c>
      <c r="B770" s="539"/>
      <c r="C770" s="1360" t="s">
        <v>559</v>
      </c>
      <c r="D770" s="1361"/>
      <c r="E770" s="1361"/>
      <c r="F770" s="1362"/>
      <c r="G770" s="540" t="s">
        <v>1246</v>
      </c>
      <c r="H770" s="615"/>
      <c r="I770" s="615"/>
    </row>
    <row r="771" spans="1:9" x14ac:dyDescent="0.2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 x14ac:dyDescent="0.2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 x14ac:dyDescent="0.2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 x14ac:dyDescent="0.2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 x14ac:dyDescent="0.2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 x14ac:dyDescent="0.2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 x14ac:dyDescent="0.2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 x14ac:dyDescent="0.2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 x14ac:dyDescent="0.2">
      <c r="A779" s="538" t="s">
        <v>916</v>
      </c>
      <c r="B779" s="539"/>
      <c r="C779" s="1360" t="s">
        <v>559</v>
      </c>
      <c r="D779" s="1361"/>
      <c r="E779" s="1361"/>
      <c r="F779" s="1362"/>
      <c r="G779" s="540" t="s">
        <v>1262</v>
      </c>
      <c r="H779" s="615"/>
      <c r="I779" s="615"/>
    </row>
    <row r="780" spans="1:9" x14ac:dyDescent="0.2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 x14ac:dyDescent="0.2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 x14ac:dyDescent="0.2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 x14ac:dyDescent="0.2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 x14ac:dyDescent="0.2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 x14ac:dyDescent="0.2">
      <c r="A785" s="542"/>
      <c r="B785" s="543"/>
      <c r="C785" s="554"/>
      <c r="D785" s="555"/>
      <c r="E785" s="695"/>
      <c r="G785" s="546"/>
      <c r="H785" s="547"/>
      <c r="I785" s="547"/>
    </row>
    <row r="786" spans="1:9" x14ac:dyDescent="0.2">
      <c r="A786" s="538" t="s">
        <v>707</v>
      </c>
      <c r="B786" s="539"/>
      <c r="C786" s="1360" t="s">
        <v>559</v>
      </c>
      <c r="D786" s="1361"/>
      <c r="E786" s="1361"/>
      <c r="F786" s="1362"/>
      <c r="G786" s="540" t="s">
        <v>1269</v>
      </c>
      <c r="H786" s="615"/>
      <c r="I786" s="615"/>
    </row>
    <row r="787" spans="1:9" x14ac:dyDescent="0.2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 x14ac:dyDescent="0.2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 x14ac:dyDescent="0.2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 x14ac:dyDescent="0.2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 x14ac:dyDescent="0.2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 x14ac:dyDescent="0.2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 x14ac:dyDescent="0.2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 x14ac:dyDescent="0.2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 x14ac:dyDescent="0.2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 x14ac:dyDescent="0.2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 x14ac:dyDescent="0.2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 x14ac:dyDescent="0.2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 x14ac:dyDescent="0.2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 x14ac:dyDescent="0.2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 x14ac:dyDescent="0.2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 x14ac:dyDescent="0.2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 x14ac:dyDescent="0.2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 x14ac:dyDescent="0.2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 x14ac:dyDescent="0.2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 x14ac:dyDescent="0.2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 x14ac:dyDescent="0.2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 x14ac:dyDescent="0.2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 x14ac:dyDescent="0.2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 x14ac:dyDescent="0.2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 x14ac:dyDescent="0.2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 x14ac:dyDescent="0.2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 x14ac:dyDescent="0.2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 x14ac:dyDescent="0.2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 x14ac:dyDescent="0.2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 x14ac:dyDescent="0.2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 x14ac:dyDescent="0.2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 x14ac:dyDescent="0.2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 x14ac:dyDescent="0.2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 x14ac:dyDescent="0.2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 x14ac:dyDescent="0.2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 x14ac:dyDescent="0.2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 x14ac:dyDescent="0.2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 x14ac:dyDescent="0.2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 x14ac:dyDescent="0.2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 x14ac:dyDescent="0.2">
      <c r="A826" s="538" t="s">
        <v>866</v>
      </c>
      <c r="B826" s="539"/>
      <c r="C826" s="1360" t="s">
        <v>559</v>
      </c>
      <c r="D826" s="1361"/>
      <c r="E826" s="1361"/>
      <c r="F826" s="1362"/>
      <c r="G826" s="540" t="s">
        <v>1315</v>
      </c>
      <c r="H826" s="734"/>
      <c r="I826" s="541"/>
    </row>
    <row r="827" spans="1:9" x14ac:dyDescent="0.2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 x14ac:dyDescent="0.2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 x14ac:dyDescent="0.2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 x14ac:dyDescent="0.2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 x14ac:dyDescent="0.2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 x14ac:dyDescent="0.2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 x14ac:dyDescent="0.2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 x14ac:dyDescent="0.2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 x14ac:dyDescent="0.2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 x14ac:dyDescent="0.2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 x14ac:dyDescent="0.2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 x14ac:dyDescent="0.2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 x14ac:dyDescent="0.2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 x14ac:dyDescent="0.2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 x14ac:dyDescent="0.2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 x14ac:dyDescent="0.2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 x14ac:dyDescent="0.2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 x14ac:dyDescent="0.2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 x14ac:dyDescent="0.2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 x14ac:dyDescent="0.2">
      <c r="A846" s="538" t="s">
        <v>608</v>
      </c>
      <c r="B846" s="539"/>
      <c r="C846" s="1360" t="s">
        <v>559</v>
      </c>
      <c r="D846" s="1361"/>
      <c r="E846" s="1361"/>
      <c r="F846" s="1362"/>
      <c r="G846" s="540" t="s">
        <v>1341</v>
      </c>
      <c r="H846" s="615"/>
      <c r="I846" s="615"/>
    </row>
    <row r="847" spans="1:9" x14ac:dyDescent="0.2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 x14ac:dyDescent="0.2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 x14ac:dyDescent="0.2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 x14ac:dyDescent="0.2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 x14ac:dyDescent="0.2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 x14ac:dyDescent="0.2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 x14ac:dyDescent="0.2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 x14ac:dyDescent="0.2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 x14ac:dyDescent="0.2">
      <c r="A855" s="722"/>
      <c r="B855" s="723"/>
      <c r="C855" s="582"/>
      <c r="D855" s="582"/>
      <c r="E855" s="582"/>
      <c r="F855" s="582"/>
    </row>
    <row r="856" spans="1:9" x14ac:dyDescent="0.2">
      <c r="A856" s="740"/>
      <c r="B856" s="741"/>
      <c r="C856" s="742"/>
      <c r="D856" s="742"/>
      <c r="E856" s="742"/>
      <c r="F856" s="742"/>
      <c r="G856" s="743"/>
    </row>
    <row r="857" spans="1:9" x14ac:dyDescent="0.2">
      <c r="A857" s="722"/>
      <c r="B857" s="723"/>
      <c r="C857" s="582"/>
      <c r="D857" s="582"/>
      <c r="E857" s="582"/>
      <c r="F857" s="582"/>
    </row>
    <row r="858" spans="1:9" x14ac:dyDescent="0.2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 x14ac:dyDescent="0.2">
      <c r="A859" s="722"/>
      <c r="B859" s="723"/>
      <c r="C859" s="582"/>
      <c r="D859" s="582"/>
      <c r="E859" s="582"/>
      <c r="F859" s="582"/>
    </row>
    <row r="860" spans="1:9" x14ac:dyDescent="0.2">
      <c r="A860" s="740"/>
      <c r="B860" s="741"/>
      <c r="C860" s="742"/>
      <c r="D860" s="742"/>
      <c r="E860" s="742"/>
      <c r="F860" s="742"/>
      <c r="G860" s="743"/>
    </row>
    <row r="861" spans="1:9" x14ac:dyDescent="0.2">
      <c r="A861" s="722"/>
      <c r="B861" s="723"/>
      <c r="C861" s="582"/>
      <c r="D861" s="582"/>
      <c r="E861" s="582"/>
      <c r="F861" s="582"/>
    </row>
    <row r="862" spans="1:9" x14ac:dyDescent="0.2">
      <c r="A862" s="722"/>
      <c r="B862" s="723"/>
      <c r="C862" s="582"/>
      <c r="D862" s="582"/>
      <c r="E862" s="582"/>
      <c r="F862" s="582"/>
    </row>
    <row r="863" spans="1:9" x14ac:dyDescent="0.2">
      <c r="A863" s="722"/>
      <c r="B863" s="723"/>
      <c r="C863" s="582"/>
      <c r="D863" s="582"/>
      <c r="E863" s="582"/>
      <c r="F863" s="582"/>
    </row>
    <row r="864" spans="1:9" x14ac:dyDescent="0.2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 x14ac:dyDescent="0.2">
      <c r="A865" s="722"/>
      <c r="B865" s="723"/>
      <c r="C865" s="582"/>
      <c r="D865" s="582"/>
      <c r="E865" s="582"/>
      <c r="F865" s="582"/>
    </row>
    <row r="866" spans="1:7" x14ac:dyDescent="0.2">
      <c r="A866" s="722"/>
      <c r="B866" s="723"/>
      <c r="C866" s="582"/>
      <c r="D866" s="582"/>
      <c r="E866" s="582"/>
      <c r="F866" s="582"/>
    </row>
    <row r="867" spans="1:7" x14ac:dyDescent="0.2">
      <c r="A867" s="722"/>
      <c r="B867" s="723"/>
      <c r="C867" s="582"/>
      <c r="D867" s="582"/>
      <c r="E867" s="582"/>
      <c r="F867" s="582"/>
    </row>
    <row r="868" spans="1:7" x14ac:dyDescent="0.2">
      <c r="A868" s="722"/>
      <c r="B868" s="723"/>
      <c r="C868" s="582"/>
      <c r="D868" s="582"/>
      <c r="E868" s="582"/>
      <c r="F868" s="582"/>
    </row>
    <row r="869" spans="1:7" x14ac:dyDescent="0.2">
      <c r="A869" s="722"/>
      <c r="B869" s="723"/>
      <c r="C869" s="582"/>
      <c r="D869" s="582"/>
      <c r="E869" s="582"/>
      <c r="F869" s="582"/>
    </row>
    <row r="870" spans="1:7" x14ac:dyDescent="0.2">
      <c r="A870" s="722"/>
      <c r="B870" s="723"/>
      <c r="C870" s="582"/>
      <c r="D870" s="582"/>
      <c r="E870" s="582"/>
      <c r="F870" s="582"/>
    </row>
    <row r="871" spans="1:7" x14ac:dyDescent="0.2">
      <c r="A871" s="740"/>
      <c r="B871" s="741"/>
      <c r="C871" s="742"/>
      <c r="D871" s="742"/>
      <c r="E871" s="742"/>
      <c r="F871" s="742"/>
      <c r="G871" s="743"/>
    </row>
    <row r="872" spans="1:7" x14ac:dyDescent="0.2">
      <c r="A872" s="722"/>
      <c r="B872" s="723"/>
      <c r="C872" s="582"/>
      <c r="D872" s="582"/>
      <c r="E872" s="582"/>
      <c r="F872" s="582"/>
    </row>
    <row r="873" spans="1:7" x14ac:dyDescent="0.2">
      <c r="A873" s="722"/>
      <c r="B873" s="723"/>
      <c r="C873" s="582"/>
      <c r="D873" s="582"/>
      <c r="E873" s="582"/>
      <c r="F873" s="582"/>
    </row>
    <row r="874" spans="1:7" x14ac:dyDescent="0.2">
      <c r="A874" s="722"/>
      <c r="B874" s="723"/>
      <c r="C874" s="582"/>
      <c r="D874" s="582"/>
      <c r="E874" s="582"/>
      <c r="F874" s="582"/>
    </row>
    <row r="875" spans="1:7" x14ac:dyDescent="0.2">
      <c r="A875" s="722"/>
      <c r="B875" s="723"/>
      <c r="C875" s="582"/>
      <c r="D875" s="582"/>
      <c r="E875" s="582"/>
      <c r="F875" s="582"/>
      <c r="G875" s="744"/>
    </row>
  </sheetData>
  <autoFilter ref="A1:I875" xr:uid="{44B0FB30-4442-4982-8072-8914B9E960C6}"/>
  <mergeCells count="61">
    <mergeCell ref="C79:F79"/>
    <mergeCell ref="C2:F2"/>
    <mergeCell ref="C24:F24"/>
    <mergeCell ref="C41:F41"/>
    <mergeCell ref="C55:F55"/>
    <mergeCell ref="C71:F71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846:F846"/>
    <mergeCell ref="C757:F757"/>
    <mergeCell ref="C764:F764"/>
    <mergeCell ref="C770:F770"/>
    <mergeCell ref="C779:F779"/>
    <mergeCell ref="C786:F786"/>
    <mergeCell ref="C826:F826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042C-5A05-4082-B9DF-F7CC6D9FEB89}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 x14ac:dyDescent="0.2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 x14ac:dyDescent="0.2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 x14ac:dyDescent="0.2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 x14ac:dyDescent="0.2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 x14ac:dyDescent="0.2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 x14ac:dyDescent="0.2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 x14ac:dyDescent="0.2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 x14ac:dyDescent="0.2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 x14ac:dyDescent="0.2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 x14ac:dyDescent="0.2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 x14ac:dyDescent="0.2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 x14ac:dyDescent="0.2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 x14ac:dyDescent="0.2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 x14ac:dyDescent="0.2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 x14ac:dyDescent="0.2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 x14ac:dyDescent="0.2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 x14ac:dyDescent="0.2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 x14ac:dyDescent="0.2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 x14ac:dyDescent="0.2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 x14ac:dyDescent="0.2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 x14ac:dyDescent="0.2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 x14ac:dyDescent="0.2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 x14ac:dyDescent="0.2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 x14ac:dyDescent="0.2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 x14ac:dyDescent="0.2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 x14ac:dyDescent="0.2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 x14ac:dyDescent="0.2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 x14ac:dyDescent="0.2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 x14ac:dyDescent="0.2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 x14ac:dyDescent="0.2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 x14ac:dyDescent="0.2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 x14ac:dyDescent="0.2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 x14ac:dyDescent="0.2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 x14ac:dyDescent="0.2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 x14ac:dyDescent="0.2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 x14ac:dyDescent="0.2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 x14ac:dyDescent="0.2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 x14ac:dyDescent="0.2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 x14ac:dyDescent="0.2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 x14ac:dyDescent="0.2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 x14ac:dyDescent="0.2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 x14ac:dyDescent="0.2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 x14ac:dyDescent="0.2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 x14ac:dyDescent="0.2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 x14ac:dyDescent="0.2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 x14ac:dyDescent="0.2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 x14ac:dyDescent="0.2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 x14ac:dyDescent="0.2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 x14ac:dyDescent="0.2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 x14ac:dyDescent="0.2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 x14ac:dyDescent="0.2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 x14ac:dyDescent="0.2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 x14ac:dyDescent="0.2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 x14ac:dyDescent="0.2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 x14ac:dyDescent="0.2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 x14ac:dyDescent="0.2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 x14ac:dyDescent="0.2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 x14ac:dyDescent="0.2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 x14ac:dyDescent="0.2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 x14ac:dyDescent="0.2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 x14ac:dyDescent="0.2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 x14ac:dyDescent="0.2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 x14ac:dyDescent="0.2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 x14ac:dyDescent="0.2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 x14ac:dyDescent="0.2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 x14ac:dyDescent="0.2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 x14ac:dyDescent="0.2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 x14ac:dyDescent="0.2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 x14ac:dyDescent="0.2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 x14ac:dyDescent="0.2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 x14ac:dyDescent="0.2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 x14ac:dyDescent="0.2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 x14ac:dyDescent="0.2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 x14ac:dyDescent="0.2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 x14ac:dyDescent="0.2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 x14ac:dyDescent="0.2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 x14ac:dyDescent="0.2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 x14ac:dyDescent="0.2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 x14ac:dyDescent="0.2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 x14ac:dyDescent="0.2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 x14ac:dyDescent="0.2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 x14ac:dyDescent="0.2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 x14ac:dyDescent="0.2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 x14ac:dyDescent="0.2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 x14ac:dyDescent="0.2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 x14ac:dyDescent="0.2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 x14ac:dyDescent="0.2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 x14ac:dyDescent="0.2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 x14ac:dyDescent="0.2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 x14ac:dyDescent="0.2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 x14ac:dyDescent="0.2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 x14ac:dyDescent="0.2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 x14ac:dyDescent="0.2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 x14ac:dyDescent="0.2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 x14ac:dyDescent="0.2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 x14ac:dyDescent="0.2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 x14ac:dyDescent="0.2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 x14ac:dyDescent="0.2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 x14ac:dyDescent="0.2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 x14ac:dyDescent="0.2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 x14ac:dyDescent="0.2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 x14ac:dyDescent="0.2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 x14ac:dyDescent="0.2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 x14ac:dyDescent="0.2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 x14ac:dyDescent="0.2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 x14ac:dyDescent="0.2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 x14ac:dyDescent="0.2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 x14ac:dyDescent="0.2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 x14ac:dyDescent="0.2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 x14ac:dyDescent="0.2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 x14ac:dyDescent="0.2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 x14ac:dyDescent="0.2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 x14ac:dyDescent="0.2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 x14ac:dyDescent="0.2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 x14ac:dyDescent="0.2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 x14ac:dyDescent="0.2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 x14ac:dyDescent="0.2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 x14ac:dyDescent="0.2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 x14ac:dyDescent="0.2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 x14ac:dyDescent="0.2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 x14ac:dyDescent="0.2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 x14ac:dyDescent="0.2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 x14ac:dyDescent="0.2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 x14ac:dyDescent="0.2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 x14ac:dyDescent="0.2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 x14ac:dyDescent="0.2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 x14ac:dyDescent="0.2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 x14ac:dyDescent="0.2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 x14ac:dyDescent="0.2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 x14ac:dyDescent="0.2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 x14ac:dyDescent="0.2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 x14ac:dyDescent="0.2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 x14ac:dyDescent="0.2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 x14ac:dyDescent="0.2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 x14ac:dyDescent="0.2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 x14ac:dyDescent="0.2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 x14ac:dyDescent="0.2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 x14ac:dyDescent="0.2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 x14ac:dyDescent="0.2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 x14ac:dyDescent="0.2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 x14ac:dyDescent="0.2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 x14ac:dyDescent="0.2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 x14ac:dyDescent="0.2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 x14ac:dyDescent="0.2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 x14ac:dyDescent="0.2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 x14ac:dyDescent="0.2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 x14ac:dyDescent="0.2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 x14ac:dyDescent="0.2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 x14ac:dyDescent="0.2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 x14ac:dyDescent="0.2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 x14ac:dyDescent="0.2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 x14ac:dyDescent="0.2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 x14ac:dyDescent="0.2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 x14ac:dyDescent="0.2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 x14ac:dyDescent="0.2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 x14ac:dyDescent="0.2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 x14ac:dyDescent="0.2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 x14ac:dyDescent="0.2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 x14ac:dyDescent="0.2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 x14ac:dyDescent="0.2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 x14ac:dyDescent="0.2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 x14ac:dyDescent="0.2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 x14ac:dyDescent="0.2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 x14ac:dyDescent="0.2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 x14ac:dyDescent="0.2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 x14ac:dyDescent="0.2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 x14ac:dyDescent="0.2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 x14ac:dyDescent="0.2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 x14ac:dyDescent="0.2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 x14ac:dyDescent="0.2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 x14ac:dyDescent="0.2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 x14ac:dyDescent="0.2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 x14ac:dyDescent="0.2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 x14ac:dyDescent="0.2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 x14ac:dyDescent="0.2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 x14ac:dyDescent="0.2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 x14ac:dyDescent="0.2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 x14ac:dyDescent="0.2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 x14ac:dyDescent="0.2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 x14ac:dyDescent="0.2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 x14ac:dyDescent="0.2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 x14ac:dyDescent="0.2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 x14ac:dyDescent="0.2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 x14ac:dyDescent="0.2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 x14ac:dyDescent="0.2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 x14ac:dyDescent="0.2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 x14ac:dyDescent="0.2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 x14ac:dyDescent="0.2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 x14ac:dyDescent="0.2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 x14ac:dyDescent="0.2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 x14ac:dyDescent="0.2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 x14ac:dyDescent="0.2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 x14ac:dyDescent="0.2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 x14ac:dyDescent="0.2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 x14ac:dyDescent="0.2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 x14ac:dyDescent="0.2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 x14ac:dyDescent="0.2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 x14ac:dyDescent="0.2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 x14ac:dyDescent="0.2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 x14ac:dyDescent="0.2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 x14ac:dyDescent="0.2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 x14ac:dyDescent="0.2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 x14ac:dyDescent="0.2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 x14ac:dyDescent="0.2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 x14ac:dyDescent="0.2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 x14ac:dyDescent="0.2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 x14ac:dyDescent="0.2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 x14ac:dyDescent="0.2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 x14ac:dyDescent="0.2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 x14ac:dyDescent="0.2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 x14ac:dyDescent="0.2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 x14ac:dyDescent="0.2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 x14ac:dyDescent="0.2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 x14ac:dyDescent="0.2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 x14ac:dyDescent="0.2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 x14ac:dyDescent="0.2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 x14ac:dyDescent="0.2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 x14ac:dyDescent="0.2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 x14ac:dyDescent="0.2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 x14ac:dyDescent="0.2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 x14ac:dyDescent="0.2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 x14ac:dyDescent="0.2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 x14ac:dyDescent="0.2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 x14ac:dyDescent="0.2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 x14ac:dyDescent="0.2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 x14ac:dyDescent="0.2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 x14ac:dyDescent="0.2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 x14ac:dyDescent="0.2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 x14ac:dyDescent="0.2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 x14ac:dyDescent="0.2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 x14ac:dyDescent="0.2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 x14ac:dyDescent="0.2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 x14ac:dyDescent="0.2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 x14ac:dyDescent="0.2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 x14ac:dyDescent="0.2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 x14ac:dyDescent="0.2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 x14ac:dyDescent="0.2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 x14ac:dyDescent="0.2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 x14ac:dyDescent="0.2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 x14ac:dyDescent="0.2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 x14ac:dyDescent="0.2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 x14ac:dyDescent="0.2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 x14ac:dyDescent="0.2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 x14ac:dyDescent="0.2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 x14ac:dyDescent="0.2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 x14ac:dyDescent="0.2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 x14ac:dyDescent="0.2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 x14ac:dyDescent="0.2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 x14ac:dyDescent="0.2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 x14ac:dyDescent="0.2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 x14ac:dyDescent="0.2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 x14ac:dyDescent="0.2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 x14ac:dyDescent="0.2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 x14ac:dyDescent="0.2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 x14ac:dyDescent="0.2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 x14ac:dyDescent="0.2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 x14ac:dyDescent="0.2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 x14ac:dyDescent="0.2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 x14ac:dyDescent="0.2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 x14ac:dyDescent="0.2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 x14ac:dyDescent="0.2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 x14ac:dyDescent="0.2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 x14ac:dyDescent="0.2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 x14ac:dyDescent="0.2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 x14ac:dyDescent="0.2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 x14ac:dyDescent="0.2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 x14ac:dyDescent="0.2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 x14ac:dyDescent="0.2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 x14ac:dyDescent="0.2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 x14ac:dyDescent="0.2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 x14ac:dyDescent="0.2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 x14ac:dyDescent="0.2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 x14ac:dyDescent="0.2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 x14ac:dyDescent="0.2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 x14ac:dyDescent="0.2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 x14ac:dyDescent="0.2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 x14ac:dyDescent="0.2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 x14ac:dyDescent="0.2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 x14ac:dyDescent="0.2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 x14ac:dyDescent="0.2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 x14ac:dyDescent="0.2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 x14ac:dyDescent="0.2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 x14ac:dyDescent="0.2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 x14ac:dyDescent="0.2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 x14ac:dyDescent="0.2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 x14ac:dyDescent="0.2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 x14ac:dyDescent="0.2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 x14ac:dyDescent="0.2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 x14ac:dyDescent="0.2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 x14ac:dyDescent="0.2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 x14ac:dyDescent="0.2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 x14ac:dyDescent="0.2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 x14ac:dyDescent="0.2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 x14ac:dyDescent="0.2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 x14ac:dyDescent="0.2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 x14ac:dyDescent="0.2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 x14ac:dyDescent="0.2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 x14ac:dyDescent="0.2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 x14ac:dyDescent="0.2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 x14ac:dyDescent="0.2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 x14ac:dyDescent="0.2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 x14ac:dyDescent="0.2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 x14ac:dyDescent="0.2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 x14ac:dyDescent="0.2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 x14ac:dyDescent="0.2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 x14ac:dyDescent="0.2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 x14ac:dyDescent="0.2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 x14ac:dyDescent="0.2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 x14ac:dyDescent="0.2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 x14ac:dyDescent="0.2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 x14ac:dyDescent="0.2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 x14ac:dyDescent="0.2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 x14ac:dyDescent="0.2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 x14ac:dyDescent="0.2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 xr:uid="{99023A88-4844-465B-8262-026010D80A7D}">
    <sortState xmlns:xlrd2="http://schemas.microsoft.com/office/spreadsheetml/2017/richdata2"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7</vt:i4>
      </vt:variant>
    </vt:vector>
  </HeadingPairs>
  <TitlesOfParts>
    <vt:vector size="21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ReportKliniky</vt:lpstr>
      <vt:lpstr>NS dotčené COVID</vt:lpstr>
      <vt:lpstr>59_88CovPacFinQ</vt:lpstr>
      <vt:lpstr>59_89CovidPacientNotCovDgQ</vt:lpstr>
      <vt:lpstr>PacientiChybějícíISIN</vt:lpstr>
      <vt:lpstr>PacientiISINbezHospitalizace</vt:lpstr>
      <vt:lpstr>LF K 16.10.</vt:lpstr>
      <vt:lpstr>Číselník NS k 30.6.2020</vt:lpstr>
      <vt:lpstr>IČP-NS-odb.</vt:lpstr>
      <vt:lpstr>'NS dotčené COVID'!Oblast_tisku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  <vt:lpstr>ReportKliniky!Oblast_tisku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Roman Foks</cp:lastModifiedBy>
  <cp:lastPrinted>2020-11-12T07:14:31Z</cp:lastPrinted>
  <dcterms:created xsi:type="dcterms:W3CDTF">2020-04-21T10:44:37Z</dcterms:created>
  <dcterms:modified xsi:type="dcterms:W3CDTF">2020-11-12T23:10:06Z</dcterms:modified>
</cp:coreProperties>
</file>