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749\AppData\Local\Microsoft\Windows\INetCache\Content.Outlook\3KC11TOT\"/>
    </mc:Choice>
  </mc:AlternateContent>
  <xr:revisionPtr revIDLastSave="0" documentId="13_ncr:1_{2D4645FF-4B9B-488C-8BCB-57AE9AAFEC94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Příklad_detail" sheetId="3" r:id="rId1"/>
    <sheet name="Priklad_Sum" sheetId="4" r:id="rId2"/>
    <sheet name="Priklad_Sum MAK" sheetId="5" r:id="rId3"/>
  </sheets>
  <definedNames>
    <definedName name="_xlnm._FilterDatabase" localSheetId="0" hidden="1">Příklad_detail!$A$1:$BS$100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3" i="5" l="1"/>
  <c r="V7" i="5"/>
  <c r="W7" i="5" s="1"/>
  <c r="V8" i="5"/>
  <c r="V9" i="5"/>
  <c r="V10" i="5"/>
  <c r="V11" i="5"/>
  <c r="V12" i="5"/>
  <c r="V13" i="5"/>
  <c r="W9" i="5"/>
  <c r="T11" i="5" l="1"/>
  <c r="T4" i="5"/>
  <c r="T5" i="5"/>
  <c r="T6" i="5"/>
  <c r="T7" i="5"/>
  <c r="T8" i="5"/>
  <c r="T9" i="5"/>
  <c r="T10" i="5"/>
  <c r="T12" i="5"/>
  <c r="T13" i="5"/>
  <c r="T14" i="5"/>
  <c r="T15" i="5"/>
  <c r="T3" i="5"/>
  <c r="R25" i="5" l="1"/>
  <c r="R24" i="5"/>
  <c r="R23" i="5"/>
  <c r="R22" i="5"/>
  <c r="R21" i="5"/>
  <c r="R20" i="5"/>
  <c r="R19" i="5"/>
  <c r="R5" i="5"/>
  <c r="R6" i="5"/>
  <c r="R7" i="5"/>
  <c r="R8" i="5"/>
  <c r="R9" i="5"/>
  <c r="R10" i="5"/>
  <c r="R11" i="5"/>
  <c r="R12" i="5"/>
  <c r="R13" i="5"/>
  <c r="R15" i="5"/>
  <c r="R3" i="5"/>
  <c r="O21" i="5"/>
  <c r="O20" i="5"/>
  <c r="N19" i="5"/>
  <c r="O19" i="5" s="1"/>
  <c r="M16" i="5"/>
  <c r="L16" i="5"/>
  <c r="U15" i="5"/>
  <c r="Q15" i="5"/>
  <c r="A15" i="5"/>
  <c r="A14" i="5"/>
  <c r="U13" i="5"/>
  <c r="S13" i="5"/>
  <c r="Q13" i="5"/>
  <c r="A13" i="5"/>
  <c r="U12" i="5"/>
  <c r="Q12" i="5"/>
  <c r="S12" i="5" s="1"/>
  <c r="A12" i="5"/>
  <c r="U11" i="5"/>
  <c r="Q11" i="5"/>
  <c r="A11" i="5"/>
  <c r="U10" i="5"/>
  <c r="Q10" i="5"/>
  <c r="S10" i="5" s="1"/>
  <c r="A10" i="5"/>
  <c r="U9" i="5"/>
  <c r="Q9" i="5"/>
  <c r="A9" i="5"/>
  <c r="U8" i="5"/>
  <c r="Q8" i="5"/>
  <c r="A8" i="5"/>
  <c r="U7" i="5"/>
  <c r="S7" i="5"/>
  <c r="Q7" i="5"/>
  <c r="A7" i="5"/>
  <c r="U6" i="5"/>
  <c r="Q6" i="5"/>
  <c r="S6" i="5" s="1"/>
  <c r="A6" i="5"/>
  <c r="U5" i="5"/>
  <c r="Q5" i="5"/>
  <c r="S5" i="5" s="1"/>
  <c r="A5" i="5"/>
  <c r="A4" i="5"/>
  <c r="U3" i="5"/>
  <c r="Q3" i="5"/>
  <c r="A3" i="5"/>
  <c r="N26" i="4"/>
  <c r="N25" i="4"/>
  <c r="M16" i="4"/>
  <c r="S9" i="5" l="1"/>
  <c r="S3" i="5"/>
  <c r="S11" i="5"/>
  <c r="S15" i="5"/>
  <c r="S8" i="5"/>
  <c r="U5" i="4"/>
  <c r="U6" i="4"/>
  <c r="U7" i="4"/>
  <c r="U8" i="4"/>
  <c r="U9" i="4"/>
  <c r="U10" i="4"/>
  <c r="U11" i="4"/>
  <c r="U12" i="4"/>
  <c r="U13" i="4"/>
  <c r="U15" i="4"/>
  <c r="T7" i="4"/>
  <c r="T9" i="4"/>
  <c r="T13" i="4"/>
  <c r="R15" i="4"/>
  <c r="R13" i="4"/>
  <c r="R12" i="4"/>
  <c r="R11" i="4"/>
  <c r="R10" i="4"/>
  <c r="R9" i="4"/>
  <c r="R8" i="4"/>
  <c r="R7" i="4"/>
  <c r="R6" i="4"/>
  <c r="R5" i="4"/>
  <c r="R3" i="4"/>
  <c r="Q15" i="4" l="1"/>
  <c r="Q13" i="4"/>
  <c r="S13" i="4" s="1"/>
  <c r="Q12" i="4"/>
  <c r="S12" i="4" s="1"/>
  <c r="Q11" i="4"/>
  <c r="S11" i="4" s="1"/>
  <c r="Q10" i="4"/>
  <c r="S10" i="4" s="1"/>
  <c r="Q9" i="4"/>
  <c r="S9" i="4" s="1"/>
  <c r="Q8" i="4"/>
  <c r="S8" i="4" s="1"/>
  <c r="Q7" i="4"/>
  <c r="S7" i="4" s="1"/>
  <c r="Q6" i="4"/>
  <c r="Q5" i="4"/>
  <c r="Q3" i="4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2" i="3"/>
  <c r="N19" i="4"/>
  <c r="N24" i="4" s="1"/>
  <c r="A13" i="4"/>
  <c r="A7" i="4"/>
  <c r="A9" i="4"/>
  <c r="A4" i="4"/>
  <c r="A5" i="4"/>
  <c r="A6" i="4"/>
  <c r="A8" i="4"/>
  <c r="A10" i="4"/>
  <c r="A11" i="4"/>
  <c r="A12" i="4"/>
  <c r="A14" i="4"/>
  <c r="A15" i="4"/>
  <c r="A3" i="4"/>
  <c r="BU3" i="3"/>
  <c r="BU4" i="3"/>
  <c r="BU5" i="3"/>
  <c r="BU6" i="3"/>
  <c r="BU7" i="3"/>
  <c r="BU8" i="3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37" i="3"/>
  <c r="BU38" i="3"/>
  <c r="BU39" i="3"/>
  <c r="BU40" i="3"/>
  <c r="BU41" i="3"/>
  <c r="BU42" i="3"/>
  <c r="BU43" i="3"/>
  <c r="BU44" i="3"/>
  <c r="BU45" i="3"/>
  <c r="BU46" i="3"/>
  <c r="BU47" i="3"/>
  <c r="BU48" i="3"/>
  <c r="BU49" i="3"/>
  <c r="BU50" i="3"/>
  <c r="BU51" i="3"/>
  <c r="BU52" i="3"/>
  <c r="BU53" i="3"/>
  <c r="BU54" i="3"/>
  <c r="BU55" i="3"/>
  <c r="BU56" i="3"/>
  <c r="BU57" i="3"/>
  <c r="BU58" i="3"/>
  <c r="BU59" i="3"/>
  <c r="BU60" i="3"/>
  <c r="BU61" i="3"/>
  <c r="BU62" i="3"/>
  <c r="BU63" i="3"/>
  <c r="BU64" i="3"/>
  <c r="BU65" i="3"/>
  <c r="BU66" i="3"/>
  <c r="BU67" i="3"/>
  <c r="BU68" i="3"/>
  <c r="BU69" i="3"/>
  <c r="BU70" i="3"/>
  <c r="BU71" i="3"/>
  <c r="BU72" i="3"/>
  <c r="BU73" i="3"/>
  <c r="BU74" i="3"/>
  <c r="BU75" i="3"/>
  <c r="BU76" i="3"/>
  <c r="BU77" i="3"/>
  <c r="BU78" i="3"/>
  <c r="BU79" i="3"/>
  <c r="BU80" i="3"/>
  <c r="BU81" i="3"/>
  <c r="BU82" i="3"/>
  <c r="BU83" i="3"/>
  <c r="BU84" i="3"/>
  <c r="BU85" i="3"/>
  <c r="BU86" i="3"/>
  <c r="BU87" i="3"/>
  <c r="BU88" i="3"/>
  <c r="BU89" i="3"/>
  <c r="BU90" i="3"/>
  <c r="BU91" i="3"/>
  <c r="BU92" i="3"/>
  <c r="BU93" i="3"/>
  <c r="BU94" i="3"/>
  <c r="BU95" i="3"/>
  <c r="BU96" i="3"/>
  <c r="BU97" i="3"/>
  <c r="BU98" i="3"/>
  <c r="BU99" i="3"/>
  <c r="BU100" i="3"/>
  <c r="BU2" i="3"/>
  <c r="G15" i="5" l="1"/>
  <c r="G14" i="5"/>
  <c r="I10" i="5"/>
  <c r="H9" i="5"/>
  <c r="I7" i="5"/>
  <c r="I6" i="5"/>
  <c r="I4" i="5"/>
  <c r="I3" i="5"/>
  <c r="I13" i="5"/>
  <c r="G9" i="5"/>
  <c r="H8" i="5"/>
  <c r="I5" i="5"/>
  <c r="H15" i="5"/>
  <c r="H14" i="5"/>
  <c r="I12" i="5"/>
  <c r="I11" i="5"/>
  <c r="G8" i="5"/>
  <c r="H5" i="5"/>
  <c r="H6" i="5"/>
  <c r="J15" i="5"/>
  <c r="H11" i="5"/>
  <c r="J7" i="5"/>
  <c r="G6" i="5"/>
  <c r="G10" i="5"/>
  <c r="I14" i="5"/>
  <c r="J12" i="5"/>
  <c r="J9" i="5"/>
  <c r="H7" i="5"/>
  <c r="H12" i="5"/>
  <c r="G3" i="5"/>
  <c r="G7" i="5"/>
  <c r="G11" i="5"/>
  <c r="I15" i="5"/>
  <c r="J13" i="5"/>
  <c r="H13" i="5"/>
  <c r="H10" i="5"/>
  <c r="J3" i="5"/>
  <c r="J5" i="5"/>
  <c r="G4" i="5"/>
  <c r="I8" i="5"/>
  <c r="G12" i="5"/>
  <c r="J10" i="5"/>
  <c r="H3" i="5"/>
  <c r="J4" i="5"/>
  <c r="J14" i="5"/>
  <c r="J8" i="5"/>
  <c r="J6" i="5"/>
  <c r="G5" i="5"/>
  <c r="I9" i="5"/>
  <c r="G13" i="5"/>
  <c r="J11" i="5"/>
  <c r="H4" i="5"/>
  <c r="J15" i="4"/>
  <c r="J4" i="4"/>
  <c r="J9" i="4"/>
  <c r="J7" i="4"/>
  <c r="H11" i="4"/>
  <c r="J13" i="4"/>
  <c r="J8" i="4"/>
  <c r="J6" i="4"/>
  <c r="J3" i="4"/>
  <c r="G5" i="4"/>
  <c r="J11" i="4"/>
  <c r="J14" i="4"/>
  <c r="J5" i="4"/>
  <c r="J10" i="4"/>
  <c r="I14" i="4"/>
  <c r="I7" i="4"/>
  <c r="J12" i="4"/>
  <c r="I13" i="4"/>
  <c r="I12" i="4"/>
  <c r="I3" i="4"/>
  <c r="I11" i="4"/>
  <c r="G13" i="4"/>
  <c r="I6" i="4"/>
  <c r="I10" i="4"/>
  <c r="I5" i="4"/>
  <c r="I9" i="4"/>
  <c r="I4" i="4"/>
  <c r="I8" i="4"/>
  <c r="I15" i="4"/>
  <c r="H4" i="4"/>
  <c r="G6" i="4"/>
  <c r="G14" i="4"/>
  <c r="H10" i="4"/>
  <c r="G7" i="4"/>
  <c r="G15" i="4"/>
  <c r="H9" i="4"/>
  <c r="G8" i="4"/>
  <c r="H3" i="4"/>
  <c r="H8" i="4"/>
  <c r="G9" i="4"/>
  <c r="H15" i="4"/>
  <c r="H7" i="4"/>
  <c r="G10" i="4"/>
  <c r="H14" i="4"/>
  <c r="H6" i="4"/>
  <c r="G3" i="4"/>
  <c r="G11" i="4"/>
  <c r="H13" i="4"/>
  <c r="H5" i="4"/>
  <c r="G4" i="4"/>
  <c r="G12" i="4"/>
  <c r="H12" i="4"/>
  <c r="U3" i="4"/>
  <c r="R14" i="4" l="1"/>
  <c r="L13" i="5"/>
  <c r="M13" i="5"/>
  <c r="M4" i="5"/>
  <c r="L5" i="5"/>
  <c r="I16" i="5"/>
  <c r="R4" i="5" s="1"/>
  <c r="M10" i="5"/>
  <c r="L11" i="5"/>
  <c r="M7" i="5"/>
  <c r="L10" i="5"/>
  <c r="H16" i="5"/>
  <c r="M3" i="5"/>
  <c r="L14" i="5"/>
  <c r="Q4" i="5"/>
  <c r="L4" i="5"/>
  <c r="L7" i="5"/>
  <c r="N7" i="5" s="1"/>
  <c r="O7" i="5" s="1"/>
  <c r="V6" i="5"/>
  <c r="L6" i="5"/>
  <c r="M6" i="5"/>
  <c r="M8" i="5"/>
  <c r="N13" i="5"/>
  <c r="O13" i="5" s="1"/>
  <c r="J16" i="5"/>
  <c r="L15" i="5"/>
  <c r="G16" i="5"/>
  <c r="L3" i="5"/>
  <c r="M5" i="5"/>
  <c r="R14" i="5"/>
  <c r="M14" i="5"/>
  <c r="N14" i="5" s="1"/>
  <c r="O14" i="5" s="1"/>
  <c r="L9" i="5"/>
  <c r="N9" i="5" s="1"/>
  <c r="O9" i="5" s="1"/>
  <c r="Q14" i="5"/>
  <c r="M9" i="5"/>
  <c r="L12" i="5"/>
  <c r="M15" i="5"/>
  <c r="M12" i="5"/>
  <c r="M11" i="5"/>
  <c r="L8" i="5"/>
  <c r="V15" i="5"/>
  <c r="T6" i="4"/>
  <c r="M4" i="4"/>
  <c r="G16" i="4"/>
  <c r="T12" i="4"/>
  <c r="T10" i="4"/>
  <c r="V10" i="4" s="1"/>
  <c r="M7" i="4"/>
  <c r="R4" i="4"/>
  <c r="M9" i="4"/>
  <c r="T11" i="4"/>
  <c r="M8" i="4"/>
  <c r="T8" i="4"/>
  <c r="M10" i="4"/>
  <c r="M5" i="4"/>
  <c r="M13" i="4"/>
  <c r="M15" i="4"/>
  <c r="M6" i="4"/>
  <c r="M11" i="4"/>
  <c r="J16" i="4"/>
  <c r="M12" i="4"/>
  <c r="M14" i="4"/>
  <c r="L16" i="4"/>
  <c r="Q14" i="4" s="1"/>
  <c r="I16" i="4"/>
  <c r="H16" i="4"/>
  <c r="T5" i="4"/>
  <c r="T4" i="4"/>
  <c r="T15" i="4"/>
  <c r="T14" i="4"/>
  <c r="T3" i="4"/>
  <c r="S3" i="4"/>
  <c r="S15" i="4"/>
  <c r="R16" i="5" l="1"/>
  <c r="N12" i="5"/>
  <c r="O12" i="5" s="1"/>
  <c r="N3" i="5"/>
  <c r="O3" i="5" s="1"/>
  <c r="N6" i="5"/>
  <c r="O6" i="5" s="1"/>
  <c r="W6" i="5" s="1"/>
  <c r="N10" i="5"/>
  <c r="O10" i="5" s="1"/>
  <c r="W10" i="5" s="1"/>
  <c r="N8" i="5"/>
  <c r="O8" i="5" s="1"/>
  <c r="W8" i="5" s="1"/>
  <c r="S14" i="5"/>
  <c r="N4" i="5"/>
  <c r="O4" i="5" s="1"/>
  <c r="W12" i="5"/>
  <c r="S4" i="5"/>
  <c r="Q16" i="5"/>
  <c r="N5" i="5"/>
  <c r="T16" i="5"/>
  <c r="U4" i="5"/>
  <c r="V3" i="5"/>
  <c r="N15" i="5"/>
  <c r="O15" i="5" s="1"/>
  <c r="W15" i="5" s="1"/>
  <c r="N11" i="5"/>
  <c r="O11" i="5" s="1"/>
  <c r="W11" i="5" s="1"/>
  <c r="V5" i="5"/>
  <c r="U14" i="5"/>
  <c r="V14" i="5" s="1"/>
  <c r="W14" i="5" s="1"/>
  <c r="L10" i="4"/>
  <c r="N10" i="4" s="1"/>
  <c r="O10" i="4" s="1"/>
  <c r="L3" i="4"/>
  <c r="U4" i="4"/>
  <c r="S14" i="4"/>
  <c r="L8" i="4"/>
  <c r="N8" i="4" s="1"/>
  <c r="O8" i="4" s="1"/>
  <c r="L7" i="4"/>
  <c r="N7" i="4" s="1"/>
  <c r="O7" i="4" s="1"/>
  <c r="L9" i="4"/>
  <c r="N9" i="4" s="1"/>
  <c r="O9" i="4" s="1"/>
  <c r="U14" i="4"/>
  <c r="L13" i="4"/>
  <c r="N13" i="4" s="1"/>
  <c r="O13" i="4" s="1"/>
  <c r="Q4" i="4"/>
  <c r="V3" i="4"/>
  <c r="V12" i="4"/>
  <c r="V11" i="4"/>
  <c r="V15" i="4"/>
  <c r="V8" i="4"/>
  <c r="T16" i="4"/>
  <c r="W3" i="5" l="1"/>
  <c r="O5" i="5"/>
  <c r="O16" i="5" s="1"/>
  <c r="N16" i="5"/>
  <c r="U16" i="5"/>
  <c r="S16" i="5"/>
  <c r="V4" i="5"/>
  <c r="W4" i="5" s="1"/>
  <c r="U16" i="4"/>
  <c r="L11" i="4"/>
  <c r="L4" i="4"/>
  <c r="N4" i="4" s="1"/>
  <c r="O4" i="4" s="1"/>
  <c r="L15" i="4"/>
  <c r="L6" i="4"/>
  <c r="L12" i="4"/>
  <c r="L14" i="4"/>
  <c r="L5" i="4"/>
  <c r="M3" i="4"/>
  <c r="N3" i="4" s="1"/>
  <c r="O3" i="4" s="1"/>
  <c r="V16" i="5" l="1"/>
  <c r="W5" i="5"/>
  <c r="W16" i="5" s="1"/>
  <c r="S4" i="4"/>
  <c r="V4" i="4" s="1"/>
  <c r="V14" i="4"/>
  <c r="W10" i="4"/>
  <c r="S6" i="4"/>
  <c r="V6" i="4" s="1"/>
  <c r="S5" i="4"/>
  <c r="V5" i="4" s="1"/>
  <c r="Q16" i="4"/>
  <c r="R16" i="4"/>
  <c r="N6" i="4"/>
  <c r="O6" i="4" s="1"/>
  <c r="N11" i="4"/>
  <c r="O11" i="4" s="1"/>
  <c r="W11" i="4" s="1"/>
  <c r="W8" i="4"/>
  <c r="N15" i="4"/>
  <c r="O15" i="4" s="1"/>
  <c r="W15" i="4" s="1"/>
  <c r="N5" i="4"/>
  <c r="O5" i="4" s="1"/>
  <c r="N14" i="4"/>
  <c r="O14" i="4" s="1"/>
  <c r="W3" i="4"/>
  <c r="N12" i="4"/>
  <c r="O12" i="4" s="1"/>
  <c r="W12" i="4" s="1"/>
  <c r="W4" i="4" l="1"/>
  <c r="W14" i="4"/>
  <c r="W5" i="4"/>
  <c r="V16" i="4"/>
  <c r="W6" i="4"/>
  <c r="S16" i="4"/>
  <c r="N16" i="4"/>
  <c r="W16" i="4" l="1"/>
  <c r="O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Knápek Martin, Ing.</author>
  </authors>
  <commentList>
    <comment ref="J18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Knápek Martin, Ing.:</t>
        </r>
        <r>
          <rPr>
            <sz val="9"/>
            <color indexed="81"/>
            <rFont val="Tahoma"/>
            <family val="2"/>
            <charset val="238"/>
          </rPr>
          <t xml:space="preserve">
PMAT - Standardně přičíst k ZUM, nicméně pak si musíme říct, že pro balíčky - viz genetika, resp. laboratoře budeme muset vymyslet novou zvláštní kategorii (tyto se k ZUM přičítat nemohou)</t>
        </r>
      </text>
    </comment>
  </commentList>
</comments>
</file>

<file path=xl/sharedStrings.xml><?xml version="1.0" encoding="utf-8"?>
<sst xmlns="http://schemas.openxmlformats.org/spreadsheetml/2006/main" count="826" uniqueCount="128">
  <si>
    <t>cislo</t>
  </si>
  <si>
    <t>typ_dokl</t>
  </si>
  <si>
    <t>rc</t>
  </si>
  <si>
    <t>poj</t>
  </si>
  <si>
    <t>icp</t>
  </si>
  <si>
    <t>odb</t>
  </si>
  <si>
    <t>ns</t>
  </si>
  <si>
    <t>poc</t>
  </si>
  <si>
    <t>kon</t>
  </si>
  <si>
    <t>dtm</t>
  </si>
  <si>
    <t>drg</t>
  </si>
  <si>
    <t>mdc</t>
  </si>
  <si>
    <t>odb_z</t>
  </si>
  <si>
    <t>ns_zad</t>
  </si>
  <si>
    <t>icp_z</t>
  </si>
  <si>
    <t>skup</t>
  </si>
  <si>
    <t>kod</t>
  </si>
  <si>
    <t>body</t>
  </si>
  <si>
    <t>mnoz</t>
  </si>
  <si>
    <t>cena</t>
  </si>
  <si>
    <t>vaha</t>
  </si>
  <si>
    <t>body_kat</t>
  </si>
  <si>
    <t>pau</t>
  </si>
  <si>
    <t>status</t>
  </si>
  <si>
    <t>pripad</t>
  </si>
  <si>
    <t>mnp</t>
  </si>
  <si>
    <t>vs</t>
  </si>
  <si>
    <t>pmat</t>
  </si>
  <si>
    <t>obdobi_pro</t>
  </si>
  <si>
    <t>obdobi</t>
  </si>
  <si>
    <t>kcbod</t>
  </si>
  <si>
    <t>cas</t>
  </si>
  <si>
    <t>psc</t>
  </si>
  <si>
    <t>lekar</t>
  </si>
  <si>
    <t>skup1</t>
  </si>
  <si>
    <t>skup2</t>
  </si>
  <si>
    <t>skup3</t>
  </si>
  <si>
    <t>n1</t>
  </si>
  <si>
    <t>n2</t>
  </si>
  <si>
    <t>n3</t>
  </si>
  <si>
    <t>n4</t>
  </si>
  <si>
    <t>n5</t>
  </si>
  <si>
    <t>n6</t>
  </si>
  <si>
    <t>n7</t>
  </si>
  <si>
    <t>v1</t>
  </si>
  <si>
    <t>druh</t>
  </si>
  <si>
    <t>v2</t>
  </si>
  <si>
    <t>v3</t>
  </si>
  <si>
    <t>skup4</t>
  </si>
  <si>
    <t>skup5</t>
  </si>
  <si>
    <t>psc2</t>
  </si>
  <si>
    <t>druh2</t>
  </si>
  <si>
    <t>druh3</t>
  </si>
  <si>
    <t>pcm</t>
  </si>
  <si>
    <t>ppp</t>
  </si>
  <si>
    <t>m1</t>
  </si>
  <si>
    <t>m2</t>
  </si>
  <si>
    <t>m3</t>
  </si>
  <si>
    <t>m4</t>
  </si>
  <si>
    <t>m5</t>
  </si>
  <si>
    <t>m6</t>
  </si>
  <si>
    <t>m7</t>
  </si>
  <si>
    <t>id</t>
  </si>
  <si>
    <t>id_vz</t>
  </si>
  <si>
    <t>pk0</t>
  </si>
  <si>
    <t>pk1</t>
  </si>
  <si>
    <t>pk2</t>
  </si>
  <si>
    <t>pk3</t>
  </si>
  <si>
    <t>pk4</t>
  </si>
  <si>
    <t>pk5</t>
  </si>
  <si>
    <t>E</t>
  </si>
  <si>
    <t>2IKaGER</t>
  </si>
  <si>
    <t>MIKRO</t>
  </si>
  <si>
    <t>5F1</t>
  </si>
  <si>
    <t>5T1</t>
  </si>
  <si>
    <t>RTG</t>
  </si>
  <si>
    <t>HOK</t>
  </si>
  <si>
    <t>I7021</t>
  </si>
  <si>
    <t>OKB</t>
  </si>
  <si>
    <t>KARIM</t>
  </si>
  <si>
    <t>2CHIR</t>
  </si>
  <si>
    <t>I743</t>
  </si>
  <si>
    <t>V08AB09</t>
  </si>
  <si>
    <t>V08CA09</t>
  </si>
  <si>
    <t>H</t>
  </si>
  <si>
    <t>IPCHO</t>
  </si>
  <si>
    <t>B05AX01</t>
  </si>
  <si>
    <t>J01DB04</t>
  </si>
  <si>
    <t>C01EA01</t>
  </si>
  <si>
    <t>IZS</t>
  </si>
  <si>
    <t>Varianta současná</t>
  </si>
  <si>
    <t>body+bodykat</t>
  </si>
  <si>
    <t>v1 celkem</t>
  </si>
  <si>
    <t>HV</t>
  </si>
  <si>
    <t>CZK/bod</t>
  </si>
  <si>
    <t>v1 za body</t>
  </si>
  <si>
    <t>v1 za cena</t>
  </si>
  <si>
    <t>V vyž.péče</t>
  </si>
  <si>
    <t>N vyž.péče</t>
  </si>
  <si>
    <t>Diff HV</t>
  </si>
  <si>
    <t>Fixní cena za komplement včetně vnitropodnikových výnosů/nákladů</t>
  </si>
  <si>
    <t>T</t>
  </si>
  <si>
    <t>x</t>
  </si>
  <si>
    <t>PRVZSLZ</t>
  </si>
  <si>
    <t>Vykonovy~602213~307</t>
  </si>
  <si>
    <t>#BAL2</t>
  </si>
  <si>
    <t>ISU~602213~357</t>
  </si>
  <si>
    <t>Par</t>
  </si>
  <si>
    <t>RV</t>
  </si>
  <si>
    <t>RV_los</t>
  </si>
  <si>
    <t>RV_mat</t>
  </si>
  <si>
    <t>Nevím, jak je počítáno s pmat</t>
  </si>
  <si>
    <t>odb_prov</t>
  </si>
  <si>
    <t>Ambulance</t>
  </si>
  <si>
    <t>Pracoviště COS</t>
  </si>
  <si>
    <t>Lůžkové oddělení 37</t>
  </si>
  <si>
    <t>Laboratoř - SVLS</t>
  </si>
  <si>
    <t>Centrální laboratoř</t>
  </si>
  <si>
    <t>Přístr. pracoviště -SVLS + magnet. rezonance</t>
  </si>
  <si>
    <t>Intervenční radiol. + katetrizační sál os.nákl.</t>
  </si>
  <si>
    <t>Mikrobiologie - laboratoř</t>
  </si>
  <si>
    <t>Provoz dopravy - sanitní - převoz pacientů ve FNOL</t>
  </si>
  <si>
    <t>JIP 51 - IPCHO</t>
  </si>
  <si>
    <t>Typ</t>
  </si>
  <si>
    <t>NS</t>
  </si>
  <si>
    <t xml:space="preserve">Současně upozorňuji na případy - např.  ORL výkony na DK (na Dětských sálech) se vykazují snad pod "hlavičkou" DK, ale měly by být identifikovatelné dle NS "patřící" ORL , tudíž by identifikovatelné být měly - jako vyž. péče (jsou li vykázány). </t>
  </si>
  <si>
    <t>Více sdělí Iva či Jirka.</t>
  </si>
  <si>
    <t>doplněny akt. hodnoty bodu dle vyhlášky (jejich odhad) * 0,80 - jako vnitropodniková cena bodu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</si>
</sst>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u/>
      <sz val="11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gray125">
        <bgColor theme="7" tint="0.5999938962981048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21" fontId="0" fillId="0" borderId="0" xfId="0" applyNumberFormat="1"/>
    <xf numFmtId="1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0" fillId="33" borderId="0" xfId="0" applyFill="1"/>
    <xf numFmtId="0" fontId="0" fillId="34" borderId="0" xfId="0" applyFill="1" applyAlignment="1">
      <alignment horizontal="center"/>
    </xf>
    <xf numFmtId="3" fontId="16" fillId="0" borderId="10" xfId="0" applyNumberFormat="1" applyFont="1" applyBorder="1"/>
    <xf numFmtId="3" fontId="16" fillId="0" borderId="10" xfId="0" applyNumberFormat="1" applyFont="1" applyBorder="1" applyAlignment="1"/>
    <xf numFmtId="0" fontId="0" fillId="0" borderId="0" xfId="0" applyAlignment="1">
      <alignment horizontal="right"/>
    </xf>
    <xf numFmtId="4" fontId="0" fillId="0" borderId="0" xfId="0" applyNumberFormat="1"/>
    <xf numFmtId="0" fontId="0" fillId="36" borderId="0" xfId="0" applyFill="1" applyAlignment="1">
      <alignment horizontal="left"/>
    </xf>
    <xf numFmtId="0" fontId="0" fillId="37" borderId="0" xfId="0" applyFill="1" applyAlignment="1">
      <alignment horizontal="center"/>
    </xf>
    <xf numFmtId="3" fontId="0" fillId="38" borderId="0" xfId="0" applyNumberFormat="1" applyFill="1"/>
    <xf numFmtId="3" fontId="16" fillId="38" borderId="10" xfId="0" applyNumberFormat="1" applyFont="1" applyFill="1" applyBorder="1" applyAlignment="1"/>
    <xf numFmtId="0" fontId="20" fillId="34" borderId="0" xfId="0" applyFont="1" applyFill="1" applyAlignment="1">
      <alignment horizontal="center"/>
    </xf>
    <xf numFmtId="3" fontId="20" fillId="0" borderId="0" xfId="0" applyNumberFormat="1" applyFont="1"/>
    <xf numFmtId="3" fontId="21" fillId="0" borderId="10" xfId="0" applyNumberFormat="1" applyFont="1" applyBorder="1"/>
    <xf numFmtId="4" fontId="0" fillId="39" borderId="0" xfId="0" applyNumberFormat="1" applyFill="1"/>
    <xf numFmtId="0" fontId="0" fillId="40" borderId="0" xfId="0" applyFill="1" applyAlignment="1">
      <alignment horizontal="center"/>
    </xf>
    <xf numFmtId="0" fontId="19" fillId="35" borderId="0" xfId="0" applyFont="1" applyFill="1" applyAlignment="1">
      <alignment horizontal="left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3" fontId="0" fillId="39" borderId="0" xfId="0" applyNumberFormat="1" applyFill="1"/>
    <xf numFmtId="0" fontId="0" fillId="40" borderId="0" xfId="0" applyFill="1"/>
    <xf numFmtId="3" fontId="0" fillId="41" borderId="0" xfId="0" applyNumberFormat="1" applyFill="1"/>
    <xf numFmtId="0" fontId="16" fillId="34" borderId="0" xfId="0" applyFont="1" applyFill="1" applyAlignment="1">
      <alignment horizontal="center"/>
    </xf>
    <xf numFmtId="3" fontId="16" fillId="0" borderId="0" xfId="0" applyNumberFormat="1" applyFont="1"/>
    <xf numFmtId="0" fontId="0" fillId="35" borderId="14" xfId="0" applyFill="1" applyBorder="1" applyAlignment="1">
      <alignment horizontal="left"/>
    </xf>
    <xf numFmtId="0" fontId="18" fillId="35" borderId="14" xfId="0" applyFont="1" applyFill="1" applyBorder="1" applyAlignment="1">
      <alignment horizontal="left"/>
    </xf>
    <xf numFmtId="0" fontId="19" fillId="35" borderId="14" xfId="0" applyFont="1" applyFill="1" applyBorder="1" applyAlignment="1">
      <alignment horizontal="left"/>
    </xf>
    <xf numFmtId="0" fontId="14" fillId="35" borderId="14" xfId="0" applyFont="1" applyFill="1" applyBorder="1" applyAlignment="1">
      <alignment horizontal="left"/>
    </xf>
    <xf numFmtId="0" fontId="22" fillId="35" borderId="14" xfId="0" applyFont="1" applyFill="1" applyBorder="1" applyAlignment="1">
      <alignment horizontal="left"/>
    </xf>
    <xf numFmtId="0" fontId="19" fillId="35" borderId="15" xfId="0" applyFont="1" applyFill="1" applyBorder="1" applyAlignment="1">
      <alignment horizontal="left"/>
    </xf>
    <xf numFmtId="0" fontId="19" fillId="42" borderId="14" xfId="0" applyFont="1" applyFill="1" applyBorder="1" applyAlignment="1">
      <alignment horizontal="left"/>
    </xf>
    <xf numFmtId="3" fontId="0" fillId="43" borderId="0" xfId="0" applyNumberFormat="1" applyFill="1"/>
    <xf numFmtId="0" fontId="27" fillId="0" borderId="0" xfId="0" applyFont="1"/>
    <xf numFmtId="4" fontId="27" fillId="0" borderId="0" xfId="0" applyNumberFormat="1" applyFont="1"/>
    <xf numFmtId="0" fontId="28" fillId="43" borderId="0" xfId="0" applyFont="1" applyFill="1"/>
    <xf numFmtId="4" fontId="29" fillId="43" borderId="0" xfId="0" applyNumberFormat="1" applyFont="1" applyFill="1"/>
    <xf numFmtId="3" fontId="29" fillId="43" borderId="0" xfId="0" applyNumberFormat="1" applyFont="1" applyFill="1"/>
    <xf numFmtId="0" fontId="14" fillId="43" borderId="0" xfId="0" applyFont="1" applyFill="1" applyAlignment="1">
      <alignment horizontal="center"/>
    </xf>
    <xf numFmtId="0" fontId="0" fillId="35" borderId="14" xfId="0" applyFill="1" applyBorder="1" applyAlignment="1">
      <alignment horizontal="left" vertical="center"/>
    </xf>
    <xf numFmtId="0" fontId="18" fillId="35" borderId="14" xfId="0" applyFont="1" applyFill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14" fillId="43" borderId="0" xfId="0" applyNumberFormat="1" applyFont="1" applyFill="1" applyAlignment="1">
      <alignment horizontal="center" vertical="center" textRotation="90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00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16.5703125" customWidth="1"/>
    <col min="2" max="2" width="13.140625" bestFit="1" customWidth="1"/>
    <col min="3" max="3" width="4.85546875" customWidth="1"/>
    <col min="4" max="4" width="11.7109375" customWidth="1"/>
    <col min="5" max="5" width="6.140625" bestFit="1" customWidth="1"/>
    <col min="6" max="6" width="9" bestFit="1" customWidth="1"/>
    <col min="7" max="7" width="6.7109375" bestFit="1" customWidth="1"/>
    <col min="8" max="8" width="5.28515625" bestFit="1" customWidth="1"/>
    <col min="9" max="11" width="9" bestFit="1" customWidth="1"/>
    <col min="12" max="12" width="6.140625" bestFit="1" customWidth="1"/>
    <col min="13" max="13" width="7" bestFit="1" customWidth="1"/>
    <col min="14" max="14" width="8.5703125" bestFit="1" customWidth="1"/>
    <col min="15" max="15" width="9.28515625" bestFit="1" customWidth="1"/>
    <col min="16" max="16" width="9" bestFit="1" customWidth="1"/>
    <col min="17" max="17" width="7.42578125" bestFit="1" customWidth="1"/>
    <col min="18" max="18" width="7" bestFit="1" customWidth="1"/>
    <col min="19" max="19" width="7.7109375" bestFit="1" customWidth="1"/>
    <col min="20" max="20" width="12" bestFit="1" customWidth="1"/>
    <col min="21" max="22" width="9" bestFit="1" customWidth="1"/>
    <col min="23" max="23" width="11.5703125" customWidth="1"/>
    <col min="24" max="24" width="6.5703125" bestFit="1" customWidth="1"/>
    <col min="25" max="25" width="8.5703125" bestFit="1" customWidth="1"/>
    <col min="26" max="26" width="20.28515625" bestFit="1" customWidth="1"/>
    <col min="27" max="27" width="7.28515625" bestFit="1" customWidth="1"/>
    <col min="28" max="28" width="5.140625" bestFit="1" customWidth="1"/>
    <col min="29" max="29" width="7.85546875" bestFit="1" customWidth="1"/>
    <col min="30" max="30" width="5.42578125" bestFit="1" customWidth="1"/>
  </cols>
  <sheetData>
    <row r="1" spans="1:73" s="4" customFormat="1" x14ac:dyDescent="0.25">
      <c r="A1" s="23" t="s">
        <v>107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</row>
    <row r="2" spans="1:73" x14ac:dyDescent="0.25">
      <c r="A2" s="21" t="str">
        <f>H2&amp;"_"&amp;O2&amp;"_"&amp;G2</f>
        <v>9402_511_989</v>
      </c>
      <c r="B2" s="2">
        <v>101707017725</v>
      </c>
      <c r="C2" t="s">
        <v>101</v>
      </c>
      <c r="D2">
        <v>6308041311</v>
      </c>
      <c r="E2">
        <v>213</v>
      </c>
      <c r="F2">
        <v>89980001</v>
      </c>
      <c r="G2">
        <v>989</v>
      </c>
      <c r="H2">
        <v>9402</v>
      </c>
      <c r="I2">
        <v>20170914</v>
      </c>
      <c r="J2">
        <v>20170914</v>
      </c>
      <c r="K2">
        <v>20170914</v>
      </c>
      <c r="L2">
        <v>0</v>
      </c>
      <c r="M2">
        <v>0</v>
      </c>
      <c r="N2" t="s">
        <v>73</v>
      </c>
      <c r="O2">
        <v>511</v>
      </c>
      <c r="P2">
        <v>89301051</v>
      </c>
      <c r="Q2">
        <v>0</v>
      </c>
      <c r="R2">
        <v>99999</v>
      </c>
      <c r="S2" s="27">
        <v>100</v>
      </c>
      <c r="T2">
        <v>1</v>
      </c>
      <c r="U2">
        <v>0</v>
      </c>
      <c r="V2">
        <v>0</v>
      </c>
      <c r="W2">
        <v>0</v>
      </c>
      <c r="X2">
        <v>0</v>
      </c>
      <c r="Y2" t="s">
        <v>102</v>
      </c>
      <c r="Z2" s="2">
        <v>0</v>
      </c>
      <c r="AA2">
        <v>0</v>
      </c>
      <c r="AB2">
        <v>1</v>
      </c>
      <c r="AC2">
        <v>0</v>
      </c>
      <c r="AD2">
        <v>201709</v>
      </c>
      <c r="AE2">
        <v>201709</v>
      </c>
      <c r="AF2">
        <v>0</v>
      </c>
      <c r="AG2" s="1">
        <v>0</v>
      </c>
      <c r="AK2" t="s">
        <v>103</v>
      </c>
      <c r="AM2">
        <v>726.97762503405897</v>
      </c>
      <c r="AN2">
        <v>-1.2055622262255199</v>
      </c>
      <c r="AO2">
        <v>0</v>
      </c>
      <c r="AP2">
        <v>0</v>
      </c>
      <c r="AQ2">
        <v>0</v>
      </c>
      <c r="AR2">
        <v>0</v>
      </c>
      <c r="AS2">
        <v>670.28350389493198</v>
      </c>
      <c r="AT2">
        <v>0</v>
      </c>
      <c r="AU2" t="s">
        <v>104</v>
      </c>
      <c r="AV2">
        <v>0</v>
      </c>
      <c r="AW2">
        <v>0</v>
      </c>
      <c r="BA2" t="s">
        <v>81</v>
      </c>
      <c r="BB2">
        <v>989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5005347</v>
      </c>
      <c r="BM2">
        <v>1314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U2" t="str">
        <f>H2&amp;"_"&amp;C2</f>
        <v>9402_T</v>
      </c>
    </row>
    <row r="3" spans="1:73" x14ac:dyDescent="0.25">
      <c r="A3" s="21" t="str">
        <f t="shared" ref="A3:A66" si="0">H3&amp;"_"&amp;O3&amp;"_"&amp;G3</f>
        <v>9402_511_989</v>
      </c>
      <c r="B3" s="2">
        <v>101707026101</v>
      </c>
      <c r="C3" t="s">
        <v>101</v>
      </c>
      <c r="D3">
        <v>6308041311</v>
      </c>
      <c r="E3">
        <v>213</v>
      </c>
      <c r="F3">
        <v>89980001</v>
      </c>
      <c r="G3">
        <v>989</v>
      </c>
      <c r="H3">
        <v>9402</v>
      </c>
      <c r="I3">
        <v>20171203</v>
      </c>
      <c r="J3">
        <v>20171203</v>
      </c>
      <c r="K3">
        <v>20171203</v>
      </c>
      <c r="L3">
        <v>0</v>
      </c>
      <c r="M3">
        <v>0</v>
      </c>
      <c r="N3" t="s">
        <v>73</v>
      </c>
      <c r="O3">
        <v>511</v>
      </c>
      <c r="P3">
        <v>89301051</v>
      </c>
      <c r="Q3">
        <v>0</v>
      </c>
      <c r="R3">
        <v>99999</v>
      </c>
      <c r="S3" s="27">
        <v>100</v>
      </c>
      <c r="T3">
        <v>1</v>
      </c>
      <c r="U3">
        <v>0</v>
      </c>
      <c r="V3">
        <v>0</v>
      </c>
      <c r="W3">
        <v>0</v>
      </c>
      <c r="X3">
        <v>0</v>
      </c>
      <c r="Y3" t="s">
        <v>102</v>
      </c>
      <c r="Z3" s="2">
        <v>0</v>
      </c>
      <c r="AA3">
        <v>0</v>
      </c>
      <c r="AB3">
        <v>1</v>
      </c>
      <c r="AC3">
        <v>0</v>
      </c>
      <c r="AD3">
        <v>201712</v>
      </c>
      <c r="AE3">
        <v>201712</v>
      </c>
      <c r="AF3">
        <v>0</v>
      </c>
      <c r="AG3" s="1">
        <v>0</v>
      </c>
      <c r="AK3" t="s">
        <v>103</v>
      </c>
      <c r="AM3">
        <v>727.90143802561602</v>
      </c>
      <c r="AN3">
        <v>10.1730535216444</v>
      </c>
      <c r="AO3">
        <v>0</v>
      </c>
      <c r="AP3">
        <v>0</v>
      </c>
      <c r="AQ3">
        <v>0</v>
      </c>
      <c r="AR3">
        <v>0</v>
      </c>
      <c r="AS3">
        <v>628.10811687125602</v>
      </c>
      <c r="AT3">
        <v>0</v>
      </c>
      <c r="AU3" t="s">
        <v>104</v>
      </c>
      <c r="AV3">
        <v>0</v>
      </c>
      <c r="AW3">
        <v>0</v>
      </c>
      <c r="BA3" t="s">
        <v>77</v>
      </c>
      <c r="BB3">
        <v>989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6680290</v>
      </c>
      <c r="BM3">
        <v>1659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U3" t="str">
        <f t="shared" ref="BU3:BU66" si="1">H3&amp;"_"&amp;C3</f>
        <v>9402_T</v>
      </c>
    </row>
    <row r="4" spans="1:73" x14ac:dyDescent="0.25">
      <c r="A4" s="21" t="str">
        <f t="shared" si="0"/>
        <v>4041_5931_802</v>
      </c>
      <c r="B4" s="2">
        <v>101703608918</v>
      </c>
      <c r="C4" t="s">
        <v>70</v>
      </c>
      <c r="D4">
        <v>6308041311</v>
      </c>
      <c r="E4">
        <v>213</v>
      </c>
      <c r="F4">
        <v>89301405</v>
      </c>
      <c r="G4">
        <v>802</v>
      </c>
      <c r="H4">
        <v>4041</v>
      </c>
      <c r="I4">
        <v>20171129</v>
      </c>
      <c r="J4">
        <v>20171129</v>
      </c>
      <c r="K4">
        <v>20171129</v>
      </c>
      <c r="L4">
        <v>92</v>
      </c>
      <c r="M4">
        <v>5</v>
      </c>
      <c r="N4" t="s">
        <v>74</v>
      </c>
      <c r="O4">
        <v>5931</v>
      </c>
      <c r="P4">
        <v>89301593</v>
      </c>
      <c r="Q4">
        <v>0</v>
      </c>
      <c r="R4">
        <v>82001</v>
      </c>
      <c r="S4">
        <v>173</v>
      </c>
      <c r="T4">
        <v>1</v>
      </c>
      <c r="U4">
        <v>0</v>
      </c>
      <c r="V4">
        <v>0</v>
      </c>
      <c r="W4">
        <v>0</v>
      </c>
      <c r="X4">
        <v>0</v>
      </c>
      <c r="Y4" t="s">
        <v>105</v>
      </c>
      <c r="Z4" s="2">
        <v>2.0171203630804101E+18</v>
      </c>
      <c r="AA4">
        <v>0</v>
      </c>
      <c r="AB4">
        <v>405</v>
      </c>
      <c r="AC4">
        <v>0</v>
      </c>
      <c r="AD4">
        <v>201711</v>
      </c>
      <c r="AE4">
        <v>201711</v>
      </c>
      <c r="AF4">
        <v>0</v>
      </c>
      <c r="AG4" s="1">
        <v>0</v>
      </c>
      <c r="AK4" t="s">
        <v>72</v>
      </c>
      <c r="AM4">
        <v>137.049471145702</v>
      </c>
      <c r="AN4">
        <v>0.34705891943170097</v>
      </c>
      <c r="AO4">
        <v>1.9259578241172502E-2</v>
      </c>
      <c r="AP4">
        <v>9.2682665492907407E-2</v>
      </c>
      <c r="AQ4">
        <v>0</v>
      </c>
      <c r="AR4">
        <v>59.033408277545298</v>
      </c>
      <c r="AS4">
        <v>69.559779147869804</v>
      </c>
      <c r="AT4">
        <v>110.756924474879</v>
      </c>
      <c r="AU4" t="s">
        <v>106</v>
      </c>
      <c r="AV4">
        <v>0</v>
      </c>
      <c r="AW4">
        <v>0</v>
      </c>
      <c r="BA4" t="s">
        <v>81</v>
      </c>
      <c r="BB4">
        <v>802</v>
      </c>
      <c r="BC4">
        <v>4.1299687018862899E-3</v>
      </c>
      <c r="BD4">
        <v>5.6885837686619905E-4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5679793</v>
      </c>
      <c r="BM4">
        <v>591738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U4" t="str">
        <f t="shared" si="1"/>
        <v>4041_E</v>
      </c>
    </row>
    <row r="5" spans="1:73" x14ac:dyDescent="0.25">
      <c r="A5" s="21" t="str">
        <f t="shared" si="0"/>
        <v>4041_511_802</v>
      </c>
      <c r="B5" s="2">
        <v>101703608920</v>
      </c>
      <c r="C5" t="s">
        <v>70</v>
      </c>
      <c r="D5">
        <v>6308041311</v>
      </c>
      <c r="E5">
        <v>213</v>
      </c>
      <c r="F5">
        <v>89301405</v>
      </c>
      <c r="G5">
        <v>802</v>
      </c>
      <c r="H5">
        <v>4041</v>
      </c>
      <c r="I5">
        <v>20171130</v>
      </c>
      <c r="J5">
        <v>20171130</v>
      </c>
      <c r="K5">
        <v>20171130</v>
      </c>
      <c r="L5">
        <v>92</v>
      </c>
      <c r="M5">
        <v>5</v>
      </c>
      <c r="N5" t="s">
        <v>73</v>
      </c>
      <c r="O5">
        <v>511</v>
      </c>
      <c r="P5">
        <v>89301051</v>
      </c>
      <c r="Q5">
        <v>0</v>
      </c>
      <c r="R5">
        <v>82001</v>
      </c>
      <c r="S5">
        <v>173</v>
      </c>
      <c r="T5">
        <v>1</v>
      </c>
      <c r="U5">
        <v>0</v>
      </c>
      <c r="V5">
        <v>0</v>
      </c>
      <c r="W5">
        <v>0</v>
      </c>
      <c r="X5">
        <v>0</v>
      </c>
      <c r="Y5" t="s">
        <v>105</v>
      </c>
      <c r="Z5" s="2">
        <v>2.0171203630804101E+18</v>
      </c>
      <c r="AA5">
        <v>0</v>
      </c>
      <c r="AB5">
        <v>405</v>
      </c>
      <c r="AC5">
        <v>0</v>
      </c>
      <c r="AD5">
        <v>201711</v>
      </c>
      <c r="AE5">
        <v>201711</v>
      </c>
      <c r="AF5">
        <v>0</v>
      </c>
      <c r="AG5" s="1">
        <v>0</v>
      </c>
      <c r="AK5" t="s">
        <v>72</v>
      </c>
      <c r="AM5">
        <v>137.049471145702</v>
      </c>
      <c r="AN5">
        <v>0.34705891943170097</v>
      </c>
      <c r="AO5">
        <v>1.9259578241172502E-2</v>
      </c>
      <c r="AP5">
        <v>9.2682665492907407E-2</v>
      </c>
      <c r="AQ5">
        <v>0</v>
      </c>
      <c r="AR5">
        <v>59.033408277545298</v>
      </c>
      <c r="AS5">
        <v>69.559779147869804</v>
      </c>
      <c r="AT5">
        <v>110.756924474879</v>
      </c>
      <c r="AU5" t="s">
        <v>106</v>
      </c>
      <c r="AV5">
        <v>0</v>
      </c>
      <c r="AW5">
        <v>0</v>
      </c>
      <c r="BA5" t="s">
        <v>81</v>
      </c>
      <c r="BB5">
        <v>802</v>
      </c>
      <c r="BC5">
        <v>4.1299687018862899E-3</v>
      </c>
      <c r="BD5">
        <v>5.6885837686619905E-4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5679792</v>
      </c>
      <c r="BM5">
        <v>591739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U5" t="str">
        <f t="shared" si="1"/>
        <v>4041_E</v>
      </c>
    </row>
    <row r="6" spans="1:73" x14ac:dyDescent="0.25">
      <c r="A6" s="21" t="str">
        <f t="shared" si="0"/>
        <v>3451_511_809</v>
      </c>
      <c r="B6" s="2">
        <v>101703609642</v>
      </c>
      <c r="C6" t="s">
        <v>70</v>
      </c>
      <c r="D6">
        <v>6308041311</v>
      </c>
      <c r="E6">
        <v>213</v>
      </c>
      <c r="F6">
        <v>89301345</v>
      </c>
      <c r="G6">
        <v>809</v>
      </c>
      <c r="H6">
        <v>3451</v>
      </c>
      <c r="I6">
        <v>20171126</v>
      </c>
      <c r="J6">
        <v>20171126</v>
      </c>
      <c r="K6">
        <v>20171126</v>
      </c>
      <c r="L6">
        <v>92</v>
      </c>
      <c r="M6">
        <v>5</v>
      </c>
      <c r="N6" t="s">
        <v>73</v>
      </c>
      <c r="O6">
        <v>511</v>
      </c>
      <c r="P6">
        <v>89301051</v>
      </c>
      <c r="Q6">
        <v>0</v>
      </c>
      <c r="R6">
        <v>89725</v>
      </c>
      <c r="S6">
        <v>2737</v>
      </c>
      <c r="T6">
        <v>1</v>
      </c>
      <c r="U6">
        <v>0</v>
      </c>
      <c r="V6">
        <v>0</v>
      </c>
      <c r="W6">
        <v>0</v>
      </c>
      <c r="X6">
        <v>0</v>
      </c>
      <c r="Y6" t="s">
        <v>105</v>
      </c>
      <c r="Z6" s="2">
        <v>2.0171203630804101E+18</v>
      </c>
      <c r="AA6">
        <v>0</v>
      </c>
      <c r="AB6">
        <v>345</v>
      </c>
      <c r="AC6">
        <v>0</v>
      </c>
      <c r="AD6">
        <v>201711</v>
      </c>
      <c r="AE6">
        <v>201711</v>
      </c>
      <c r="AF6">
        <v>0</v>
      </c>
      <c r="AG6" s="1">
        <v>0</v>
      </c>
      <c r="AK6" t="s">
        <v>75</v>
      </c>
      <c r="AM6">
        <v>1474.45757865069</v>
      </c>
      <c r="AN6">
        <v>9.3725228112118195</v>
      </c>
      <c r="AO6">
        <v>1.2019690045649101</v>
      </c>
      <c r="AP6">
        <v>3.9563859835590001</v>
      </c>
      <c r="AQ6">
        <v>0</v>
      </c>
      <c r="AR6">
        <v>25.2136780646434</v>
      </c>
      <c r="AS6">
        <v>1057.31960195017</v>
      </c>
      <c r="AT6">
        <v>1752.26417507366</v>
      </c>
      <c r="AU6" t="s">
        <v>106</v>
      </c>
      <c r="AV6">
        <v>0</v>
      </c>
      <c r="AW6">
        <v>0</v>
      </c>
      <c r="BA6" t="s">
        <v>81</v>
      </c>
      <c r="BB6">
        <v>809</v>
      </c>
      <c r="BC6">
        <v>6.5339447035045004E-2</v>
      </c>
      <c r="BD6">
        <v>8.9997998698427093E-3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5678757</v>
      </c>
      <c r="BM6">
        <v>592789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U6" t="str">
        <f t="shared" si="1"/>
        <v>3451_E</v>
      </c>
    </row>
    <row r="7" spans="1:73" x14ac:dyDescent="0.25">
      <c r="A7" s="21" t="str">
        <f t="shared" si="0"/>
        <v>3451_511_809</v>
      </c>
      <c r="B7" s="2">
        <v>101703609642</v>
      </c>
      <c r="C7" t="s">
        <v>70</v>
      </c>
      <c r="D7">
        <v>6308041311</v>
      </c>
      <c r="E7">
        <v>213</v>
      </c>
      <c r="F7">
        <v>89301345</v>
      </c>
      <c r="G7">
        <v>809</v>
      </c>
      <c r="H7">
        <v>3451</v>
      </c>
      <c r="I7">
        <v>20171126</v>
      </c>
      <c r="J7">
        <v>20171126</v>
      </c>
      <c r="K7">
        <v>20171126</v>
      </c>
      <c r="L7">
        <v>92</v>
      </c>
      <c r="M7">
        <v>5</v>
      </c>
      <c r="N7" t="s">
        <v>73</v>
      </c>
      <c r="O7">
        <v>511</v>
      </c>
      <c r="P7">
        <v>89301051</v>
      </c>
      <c r="Q7">
        <v>0</v>
      </c>
      <c r="R7">
        <v>89713</v>
      </c>
      <c r="S7">
        <v>5157</v>
      </c>
      <c r="T7">
        <v>1</v>
      </c>
      <c r="U7">
        <v>0</v>
      </c>
      <c r="V7">
        <v>0</v>
      </c>
      <c r="W7">
        <v>0</v>
      </c>
      <c r="X7">
        <v>0</v>
      </c>
      <c r="Y7" t="s">
        <v>105</v>
      </c>
      <c r="Z7" s="2">
        <v>2.0171203630804101E+18</v>
      </c>
      <c r="AA7">
        <v>0</v>
      </c>
      <c r="AB7">
        <v>345</v>
      </c>
      <c r="AC7">
        <v>0</v>
      </c>
      <c r="AD7">
        <v>201711</v>
      </c>
      <c r="AE7">
        <v>201711</v>
      </c>
      <c r="AF7">
        <v>0</v>
      </c>
      <c r="AG7" s="1">
        <v>0</v>
      </c>
      <c r="AK7" t="s">
        <v>75</v>
      </c>
      <c r="AM7">
        <v>2778.1431249914599</v>
      </c>
      <c r="AN7">
        <v>17.659517770339502</v>
      </c>
      <c r="AO7">
        <v>2.2647256691784001</v>
      </c>
      <c r="AP7">
        <v>7.4545423884595499</v>
      </c>
      <c r="AQ7">
        <v>0</v>
      </c>
      <c r="AR7">
        <v>47.507101855815101</v>
      </c>
      <c r="AS7">
        <v>1992.1801926405001</v>
      </c>
      <c r="AT7">
        <v>3301.5806908494201</v>
      </c>
      <c r="AU7" t="s">
        <v>106</v>
      </c>
      <c r="AV7">
        <v>0</v>
      </c>
      <c r="AW7">
        <v>0</v>
      </c>
      <c r="BA7" t="s">
        <v>81</v>
      </c>
      <c r="BB7">
        <v>809</v>
      </c>
      <c r="BC7">
        <v>0.123111263558541</v>
      </c>
      <c r="BD7">
        <v>1.6957240748548999E-2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5678758</v>
      </c>
      <c r="BM7">
        <v>592788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U7" t="str">
        <f t="shared" si="1"/>
        <v>3451_E</v>
      </c>
    </row>
    <row r="8" spans="1:73" x14ac:dyDescent="0.25">
      <c r="A8" s="21" t="str">
        <f t="shared" si="0"/>
        <v>3451_511_809</v>
      </c>
      <c r="B8" s="2">
        <v>101703609642</v>
      </c>
      <c r="C8" t="s">
        <v>70</v>
      </c>
      <c r="D8">
        <v>6308041311</v>
      </c>
      <c r="E8">
        <v>213</v>
      </c>
      <c r="F8">
        <v>89301345</v>
      </c>
      <c r="G8">
        <v>809</v>
      </c>
      <c r="H8">
        <v>3451</v>
      </c>
      <c r="I8">
        <v>20171126</v>
      </c>
      <c r="J8">
        <v>20171126</v>
      </c>
      <c r="K8">
        <v>20171126</v>
      </c>
      <c r="L8">
        <v>92</v>
      </c>
      <c r="M8">
        <v>5</v>
      </c>
      <c r="N8" t="s">
        <v>73</v>
      </c>
      <c r="O8">
        <v>511</v>
      </c>
      <c r="P8">
        <v>89301051</v>
      </c>
      <c r="Q8">
        <v>1</v>
      </c>
      <c r="R8">
        <v>3132</v>
      </c>
      <c r="S8">
        <v>0</v>
      </c>
      <c r="T8">
        <v>0.67000001668929998</v>
      </c>
      <c r="U8">
        <v>1735.65</v>
      </c>
      <c r="V8">
        <v>0</v>
      </c>
      <c r="W8">
        <v>0</v>
      </c>
      <c r="X8">
        <v>0</v>
      </c>
      <c r="Y8" t="s">
        <v>105</v>
      </c>
      <c r="Z8" s="2">
        <v>2.0171203630804101E+18</v>
      </c>
      <c r="AA8">
        <v>0</v>
      </c>
      <c r="AB8">
        <v>345</v>
      </c>
      <c r="AC8">
        <v>0</v>
      </c>
      <c r="AD8">
        <v>201711</v>
      </c>
      <c r="AE8">
        <v>201711</v>
      </c>
      <c r="AF8">
        <v>0</v>
      </c>
      <c r="AG8" s="1">
        <v>0</v>
      </c>
      <c r="AK8" t="s">
        <v>75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1735.65</v>
      </c>
      <c r="AU8" t="s">
        <v>106</v>
      </c>
      <c r="AV8">
        <v>0</v>
      </c>
      <c r="AW8">
        <v>0</v>
      </c>
      <c r="AY8" t="s">
        <v>83</v>
      </c>
      <c r="BA8" t="s">
        <v>81</v>
      </c>
      <c r="BB8">
        <v>809</v>
      </c>
      <c r="BC8">
        <v>4.3615334210094003E-2</v>
      </c>
      <c r="BD8">
        <v>6.0075390435522904E-3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6858857</v>
      </c>
      <c r="BM8">
        <v>592790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U8" t="str">
        <f t="shared" si="1"/>
        <v>3451_E</v>
      </c>
    </row>
    <row r="9" spans="1:73" x14ac:dyDescent="0.25">
      <c r="A9" s="21" t="str">
        <f t="shared" si="0"/>
        <v>3451_511_809</v>
      </c>
      <c r="B9" s="2">
        <v>101703609708</v>
      </c>
      <c r="C9" t="s">
        <v>70</v>
      </c>
      <c r="D9">
        <v>6308041311</v>
      </c>
      <c r="E9">
        <v>213</v>
      </c>
      <c r="F9">
        <v>89301345</v>
      </c>
      <c r="G9">
        <v>809</v>
      </c>
      <c r="H9">
        <v>3451</v>
      </c>
      <c r="I9">
        <v>20171127</v>
      </c>
      <c r="J9">
        <v>20171127</v>
      </c>
      <c r="K9">
        <v>20171127</v>
      </c>
      <c r="L9">
        <v>92</v>
      </c>
      <c r="M9">
        <v>5</v>
      </c>
      <c r="N9" t="s">
        <v>73</v>
      </c>
      <c r="O9">
        <v>511</v>
      </c>
      <c r="P9">
        <v>89301051</v>
      </c>
      <c r="Q9">
        <v>0</v>
      </c>
      <c r="R9">
        <v>89131</v>
      </c>
      <c r="S9">
        <v>177</v>
      </c>
      <c r="T9">
        <v>1</v>
      </c>
      <c r="U9">
        <v>0</v>
      </c>
      <c r="V9">
        <v>0</v>
      </c>
      <c r="W9">
        <v>0</v>
      </c>
      <c r="X9">
        <v>0</v>
      </c>
      <c r="Y9" t="s">
        <v>105</v>
      </c>
      <c r="Z9" s="2">
        <v>2.0171203630804101E+18</v>
      </c>
      <c r="AA9">
        <v>0</v>
      </c>
      <c r="AB9">
        <v>345</v>
      </c>
      <c r="AC9">
        <v>0</v>
      </c>
      <c r="AD9">
        <v>201711</v>
      </c>
      <c r="AE9">
        <v>201711</v>
      </c>
      <c r="AF9">
        <v>0</v>
      </c>
      <c r="AG9" s="1">
        <v>0</v>
      </c>
      <c r="AK9" t="s">
        <v>75</v>
      </c>
      <c r="AM9">
        <v>95.352207315006694</v>
      </c>
      <c r="AN9">
        <v>0.60611492056430105</v>
      </c>
      <c r="AO9">
        <v>7.7730549436605997E-2</v>
      </c>
      <c r="AP9">
        <v>0.255856894077436</v>
      </c>
      <c r="AQ9">
        <v>0</v>
      </c>
      <c r="AR9">
        <v>1.6305520706766099</v>
      </c>
      <c r="AS9">
        <v>68.376167170325502</v>
      </c>
      <c r="AT9">
        <v>113.31777821996199</v>
      </c>
      <c r="AU9" t="s">
        <v>106</v>
      </c>
      <c r="AV9">
        <v>0</v>
      </c>
      <c r="AW9">
        <v>0</v>
      </c>
      <c r="BA9" t="s">
        <v>81</v>
      </c>
      <c r="BB9">
        <v>809</v>
      </c>
      <c r="BC9">
        <v>4.2254593077102496E-3</v>
      </c>
      <c r="BD9">
        <v>5.8201117170703597E-4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5678675</v>
      </c>
      <c r="BM9">
        <v>592872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U9" t="str">
        <f t="shared" si="1"/>
        <v>3451_E</v>
      </c>
    </row>
    <row r="10" spans="1:73" x14ac:dyDescent="0.25">
      <c r="A10" s="21" t="str">
        <f t="shared" si="0"/>
        <v>3471_5931_809</v>
      </c>
      <c r="B10" s="2">
        <v>101703609746</v>
      </c>
      <c r="C10" t="s">
        <v>70</v>
      </c>
      <c r="D10">
        <v>6308041311</v>
      </c>
      <c r="E10">
        <v>213</v>
      </c>
      <c r="F10">
        <v>89301345</v>
      </c>
      <c r="G10">
        <v>809</v>
      </c>
      <c r="H10">
        <v>3471</v>
      </c>
      <c r="I10">
        <v>20171128</v>
      </c>
      <c r="J10">
        <v>20171128</v>
      </c>
      <c r="K10">
        <v>20171128</v>
      </c>
      <c r="L10">
        <v>92</v>
      </c>
      <c r="M10">
        <v>5</v>
      </c>
      <c r="N10" t="s">
        <v>74</v>
      </c>
      <c r="O10">
        <v>5931</v>
      </c>
      <c r="P10">
        <v>89301593</v>
      </c>
      <c r="Q10">
        <v>0</v>
      </c>
      <c r="R10">
        <v>90952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 t="s">
        <v>105</v>
      </c>
      <c r="Z10" s="2">
        <v>2.0171203630804101E+18</v>
      </c>
      <c r="AA10">
        <v>0</v>
      </c>
      <c r="AB10">
        <v>345</v>
      </c>
      <c r="AC10">
        <v>0</v>
      </c>
      <c r="AD10">
        <v>201711</v>
      </c>
      <c r="AE10">
        <v>201711</v>
      </c>
      <c r="AF10">
        <v>0</v>
      </c>
      <c r="AG10" s="1">
        <v>0</v>
      </c>
      <c r="AK10" t="s">
        <v>75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 t="s">
        <v>106</v>
      </c>
      <c r="AV10">
        <v>0</v>
      </c>
      <c r="AW10">
        <v>0</v>
      </c>
      <c r="BA10" t="s">
        <v>81</v>
      </c>
      <c r="BB10">
        <v>809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5678642</v>
      </c>
      <c r="BM10">
        <v>592905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U10" t="str">
        <f t="shared" si="1"/>
        <v>3471_E</v>
      </c>
    </row>
    <row r="11" spans="1:73" x14ac:dyDescent="0.25">
      <c r="A11" s="21" t="str">
        <f t="shared" si="0"/>
        <v>3471_5931_809</v>
      </c>
      <c r="B11" s="2">
        <v>101703609746</v>
      </c>
      <c r="C11" t="s">
        <v>70</v>
      </c>
      <c r="D11">
        <v>6308041311</v>
      </c>
      <c r="E11">
        <v>213</v>
      </c>
      <c r="F11">
        <v>89301345</v>
      </c>
      <c r="G11">
        <v>809</v>
      </c>
      <c r="H11">
        <v>3471</v>
      </c>
      <c r="I11">
        <v>20171128</v>
      </c>
      <c r="J11">
        <v>20171128</v>
      </c>
      <c r="K11">
        <v>20171128</v>
      </c>
      <c r="L11">
        <v>92</v>
      </c>
      <c r="M11">
        <v>5</v>
      </c>
      <c r="N11" t="s">
        <v>74</v>
      </c>
      <c r="O11">
        <v>5931</v>
      </c>
      <c r="P11">
        <v>89301593</v>
      </c>
      <c r="Q11">
        <v>0</v>
      </c>
      <c r="R11">
        <v>89423</v>
      </c>
      <c r="S11">
        <v>23778</v>
      </c>
      <c r="T11">
        <v>3</v>
      </c>
      <c r="U11">
        <v>0</v>
      </c>
      <c r="V11">
        <v>0</v>
      </c>
      <c r="W11">
        <v>0</v>
      </c>
      <c r="X11">
        <v>0</v>
      </c>
      <c r="Y11" t="s">
        <v>105</v>
      </c>
      <c r="Z11" s="2">
        <v>2.0171203630804101E+18</v>
      </c>
      <c r="AA11">
        <v>0</v>
      </c>
      <c r="AB11">
        <v>345</v>
      </c>
      <c r="AC11">
        <v>0</v>
      </c>
      <c r="AD11">
        <v>201711</v>
      </c>
      <c r="AE11">
        <v>201711</v>
      </c>
      <c r="AF11">
        <v>0</v>
      </c>
      <c r="AG11" s="1">
        <v>0</v>
      </c>
      <c r="AK11" t="s">
        <v>75</v>
      </c>
      <c r="AM11">
        <v>42963.767972340102</v>
      </c>
      <c r="AN11">
        <v>32.458975266870802</v>
      </c>
      <c r="AO11">
        <v>101.82625832755301</v>
      </c>
      <c r="AP11">
        <v>1014.2513120569701</v>
      </c>
      <c r="AQ11">
        <v>0</v>
      </c>
      <c r="AR11">
        <v>33521.597893217797</v>
      </c>
      <c r="AS11">
        <v>7856.2307249581199</v>
      </c>
      <c r="AT11">
        <v>15222.995087651199</v>
      </c>
      <c r="AU11" t="s">
        <v>106</v>
      </c>
      <c r="AV11">
        <v>0</v>
      </c>
      <c r="AW11">
        <v>0</v>
      </c>
      <c r="BA11" t="s">
        <v>81</v>
      </c>
      <c r="BB11">
        <v>809</v>
      </c>
      <c r="BC11">
        <v>0.56764390632053296</v>
      </c>
      <c r="BD11">
        <v>7.8186788931355403E-2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5678643</v>
      </c>
      <c r="BM11">
        <v>592904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U11" t="str">
        <f t="shared" si="1"/>
        <v>3471_E</v>
      </c>
    </row>
    <row r="12" spans="1:73" x14ac:dyDescent="0.25">
      <c r="A12" s="21" t="str">
        <f t="shared" si="0"/>
        <v>3471_5931_809</v>
      </c>
      <c r="B12" s="2">
        <v>101703609746</v>
      </c>
      <c r="C12" t="s">
        <v>70</v>
      </c>
      <c r="D12">
        <v>6308041311</v>
      </c>
      <c r="E12">
        <v>213</v>
      </c>
      <c r="F12">
        <v>89301345</v>
      </c>
      <c r="G12">
        <v>809</v>
      </c>
      <c r="H12">
        <v>3471</v>
      </c>
      <c r="I12">
        <v>20171128</v>
      </c>
      <c r="J12">
        <v>20171128</v>
      </c>
      <c r="K12">
        <v>20171128</v>
      </c>
      <c r="L12">
        <v>92</v>
      </c>
      <c r="M12">
        <v>5</v>
      </c>
      <c r="N12" t="s">
        <v>74</v>
      </c>
      <c r="O12">
        <v>5931</v>
      </c>
      <c r="P12">
        <v>89301593</v>
      </c>
      <c r="Q12">
        <v>0</v>
      </c>
      <c r="R12">
        <v>89417</v>
      </c>
      <c r="S12">
        <v>7720</v>
      </c>
      <c r="T12">
        <v>2</v>
      </c>
      <c r="U12">
        <v>0</v>
      </c>
      <c r="V12">
        <v>0</v>
      </c>
      <c r="W12">
        <v>0</v>
      </c>
      <c r="X12">
        <v>0</v>
      </c>
      <c r="Y12" t="s">
        <v>105</v>
      </c>
      <c r="Z12" s="2">
        <v>2.0171203630804101E+18</v>
      </c>
      <c r="AA12">
        <v>0</v>
      </c>
      <c r="AB12">
        <v>345</v>
      </c>
      <c r="AC12">
        <v>0</v>
      </c>
      <c r="AD12">
        <v>201711</v>
      </c>
      <c r="AE12">
        <v>201711</v>
      </c>
      <c r="AF12">
        <v>0</v>
      </c>
      <c r="AG12" s="1">
        <v>0</v>
      </c>
      <c r="AK12" t="s">
        <v>75</v>
      </c>
      <c r="AM12">
        <v>13949.0406571816</v>
      </c>
      <c r="AN12">
        <v>10.538451049720001</v>
      </c>
      <c r="AO12">
        <v>33.059917330671603</v>
      </c>
      <c r="AP12">
        <v>329.29683443013897</v>
      </c>
      <c r="AQ12">
        <v>0</v>
      </c>
      <c r="AR12">
        <v>10883.452592128901</v>
      </c>
      <c r="AS12">
        <v>2550.6813523709602</v>
      </c>
      <c r="AT12">
        <v>4942.4477280119399</v>
      </c>
      <c r="AU12" t="s">
        <v>106</v>
      </c>
      <c r="AV12">
        <v>0</v>
      </c>
      <c r="AW12">
        <v>0</v>
      </c>
      <c r="BA12" t="s">
        <v>81</v>
      </c>
      <c r="BB12">
        <v>809</v>
      </c>
      <c r="BC12">
        <v>0.18429686924024399</v>
      </c>
      <c r="BD12">
        <v>2.5384894042815302E-2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5678644</v>
      </c>
      <c r="BM12">
        <v>592903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U12" t="str">
        <f t="shared" si="1"/>
        <v>3471_E</v>
      </c>
    </row>
    <row r="13" spans="1:73" x14ac:dyDescent="0.25">
      <c r="A13" s="21" t="str">
        <f t="shared" si="0"/>
        <v>3471_5931_809</v>
      </c>
      <c r="B13" s="2">
        <v>101703609746</v>
      </c>
      <c r="C13" t="s">
        <v>70</v>
      </c>
      <c r="D13">
        <v>6308041311</v>
      </c>
      <c r="E13">
        <v>213</v>
      </c>
      <c r="F13">
        <v>89301345</v>
      </c>
      <c r="G13">
        <v>809</v>
      </c>
      <c r="H13">
        <v>3471</v>
      </c>
      <c r="I13">
        <v>20171128</v>
      </c>
      <c r="J13">
        <v>20171128</v>
      </c>
      <c r="K13">
        <v>20171128</v>
      </c>
      <c r="L13">
        <v>92</v>
      </c>
      <c r="M13">
        <v>5</v>
      </c>
      <c r="N13" t="s">
        <v>74</v>
      </c>
      <c r="O13">
        <v>5931</v>
      </c>
      <c r="P13">
        <v>89301593</v>
      </c>
      <c r="Q13">
        <v>0</v>
      </c>
      <c r="R13">
        <v>89415</v>
      </c>
      <c r="S13">
        <v>3778</v>
      </c>
      <c r="T13">
        <v>2</v>
      </c>
      <c r="U13">
        <v>0</v>
      </c>
      <c r="V13">
        <v>0</v>
      </c>
      <c r="W13">
        <v>0</v>
      </c>
      <c r="X13">
        <v>0</v>
      </c>
      <c r="Y13" t="s">
        <v>105</v>
      </c>
      <c r="Z13" s="2">
        <v>2.0171203630804101E+18</v>
      </c>
      <c r="AA13">
        <v>0</v>
      </c>
      <c r="AB13">
        <v>345</v>
      </c>
      <c r="AC13">
        <v>0</v>
      </c>
      <c r="AD13">
        <v>201711</v>
      </c>
      <c r="AE13">
        <v>201711</v>
      </c>
      <c r="AF13">
        <v>0</v>
      </c>
      <c r="AG13" s="1">
        <v>0</v>
      </c>
      <c r="AK13" t="s">
        <v>75</v>
      </c>
      <c r="AM13">
        <v>6826.3569433720704</v>
      </c>
      <c r="AN13">
        <v>5.1572886095650503</v>
      </c>
      <c r="AO13">
        <v>16.178804103015199</v>
      </c>
      <c r="AP13">
        <v>161.15070472500801</v>
      </c>
      <c r="AQ13">
        <v>0</v>
      </c>
      <c r="AR13">
        <v>5326.1248566143904</v>
      </c>
      <c r="AS13">
        <v>1248.24794679501</v>
      </c>
      <c r="AT13">
        <v>2418.72636223175</v>
      </c>
      <c r="AU13" t="s">
        <v>106</v>
      </c>
      <c r="AV13">
        <v>0</v>
      </c>
      <c r="AW13">
        <v>0</v>
      </c>
      <c r="BA13" t="s">
        <v>81</v>
      </c>
      <c r="BB13">
        <v>809</v>
      </c>
      <c r="BC13">
        <v>9.0190877200730796E-2</v>
      </c>
      <c r="BD13">
        <v>1.24228147271705E-2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5678645</v>
      </c>
      <c r="BM13">
        <v>592902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U13" t="str">
        <f t="shared" si="1"/>
        <v>3471_E</v>
      </c>
    </row>
    <row r="14" spans="1:73" x14ac:dyDescent="0.25">
      <c r="A14" s="21" t="str">
        <f t="shared" si="0"/>
        <v>3471_5931_809</v>
      </c>
      <c r="B14" s="2">
        <v>101703609746</v>
      </c>
      <c r="C14" t="s">
        <v>70</v>
      </c>
      <c r="D14">
        <v>6308041311</v>
      </c>
      <c r="E14">
        <v>213</v>
      </c>
      <c r="F14">
        <v>89301345</v>
      </c>
      <c r="G14">
        <v>809</v>
      </c>
      <c r="H14">
        <v>3471</v>
      </c>
      <c r="I14">
        <v>20171128</v>
      </c>
      <c r="J14">
        <v>20171128</v>
      </c>
      <c r="K14">
        <v>20171128</v>
      </c>
      <c r="L14">
        <v>92</v>
      </c>
      <c r="M14">
        <v>5</v>
      </c>
      <c r="N14" t="s">
        <v>74</v>
      </c>
      <c r="O14">
        <v>5931</v>
      </c>
      <c r="P14">
        <v>89301593</v>
      </c>
      <c r="Q14">
        <v>0</v>
      </c>
      <c r="R14">
        <v>89411</v>
      </c>
      <c r="S14">
        <v>8460</v>
      </c>
      <c r="T14">
        <v>1</v>
      </c>
      <c r="U14">
        <v>0</v>
      </c>
      <c r="V14">
        <v>0</v>
      </c>
      <c r="W14">
        <v>0</v>
      </c>
      <c r="X14">
        <v>0</v>
      </c>
      <c r="Y14" t="s">
        <v>105</v>
      </c>
      <c r="Z14" s="2">
        <v>2.0171203630804101E+18</v>
      </c>
      <c r="AA14">
        <v>0</v>
      </c>
      <c r="AB14">
        <v>345</v>
      </c>
      <c r="AC14">
        <v>0</v>
      </c>
      <c r="AD14">
        <v>201711</v>
      </c>
      <c r="AE14">
        <v>201711</v>
      </c>
      <c r="AF14">
        <v>0</v>
      </c>
      <c r="AG14" s="1">
        <v>0</v>
      </c>
      <c r="AK14" t="s">
        <v>75</v>
      </c>
      <c r="AM14">
        <v>15286.1248652535</v>
      </c>
      <c r="AN14">
        <v>11.5486134560403</v>
      </c>
      <c r="AO14">
        <v>36.228873136979502</v>
      </c>
      <c r="AP14">
        <v>360.86155690142198</v>
      </c>
      <c r="AQ14">
        <v>0</v>
      </c>
      <c r="AR14">
        <v>11926.6850944832</v>
      </c>
      <c r="AS14">
        <v>2795.1767151629901</v>
      </c>
      <c r="AT14">
        <v>5416.2056708524597</v>
      </c>
      <c r="AU14" t="s">
        <v>106</v>
      </c>
      <c r="AV14">
        <v>0</v>
      </c>
      <c r="AW14">
        <v>0</v>
      </c>
      <c r="BA14" t="s">
        <v>81</v>
      </c>
      <c r="BB14">
        <v>809</v>
      </c>
      <c r="BC14">
        <v>0.201962631317676</v>
      </c>
      <c r="BD14">
        <v>2.7818161088370201E-2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5678646</v>
      </c>
      <c r="BM14">
        <v>592901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U14" t="str">
        <f t="shared" si="1"/>
        <v>3471_E</v>
      </c>
    </row>
    <row r="15" spans="1:73" x14ac:dyDescent="0.25">
      <c r="A15" s="21" t="str">
        <f t="shared" si="0"/>
        <v>3471_5931_809</v>
      </c>
      <c r="B15" s="2">
        <v>101703609746</v>
      </c>
      <c r="C15" t="s">
        <v>70</v>
      </c>
      <c r="D15">
        <v>6308041311</v>
      </c>
      <c r="E15">
        <v>213</v>
      </c>
      <c r="F15">
        <v>89301345</v>
      </c>
      <c r="G15">
        <v>809</v>
      </c>
      <c r="H15">
        <v>3471</v>
      </c>
      <c r="I15">
        <v>20171128</v>
      </c>
      <c r="J15">
        <v>20171128</v>
      </c>
      <c r="K15">
        <v>20171128</v>
      </c>
      <c r="L15">
        <v>92</v>
      </c>
      <c r="M15">
        <v>5</v>
      </c>
      <c r="N15" t="s">
        <v>74</v>
      </c>
      <c r="O15">
        <v>5931</v>
      </c>
      <c r="P15">
        <v>89301593</v>
      </c>
      <c r="Q15">
        <v>0</v>
      </c>
      <c r="R15">
        <v>89311</v>
      </c>
      <c r="S15">
        <v>801</v>
      </c>
      <c r="T15">
        <v>1</v>
      </c>
      <c r="U15">
        <v>0</v>
      </c>
      <c r="V15">
        <v>0</v>
      </c>
      <c r="W15">
        <v>0</v>
      </c>
      <c r="X15">
        <v>0</v>
      </c>
      <c r="Y15" t="s">
        <v>105</v>
      </c>
      <c r="Z15" s="2">
        <v>2.0171203630804101E+18</v>
      </c>
      <c r="AA15">
        <v>0</v>
      </c>
      <c r="AB15">
        <v>345</v>
      </c>
      <c r="AC15">
        <v>0</v>
      </c>
      <c r="AD15">
        <v>201711</v>
      </c>
      <c r="AE15">
        <v>201711</v>
      </c>
      <c r="AF15">
        <v>0</v>
      </c>
      <c r="AG15" s="1">
        <v>0</v>
      </c>
      <c r="AK15" t="s">
        <v>75</v>
      </c>
      <c r="AM15">
        <v>1447.30331171017</v>
      </c>
      <c r="AN15">
        <v>1.0934325506250899</v>
      </c>
      <c r="AO15">
        <v>3.43018054169274</v>
      </c>
      <c r="AP15">
        <v>34.166679323645297</v>
      </c>
      <c r="AQ15">
        <v>0</v>
      </c>
      <c r="AR15">
        <v>1129.2286951159599</v>
      </c>
      <c r="AS15">
        <v>264.64971026543202</v>
      </c>
      <c r="AT15">
        <v>512.81096245305196</v>
      </c>
      <c r="AU15" t="s">
        <v>106</v>
      </c>
      <c r="AV15">
        <v>0</v>
      </c>
      <c r="AW15">
        <v>0</v>
      </c>
      <c r="BA15" t="s">
        <v>81</v>
      </c>
      <c r="BB15">
        <v>809</v>
      </c>
      <c r="BC15">
        <v>1.9121993816248101E-2</v>
      </c>
      <c r="BD15">
        <v>2.6338471668776002E-3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5678647</v>
      </c>
      <c r="BM15">
        <v>592900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U15" t="str">
        <f t="shared" si="1"/>
        <v>3471_E</v>
      </c>
    </row>
    <row r="16" spans="1:73" x14ac:dyDescent="0.25">
      <c r="A16" s="21" t="str">
        <f t="shared" si="0"/>
        <v>3471_5931_809</v>
      </c>
      <c r="B16" s="2">
        <v>101703609746</v>
      </c>
      <c r="C16" t="s">
        <v>70</v>
      </c>
      <c r="D16">
        <v>6308041311</v>
      </c>
      <c r="E16">
        <v>213</v>
      </c>
      <c r="F16">
        <v>89301345</v>
      </c>
      <c r="G16">
        <v>809</v>
      </c>
      <c r="H16">
        <v>3471</v>
      </c>
      <c r="I16">
        <v>20171128</v>
      </c>
      <c r="J16">
        <v>20171128</v>
      </c>
      <c r="K16">
        <v>20171128</v>
      </c>
      <c r="L16">
        <v>92</v>
      </c>
      <c r="M16">
        <v>5</v>
      </c>
      <c r="N16" t="s">
        <v>74</v>
      </c>
      <c r="O16">
        <v>5931</v>
      </c>
      <c r="P16">
        <v>89301593</v>
      </c>
      <c r="Q16">
        <v>0</v>
      </c>
      <c r="R16">
        <v>90933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 t="s">
        <v>105</v>
      </c>
      <c r="Z16" s="2">
        <v>2.0171203630804101E+18</v>
      </c>
      <c r="AA16">
        <v>0</v>
      </c>
      <c r="AB16">
        <v>345</v>
      </c>
      <c r="AC16">
        <v>0</v>
      </c>
      <c r="AD16">
        <v>201711</v>
      </c>
      <c r="AE16">
        <v>201711</v>
      </c>
      <c r="AF16">
        <v>0</v>
      </c>
      <c r="AG16" s="1">
        <v>0</v>
      </c>
      <c r="AK16" t="s">
        <v>75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 t="s">
        <v>106</v>
      </c>
      <c r="AV16">
        <v>0</v>
      </c>
      <c r="AW16">
        <v>0</v>
      </c>
      <c r="BA16" t="s">
        <v>81</v>
      </c>
      <c r="BB16">
        <v>809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5678648</v>
      </c>
      <c r="BM16">
        <v>592899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U16" t="str">
        <f t="shared" si="1"/>
        <v>3471_E</v>
      </c>
    </row>
    <row r="17" spans="1:73" x14ac:dyDescent="0.25">
      <c r="A17" s="21" t="str">
        <f t="shared" si="0"/>
        <v>3471_5931_809</v>
      </c>
      <c r="B17" s="2">
        <v>101703609746</v>
      </c>
      <c r="C17" t="s">
        <v>70</v>
      </c>
      <c r="D17">
        <v>6308041311</v>
      </c>
      <c r="E17">
        <v>213</v>
      </c>
      <c r="F17">
        <v>89301345</v>
      </c>
      <c r="G17">
        <v>809</v>
      </c>
      <c r="H17">
        <v>3471</v>
      </c>
      <c r="I17">
        <v>20171128</v>
      </c>
      <c r="J17">
        <v>20171128</v>
      </c>
      <c r="K17">
        <v>20171128</v>
      </c>
      <c r="L17">
        <v>92</v>
      </c>
      <c r="M17">
        <v>5</v>
      </c>
      <c r="N17" t="s">
        <v>74</v>
      </c>
      <c r="O17">
        <v>5931</v>
      </c>
      <c r="P17">
        <v>89301593</v>
      </c>
      <c r="Q17">
        <v>0</v>
      </c>
      <c r="R17">
        <v>89331</v>
      </c>
      <c r="S17">
        <v>2113</v>
      </c>
      <c r="T17">
        <v>1</v>
      </c>
      <c r="U17">
        <v>0</v>
      </c>
      <c r="V17">
        <v>0</v>
      </c>
      <c r="W17">
        <v>0</v>
      </c>
      <c r="X17">
        <v>0</v>
      </c>
      <c r="Y17" t="s">
        <v>105</v>
      </c>
      <c r="Z17" s="2">
        <v>2.0171203630804101E+18</v>
      </c>
      <c r="AA17">
        <v>0</v>
      </c>
      <c r="AB17">
        <v>345</v>
      </c>
      <c r="AC17">
        <v>0</v>
      </c>
      <c r="AD17">
        <v>201711</v>
      </c>
      <c r="AE17">
        <v>201711</v>
      </c>
      <c r="AF17">
        <v>0</v>
      </c>
      <c r="AG17" s="1">
        <v>0</v>
      </c>
      <c r="AK17" t="s">
        <v>75</v>
      </c>
      <c r="AM17">
        <v>3817.91747521048</v>
      </c>
      <c r="AN17">
        <v>2.88442319534435</v>
      </c>
      <c r="AO17">
        <v>9.0486535388224407</v>
      </c>
      <c r="AP17">
        <v>90.130079164622401</v>
      </c>
      <c r="AQ17">
        <v>0</v>
      </c>
      <c r="AR17">
        <v>2978.8517263171502</v>
      </c>
      <c r="AS17">
        <v>698.13338051293294</v>
      </c>
      <c r="AT17">
        <v>1352.77099084057</v>
      </c>
      <c r="AU17" t="s">
        <v>106</v>
      </c>
      <c r="AV17">
        <v>0</v>
      </c>
      <c r="AW17">
        <v>0</v>
      </c>
      <c r="BA17" t="s">
        <v>81</v>
      </c>
      <c r="BB17">
        <v>809</v>
      </c>
      <c r="BC17">
        <v>5.0442912526507101E-2</v>
      </c>
      <c r="BD17">
        <v>6.9479638746721296E-3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5678649</v>
      </c>
      <c r="BM17">
        <v>592898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U17" t="str">
        <f t="shared" si="1"/>
        <v>3471_E</v>
      </c>
    </row>
    <row r="18" spans="1:73" x14ac:dyDescent="0.25">
      <c r="A18" s="21" t="str">
        <f t="shared" si="0"/>
        <v>3471_5931_809</v>
      </c>
      <c r="B18" s="2">
        <v>101703609746</v>
      </c>
      <c r="C18" t="s">
        <v>70</v>
      </c>
      <c r="D18">
        <v>6308041311</v>
      </c>
      <c r="E18">
        <v>213</v>
      </c>
      <c r="F18">
        <v>89301345</v>
      </c>
      <c r="G18">
        <v>809</v>
      </c>
      <c r="H18">
        <v>3471</v>
      </c>
      <c r="I18">
        <v>20171128</v>
      </c>
      <c r="J18">
        <v>20171128</v>
      </c>
      <c r="K18">
        <v>20171128</v>
      </c>
      <c r="L18">
        <v>92</v>
      </c>
      <c r="M18">
        <v>5</v>
      </c>
      <c r="N18" t="s">
        <v>74</v>
      </c>
      <c r="O18">
        <v>5931</v>
      </c>
      <c r="P18">
        <v>89301593</v>
      </c>
      <c r="Q18">
        <v>3</v>
      </c>
      <c r="R18">
        <v>59345</v>
      </c>
      <c r="S18">
        <v>0</v>
      </c>
      <c r="T18">
        <v>1</v>
      </c>
      <c r="U18">
        <v>1146.33</v>
      </c>
      <c r="V18">
        <v>0</v>
      </c>
      <c r="W18">
        <v>0</v>
      </c>
      <c r="X18">
        <v>0</v>
      </c>
      <c r="Y18" t="s">
        <v>105</v>
      </c>
      <c r="Z18" s="2">
        <v>2.0171203630804101E+18</v>
      </c>
      <c r="AA18">
        <v>0</v>
      </c>
      <c r="AB18">
        <v>345</v>
      </c>
      <c r="AC18">
        <v>0</v>
      </c>
      <c r="AD18">
        <v>201711</v>
      </c>
      <c r="AE18">
        <v>201711</v>
      </c>
      <c r="AF18">
        <v>0</v>
      </c>
      <c r="AG18" s="1">
        <v>0</v>
      </c>
      <c r="AK18" t="s">
        <v>75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1146.33</v>
      </c>
      <c r="AU18" t="s">
        <v>106</v>
      </c>
      <c r="AV18">
        <v>0</v>
      </c>
      <c r="AW18">
        <v>0</v>
      </c>
      <c r="BA18" t="s">
        <v>81</v>
      </c>
      <c r="BB18">
        <v>809</v>
      </c>
      <c r="BC18">
        <v>2.8806248993205399E-2</v>
      </c>
      <c r="BD18">
        <v>3.9677482394464897E-3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6858850</v>
      </c>
      <c r="BM18">
        <v>592912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U18" t="str">
        <f t="shared" si="1"/>
        <v>3471_E</v>
      </c>
    </row>
    <row r="19" spans="1:73" x14ac:dyDescent="0.25">
      <c r="A19" s="21" t="str">
        <f t="shared" si="0"/>
        <v>3471_5931_809</v>
      </c>
      <c r="B19" s="2">
        <v>101703609746</v>
      </c>
      <c r="C19" t="s">
        <v>70</v>
      </c>
      <c r="D19">
        <v>6308041311</v>
      </c>
      <c r="E19">
        <v>213</v>
      </c>
      <c r="F19">
        <v>89301345</v>
      </c>
      <c r="G19">
        <v>809</v>
      </c>
      <c r="H19">
        <v>3471</v>
      </c>
      <c r="I19">
        <v>20171128</v>
      </c>
      <c r="J19">
        <v>20171128</v>
      </c>
      <c r="K19">
        <v>20171128</v>
      </c>
      <c r="L19">
        <v>92</v>
      </c>
      <c r="M19">
        <v>5</v>
      </c>
      <c r="N19" t="s">
        <v>74</v>
      </c>
      <c r="O19">
        <v>5931</v>
      </c>
      <c r="P19">
        <v>89301593</v>
      </c>
      <c r="Q19">
        <v>3</v>
      </c>
      <c r="R19">
        <v>54358</v>
      </c>
      <c r="S19">
        <v>0</v>
      </c>
      <c r="T19">
        <v>1</v>
      </c>
      <c r="U19">
        <v>797</v>
      </c>
      <c r="V19">
        <v>0</v>
      </c>
      <c r="W19">
        <v>0</v>
      </c>
      <c r="X19">
        <v>0</v>
      </c>
      <c r="Y19" t="s">
        <v>105</v>
      </c>
      <c r="Z19" s="2">
        <v>2.0171203630804101E+18</v>
      </c>
      <c r="AA19">
        <v>0</v>
      </c>
      <c r="AB19">
        <v>345</v>
      </c>
      <c r="AC19">
        <v>0</v>
      </c>
      <c r="AD19">
        <v>201711</v>
      </c>
      <c r="AE19">
        <v>201711</v>
      </c>
      <c r="AF19">
        <v>0</v>
      </c>
      <c r="AG19" s="1">
        <v>0</v>
      </c>
      <c r="AK19" t="s">
        <v>75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797</v>
      </c>
      <c r="AU19" t="s">
        <v>106</v>
      </c>
      <c r="AV19">
        <v>0</v>
      </c>
      <c r="AW19">
        <v>0</v>
      </c>
      <c r="BA19" t="s">
        <v>81</v>
      </c>
      <c r="BB19">
        <v>809</v>
      </c>
      <c r="BC19">
        <v>2.0027898116235902E-2</v>
      </c>
      <c r="BD19">
        <v>2.75862565477554E-3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6858851</v>
      </c>
      <c r="BM19">
        <v>592911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U19" t="str">
        <f t="shared" si="1"/>
        <v>3471_E</v>
      </c>
    </row>
    <row r="20" spans="1:73" x14ac:dyDescent="0.25">
      <c r="A20" s="21" t="str">
        <f t="shared" si="0"/>
        <v>3471_5931_809</v>
      </c>
      <c r="B20" s="2">
        <v>101703609746</v>
      </c>
      <c r="C20" t="s">
        <v>70</v>
      </c>
      <c r="D20">
        <v>6308041311</v>
      </c>
      <c r="E20">
        <v>213</v>
      </c>
      <c r="F20">
        <v>89301345</v>
      </c>
      <c r="G20">
        <v>809</v>
      </c>
      <c r="H20">
        <v>3471</v>
      </c>
      <c r="I20">
        <v>20171128</v>
      </c>
      <c r="J20">
        <v>20171128</v>
      </c>
      <c r="K20">
        <v>20171128</v>
      </c>
      <c r="L20">
        <v>92</v>
      </c>
      <c r="M20">
        <v>5</v>
      </c>
      <c r="N20" t="s">
        <v>74</v>
      </c>
      <c r="O20">
        <v>5931</v>
      </c>
      <c r="P20">
        <v>89301593</v>
      </c>
      <c r="Q20">
        <v>3</v>
      </c>
      <c r="R20">
        <v>52140</v>
      </c>
      <c r="S20">
        <v>0</v>
      </c>
      <c r="T20">
        <v>5</v>
      </c>
      <c r="U20">
        <v>34453.9</v>
      </c>
      <c r="V20">
        <v>0</v>
      </c>
      <c r="W20">
        <v>0</v>
      </c>
      <c r="X20">
        <v>0</v>
      </c>
      <c r="Y20" t="s">
        <v>105</v>
      </c>
      <c r="Z20" s="2">
        <v>2.0171203630804101E+18</v>
      </c>
      <c r="AA20">
        <v>0</v>
      </c>
      <c r="AB20">
        <v>345</v>
      </c>
      <c r="AC20">
        <v>0</v>
      </c>
      <c r="AD20">
        <v>201711</v>
      </c>
      <c r="AE20">
        <v>201711</v>
      </c>
      <c r="AF20">
        <v>0</v>
      </c>
      <c r="AG20" s="1">
        <v>0</v>
      </c>
      <c r="AK20" t="s">
        <v>75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34453.9</v>
      </c>
      <c r="AU20" t="s">
        <v>106</v>
      </c>
      <c r="AV20">
        <v>0</v>
      </c>
      <c r="AW20">
        <v>0</v>
      </c>
      <c r="BA20" t="s">
        <v>81</v>
      </c>
      <c r="BB20">
        <v>809</v>
      </c>
      <c r="BC20">
        <v>0.865795732631093</v>
      </c>
      <c r="BD20">
        <v>0.119253967938608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6858852</v>
      </c>
      <c r="BM20">
        <v>592910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U20" t="str">
        <f t="shared" si="1"/>
        <v>3471_E</v>
      </c>
    </row>
    <row r="21" spans="1:73" x14ac:dyDescent="0.25">
      <c r="A21" s="21" t="str">
        <f t="shared" si="0"/>
        <v>3471_5931_809</v>
      </c>
      <c r="B21" s="2">
        <v>101703609746</v>
      </c>
      <c r="C21" t="s">
        <v>70</v>
      </c>
      <c r="D21">
        <v>6308041311</v>
      </c>
      <c r="E21">
        <v>213</v>
      </c>
      <c r="F21">
        <v>89301345</v>
      </c>
      <c r="G21">
        <v>809</v>
      </c>
      <c r="H21">
        <v>3471</v>
      </c>
      <c r="I21">
        <v>20171128</v>
      </c>
      <c r="J21">
        <v>20171128</v>
      </c>
      <c r="K21">
        <v>20171128</v>
      </c>
      <c r="L21">
        <v>92</v>
      </c>
      <c r="M21">
        <v>5</v>
      </c>
      <c r="N21" t="s">
        <v>74</v>
      </c>
      <c r="O21">
        <v>5931</v>
      </c>
      <c r="P21">
        <v>89301593</v>
      </c>
      <c r="Q21">
        <v>3</v>
      </c>
      <c r="R21">
        <v>51244</v>
      </c>
      <c r="S21">
        <v>0</v>
      </c>
      <c r="T21">
        <v>3</v>
      </c>
      <c r="U21">
        <v>13080</v>
      </c>
      <c r="V21">
        <v>0</v>
      </c>
      <c r="W21">
        <v>0</v>
      </c>
      <c r="X21">
        <v>0</v>
      </c>
      <c r="Y21" t="s">
        <v>105</v>
      </c>
      <c r="Z21" s="2">
        <v>2.0171203630804101E+18</v>
      </c>
      <c r="AA21">
        <v>0</v>
      </c>
      <c r="AB21">
        <v>345</v>
      </c>
      <c r="AC21">
        <v>0</v>
      </c>
      <c r="AD21">
        <v>201711</v>
      </c>
      <c r="AE21">
        <v>201711</v>
      </c>
      <c r="AF21">
        <v>0</v>
      </c>
      <c r="AG21" s="1">
        <v>0</v>
      </c>
      <c r="AK21" t="s">
        <v>75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13080</v>
      </c>
      <c r="AU21" t="s">
        <v>106</v>
      </c>
      <c r="AV21">
        <v>0</v>
      </c>
      <c r="AW21">
        <v>0</v>
      </c>
      <c r="BA21" t="s">
        <v>81</v>
      </c>
      <c r="BB21">
        <v>809</v>
      </c>
      <c r="BC21">
        <v>0.32868871688878998</v>
      </c>
      <c r="BD21">
        <v>4.5273304346880899E-2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6858853</v>
      </c>
      <c r="BM21">
        <v>592909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U21" t="str">
        <f t="shared" si="1"/>
        <v>3471_E</v>
      </c>
    </row>
    <row r="22" spans="1:73" x14ac:dyDescent="0.25">
      <c r="A22" s="21" t="str">
        <f t="shared" si="0"/>
        <v>3471_5931_809</v>
      </c>
      <c r="B22" s="2">
        <v>101703609746</v>
      </c>
      <c r="C22" t="s">
        <v>70</v>
      </c>
      <c r="D22">
        <v>6308041311</v>
      </c>
      <c r="E22">
        <v>213</v>
      </c>
      <c r="F22">
        <v>89301345</v>
      </c>
      <c r="G22">
        <v>809</v>
      </c>
      <c r="H22">
        <v>3471</v>
      </c>
      <c r="I22">
        <v>20171128</v>
      </c>
      <c r="J22">
        <v>20171128</v>
      </c>
      <c r="K22">
        <v>20171128</v>
      </c>
      <c r="L22">
        <v>92</v>
      </c>
      <c r="M22">
        <v>5</v>
      </c>
      <c r="N22" t="s">
        <v>74</v>
      </c>
      <c r="O22">
        <v>5931</v>
      </c>
      <c r="P22">
        <v>89301593</v>
      </c>
      <c r="Q22">
        <v>3</v>
      </c>
      <c r="R22">
        <v>38505</v>
      </c>
      <c r="S22">
        <v>0</v>
      </c>
      <c r="T22">
        <v>1</v>
      </c>
      <c r="U22">
        <v>2141.85</v>
      </c>
      <c r="V22">
        <v>0</v>
      </c>
      <c r="W22">
        <v>0</v>
      </c>
      <c r="X22">
        <v>0</v>
      </c>
      <c r="Y22" t="s">
        <v>105</v>
      </c>
      <c r="Z22" s="2">
        <v>2.0171203630804101E+18</v>
      </c>
      <c r="AA22">
        <v>0</v>
      </c>
      <c r="AB22">
        <v>345</v>
      </c>
      <c r="AC22">
        <v>0</v>
      </c>
      <c r="AD22">
        <v>201711</v>
      </c>
      <c r="AE22">
        <v>201711</v>
      </c>
      <c r="AF22">
        <v>0</v>
      </c>
      <c r="AG22" s="1">
        <v>0</v>
      </c>
      <c r="AK22" t="s">
        <v>75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2141.85</v>
      </c>
      <c r="AU22" t="s">
        <v>106</v>
      </c>
      <c r="AV22">
        <v>0</v>
      </c>
      <c r="AW22">
        <v>0</v>
      </c>
      <c r="BA22" t="s">
        <v>81</v>
      </c>
      <c r="BB22">
        <v>809</v>
      </c>
      <c r="BC22">
        <v>5.3822777390539402E-2</v>
      </c>
      <c r="BD22">
        <v>7.4135035868017601E-3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6858854</v>
      </c>
      <c r="BM22">
        <v>592908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U22" t="str">
        <f t="shared" si="1"/>
        <v>3471_E</v>
      </c>
    </row>
    <row r="23" spans="1:73" x14ac:dyDescent="0.25">
      <c r="A23" s="21" t="str">
        <f t="shared" si="0"/>
        <v>3471_5931_809</v>
      </c>
      <c r="B23" s="2">
        <v>101703609746</v>
      </c>
      <c r="C23" t="s">
        <v>70</v>
      </c>
      <c r="D23">
        <v>6308041311</v>
      </c>
      <c r="E23">
        <v>213</v>
      </c>
      <c r="F23">
        <v>89301345</v>
      </c>
      <c r="G23">
        <v>809</v>
      </c>
      <c r="H23">
        <v>3471</v>
      </c>
      <c r="I23">
        <v>20171128</v>
      </c>
      <c r="J23">
        <v>20171128</v>
      </c>
      <c r="K23">
        <v>20171128</v>
      </c>
      <c r="L23">
        <v>92</v>
      </c>
      <c r="M23">
        <v>5</v>
      </c>
      <c r="N23" t="s">
        <v>74</v>
      </c>
      <c r="O23">
        <v>5931</v>
      </c>
      <c r="P23">
        <v>89301593</v>
      </c>
      <c r="Q23">
        <v>3</v>
      </c>
      <c r="R23">
        <v>38482</v>
      </c>
      <c r="S23">
        <v>0</v>
      </c>
      <c r="T23">
        <v>1</v>
      </c>
      <c r="U23">
        <v>1707.31</v>
      </c>
      <c r="V23">
        <v>0</v>
      </c>
      <c r="W23">
        <v>0</v>
      </c>
      <c r="X23">
        <v>0</v>
      </c>
      <c r="Y23" t="s">
        <v>105</v>
      </c>
      <c r="Z23" s="2">
        <v>2.0171203630804101E+18</v>
      </c>
      <c r="AA23">
        <v>0</v>
      </c>
      <c r="AB23">
        <v>345</v>
      </c>
      <c r="AC23">
        <v>0</v>
      </c>
      <c r="AD23">
        <v>201711</v>
      </c>
      <c r="AE23">
        <v>201711</v>
      </c>
      <c r="AF23">
        <v>0</v>
      </c>
      <c r="AG23" s="1">
        <v>0</v>
      </c>
      <c r="AK23" t="s">
        <v>75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1707.31</v>
      </c>
      <c r="AU23" t="s">
        <v>106</v>
      </c>
      <c r="AV23">
        <v>0</v>
      </c>
      <c r="AW23">
        <v>0</v>
      </c>
      <c r="BA23" t="s">
        <v>81</v>
      </c>
      <c r="BB23">
        <v>809</v>
      </c>
      <c r="BC23">
        <v>4.2903175323501602E-2</v>
      </c>
      <c r="BD23">
        <v>5.9094468841340503E-3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6858855</v>
      </c>
      <c r="BM23">
        <v>592907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U23" t="str">
        <f t="shared" si="1"/>
        <v>3471_E</v>
      </c>
    </row>
    <row r="24" spans="1:73" x14ac:dyDescent="0.25">
      <c r="A24" s="21" t="str">
        <f t="shared" si="0"/>
        <v>3471_5931_809</v>
      </c>
      <c r="B24" s="2">
        <v>101703609746</v>
      </c>
      <c r="C24" t="s">
        <v>70</v>
      </c>
      <c r="D24">
        <v>6308041311</v>
      </c>
      <c r="E24">
        <v>213</v>
      </c>
      <c r="F24">
        <v>89301345</v>
      </c>
      <c r="G24">
        <v>809</v>
      </c>
      <c r="H24">
        <v>3471</v>
      </c>
      <c r="I24">
        <v>20171128</v>
      </c>
      <c r="J24">
        <v>20171128</v>
      </c>
      <c r="K24">
        <v>20171128</v>
      </c>
      <c r="L24">
        <v>92</v>
      </c>
      <c r="M24">
        <v>5</v>
      </c>
      <c r="N24" t="s">
        <v>74</v>
      </c>
      <c r="O24">
        <v>5931</v>
      </c>
      <c r="P24">
        <v>89301593</v>
      </c>
      <c r="Q24">
        <v>3</v>
      </c>
      <c r="R24">
        <v>111638</v>
      </c>
      <c r="S24">
        <v>0</v>
      </c>
      <c r="T24">
        <v>1</v>
      </c>
      <c r="U24">
        <v>26500.21</v>
      </c>
      <c r="V24">
        <v>0</v>
      </c>
      <c r="W24">
        <v>0</v>
      </c>
      <c r="X24">
        <v>0</v>
      </c>
      <c r="Y24" t="s">
        <v>105</v>
      </c>
      <c r="Z24" s="2">
        <v>2.0171203630804101E+18</v>
      </c>
      <c r="AA24">
        <v>0</v>
      </c>
      <c r="AB24">
        <v>345</v>
      </c>
      <c r="AC24">
        <v>0</v>
      </c>
      <c r="AD24">
        <v>201711</v>
      </c>
      <c r="AE24">
        <v>201711</v>
      </c>
      <c r="AF24">
        <v>0</v>
      </c>
      <c r="AG24" s="1">
        <v>0</v>
      </c>
      <c r="AK24" t="s">
        <v>75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26500.21</v>
      </c>
      <c r="AU24" t="s">
        <v>106</v>
      </c>
      <c r="AV24">
        <v>0</v>
      </c>
      <c r="AW24">
        <v>0</v>
      </c>
      <c r="BA24" t="s">
        <v>81</v>
      </c>
      <c r="BB24">
        <v>809</v>
      </c>
      <c r="BC24">
        <v>0.66592660720057295</v>
      </c>
      <c r="BD24">
        <v>9.1724164570814906E-2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6858856</v>
      </c>
      <c r="BM24">
        <v>592906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U24" t="str">
        <f t="shared" si="1"/>
        <v>3471_E</v>
      </c>
    </row>
    <row r="25" spans="1:73" x14ac:dyDescent="0.25">
      <c r="A25" s="21" t="str">
        <f t="shared" si="0"/>
        <v>3241_511_818</v>
      </c>
      <c r="B25" s="2">
        <v>101703610240</v>
      </c>
      <c r="C25" t="s">
        <v>70</v>
      </c>
      <c r="D25">
        <v>6308041311</v>
      </c>
      <c r="E25">
        <v>213</v>
      </c>
      <c r="F25">
        <v>89301325</v>
      </c>
      <c r="G25">
        <v>818</v>
      </c>
      <c r="H25">
        <v>3241</v>
      </c>
      <c r="I25">
        <v>20171127</v>
      </c>
      <c r="J25">
        <v>20171127</v>
      </c>
      <c r="K25">
        <v>20171127</v>
      </c>
      <c r="L25">
        <v>92</v>
      </c>
      <c r="M25">
        <v>5</v>
      </c>
      <c r="N25" t="s">
        <v>73</v>
      </c>
      <c r="O25">
        <v>511</v>
      </c>
      <c r="P25">
        <v>89301051</v>
      </c>
      <c r="Q25">
        <v>0</v>
      </c>
      <c r="R25">
        <v>96621</v>
      </c>
      <c r="S25">
        <v>77</v>
      </c>
      <c r="T25">
        <v>1</v>
      </c>
      <c r="U25">
        <v>0</v>
      </c>
      <c r="V25">
        <v>0</v>
      </c>
      <c r="W25">
        <v>0</v>
      </c>
      <c r="X25">
        <v>0</v>
      </c>
      <c r="Y25" t="s">
        <v>105</v>
      </c>
      <c r="Z25" s="2">
        <v>2.0171203630804101E+18</v>
      </c>
      <c r="AA25">
        <v>0</v>
      </c>
      <c r="AB25">
        <v>325</v>
      </c>
      <c r="AC25">
        <v>0</v>
      </c>
      <c r="AD25">
        <v>201711</v>
      </c>
      <c r="AE25">
        <v>201711</v>
      </c>
      <c r="AF25">
        <v>0</v>
      </c>
      <c r="AG25" s="1">
        <v>0</v>
      </c>
      <c r="AK25" t="s">
        <v>76</v>
      </c>
      <c r="AM25">
        <v>19.144880481415399</v>
      </c>
      <c r="AN25">
        <v>0.20873970287201499</v>
      </c>
      <c r="AO25">
        <v>2.6558051846433599E-3</v>
      </c>
      <c r="AP25">
        <v>6.54276494759629E-3</v>
      </c>
      <c r="AQ25">
        <v>0</v>
      </c>
      <c r="AR25">
        <v>1.33796363489883</v>
      </c>
      <c r="AS25">
        <v>14.922443138834799</v>
      </c>
      <c r="AT25">
        <v>49.296434592865197</v>
      </c>
      <c r="AU25" t="s">
        <v>106</v>
      </c>
      <c r="AV25">
        <v>0</v>
      </c>
      <c r="AW25">
        <v>0</v>
      </c>
      <c r="BA25" t="s">
        <v>81</v>
      </c>
      <c r="BB25">
        <v>818</v>
      </c>
      <c r="BC25">
        <v>1.83819416211124E-3</v>
      </c>
      <c r="BD25">
        <v>2.5319130068611099E-4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5677556</v>
      </c>
      <c r="BM25">
        <v>594005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U25" t="str">
        <f t="shared" si="1"/>
        <v>3241_E</v>
      </c>
    </row>
    <row r="26" spans="1:73" x14ac:dyDescent="0.25">
      <c r="A26" s="21" t="str">
        <f t="shared" si="0"/>
        <v>3241_511_818</v>
      </c>
      <c r="B26" s="2">
        <v>101703610240</v>
      </c>
      <c r="C26" t="s">
        <v>70</v>
      </c>
      <c r="D26">
        <v>6308041311</v>
      </c>
      <c r="E26">
        <v>213</v>
      </c>
      <c r="F26">
        <v>89301325</v>
      </c>
      <c r="G26">
        <v>818</v>
      </c>
      <c r="H26">
        <v>3241</v>
      </c>
      <c r="I26">
        <v>20171127</v>
      </c>
      <c r="J26">
        <v>20171127</v>
      </c>
      <c r="K26">
        <v>20171127</v>
      </c>
      <c r="L26">
        <v>92</v>
      </c>
      <c r="M26">
        <v>5</v>
      </c>
      <c r="N26" t="s">
        <v>73</v>
      </c>
      <c r="O26">
        <v>511</v>
      </c>
      <c r="P26">
        <v>89301051</v>
      </c>
      <c r="Q26">
        <v>0</v>
      </c>
      <c r="R26">
        <v>97111</v>
      </c>
      <c r="S26">
        <v>17</v>
      </c>
      <c r="T26">
        <v>1</v>
      </c>
      <c r="U26">
        <v>0</v>
      </c>
      <c r="V26">
        <v>0</v>
      </c>
      <c r="W26">
        <v>0</v>
      </c>
      <c r="X26">
        <v>0</v>
      </c>
      <c r="Y26" t="s">
        <v>105</v>
      </c>
      <c r="Z26" s="2">
        <v>2.0171203630804101E+18</v>
      </c>
      <c r="AA26">
        <v>0</v>
      </c>
      <c r="AB26">
        <v>325</v>
      </c>
      <c r="AC26">
        <v>0</v>
      </c>
      <c r="AD26">
        <v>201711</v>
      </c>
      <c r="AE26">
        <v>201711</v>
      </c>
      <c r="AF26">
        <v>0</v>
      </c>
      <c r="AG26" s="1">
        <v>0</v>
      </c>
      <c r="AK26" t="s">
        <v>76</v>
      </c>
      <c r="AM26">
        <v>4.2267917945982001</v>
      </c>
      <c r="AN26">
        <v>4.6085388945769502E-2</v>
      </c>
      <c r="AO26">
        <v>5.8634659920697696E-4</v>
      </c>
      <c r="AP26">
        <v>1.4445065468718999E-3</v>
      </c>
      <c r="AQ26">
        <v>0</v>
      </c>
      <c r="AR26">
        <v>0.29539456874389902</v>
      </c>
      <c r="AS26">
        <v>3.2945653683141898</v>
      </c>
      <c r="AT26">
        <v>10.8836284166066</v>
      </c>
      <c r="AU26" t="s">
        <v>106</v>
      </c>
      <c r="AV26">
        <v>0</v>
      </c>
      <c r="AW26">
        <v>0</v>
      </c>
      <c r="BA26" t="s">
        <v>81</v>
      </c>
      <c r="BB26">
        <v>818</v>
      </c>
      <c r="BC26">
        <v>4.0583507475183201E-4</v>
      </c>
      <c r="BD26">
        <v>5.5899378073557102E-5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5677557</v>
      </c>
      <c r="BM26">
        <v>594004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U26" t="str">
        <f t="shared" si="1"/>
        <v>3241_E</v>
      </c>
    </row>
    <row r="27" spans="1:73" x14ac:dyDescent="0.25">
      <c r="A27" s="21" t="str">
        <f t="shared" si="0"/>
        <v>3241_5931_818</v>
      </c>
      <c r="B27" s="2">
        <v>101703610280</v>
      </c>
      <c r="C27" t="s">
        <v>70</v>
      </c>
      <c r="D27">
        <v>6308041311</v>
      </c>
      <c r="E27">
        <v>213</v>
      </c>
      <c r="F27">
        <v>89301325</v>
      </c>
      <c r="G27">
        <v>818</v>
      </c>
      <c r="H27">
        <v>3241</v>
      </c>
      <c r="I27">
        <v>20171128</v>
      </c>
      <c r="J27">
        <v>20171128</v>
      </c>
      <c r="K27">
        <v>20171128</v>
      </c>
      <c r="L27">
        <v>92</v>
      </c>
      <c r="M27">
        <v>5</v>
      </c>
      <c r="N27" t="s">
        <v>74</v>
      </c>
      <c r="O27">
        <v>5931</v>
      </c>
      <c r="P27">
        <v>89301593</v>
      </c>
      <c r="Q27">
        <v>0</v>
      </c>
      <c r="R27">
        <v>96621</v>
      </c>
      <c r="S27">
        <v>77</v>
      </c>
      <c r="T27">
        <v>1</v>
      </c>
      <c r="U27">
        <v>0</v>
      </c>
      <c r="V27">
        <v>0</v>
      </c>
      <c r="W27">
        <v>0</v>
      </c>
      <c r="X27">
        <v>0</v>
      </c>
      <c r="Y27" t="s">
        <v>105</v>
      </c>
      <c r="Z27" s="2">
        <v>2.0171203630804101E+18</v>
      </c>
      <c r="AA27">
        <v>0</v>
      </c>
      <c r="AB27">
        <v>325</v>
      </c>
      <c r="AC27">
        <v>0</v>
      </c>
      <c r="AD27">
        <v>201711</v>
      </c>
      <c r="AE27">
        <v>201711</v>
      </c>
      <c r="AF27">
        <v>0</v>
      </c>
      <c r="AG27" s="1">
        <v>0</v>
      </c>
      <c r="AK27" t="s">
        <v>76</v>
      </c>
      <c r="AM27">
        <v>19.144880481415399</v>
      </c>
      <c r="AN27">
        <v>0.20873970287201499</v>
      </c>
      <c r="AO27">
        <v>2.6558051846433599E-3</v>
      </c>
      <c r="AP27">
        <v>6.54276494759629E-3</v>
      </c>
      <c r="AQ27">
        <v>0</v>
      </c>
      <c r="AR27">
        <v>1.33796363489883</v>
      </c>
      <c r="AS27">
        <v>14.922443138834799</v>
      </c>
      <c r="AT27">
        <v>49.296434592865197</v>
      </c>
      <c r="AU27" t="s">
        <v>106</v>
      </c>
      <c r="AV27">
        <v>0</v>
      </c>
      <c r="AW27">
        <v>0</v>
      </c>
      <c r="BA27" t="s">
        <v>81</v>
      </c>
      <c r="BB27">
        <v>818</v>
      </c>
      <c r="BC27">
        <v>1.83819416211124E-3</v>
      </c>
      <c r="BD27">
        <v>2.5319130068611099E-4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5677508</v>
      </c>
      <c r="BM27">
        <v>594053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U27" t="str">
        <f t="shared" si="1"/>
        <v>3241_E</v>
      </c>
    </row>
    <row r="28" spans="1:73" x14ac:dyDescent="0.25">
      <c r="A28" s="21" t="str">
        <f t="shared" si="0"/>
        <v>3241_5931_818</v>
      </c>
      <c r="B28" s="2">
        <v>101703610280</v>
      </c>
      <c r="C28" t="s">
        <v>70</v>
      </c>
      <c r="D28">
        <v>6308041311</v>
      </c>
      <c r="E28">
        <v>213</v>
      </c>
      <c r="F28">
        <v>89301325</v>
      </c>
      <c r="G28">
        <v>818</v>
      </c>
      <c r="H28">
        <v>3241</v>
      </c>
      <c r="I28">
        <v>20171128</v>
      </c>
      <c r="J28">
        <v>20171128</v>
      </c>
      <c r="K28">
        <v>20171128</v>
      </c>
      <c r="L28">
        <v>92</v>
      </c>
      <c r="M28">
        <v>5</v>
      </c>
      <c r="N28" t="s">
        <v>74</v>
      </c>
      <c r="O28">
        <v>5931</v>
      </c>
      <c r="P28">
        <v>89301593</v>
      </c>
      <c r="Q28">
        <v>0</v>
      </c>
      <c r="R28">
        <v>97111</v>
      </c>
      <c r="S28">
        <v>17</v>
      </c>
      <c r="T28">
        <v>1</v>
      </c>
      <c r="U28">
        <v>0</v>
      </c>
      <c r="V28">
        <v>0</v>
      </c>
      <c r="W28">
        <v>0</v>
      </c>
      <c r="X28">
        <v>0</v>
      </c>
      <c r="Y28" t="s">
        <v>105</v>
      </c>
      <c r="Z28" s="2">
        <v>2.0171203630804101E+18</v>
      </c>
      <c r="AA28">
        <v>0</v>
      </c>
      <c r="AB28">
        <v>325</v>
      </c>
      <c r="AC28">
        <v>0</v>
      </c>
      <c r="AD28">
        <v>201711</v>
      </c>
      <c r="AE28">
        <v>201711</v>
      </c>
      <c r="AF28">
        <v>0</v>
      </c>
      <c r="AG28" s="1">
        <v>0</v>
      </c>
      <c r="AK28" t="s">
        <v>76</v>
      </c>
      <c r="AM28">
        <v>4.2267917945982001</v>
      </c>
      <c r="AN28">
        <v>4.6085388945769502E-2</v>
      </c>
      <c r="AO28">
        <v>5.8634659920697696E-4</v>
      </c>
      <c r="AP28">
        <v>1.4445065468718999E-3</v>
      </c>
      <c r="AQ28">
        <v>0</v>
      </c>
      <c r="AR28">
        <v>0.29539456874389902</v>
      </c>
      <c r="AS28">
        <v>3.2945653683141898</v>
      </c>
      <c r="AT28">
        <v>10.8836284166066</v>
      </c>
      <c r="AU28" t="s">
        <v>106</v>
      </c>
      <c r="AV28">
        <v>0</v>
      </c>
      <c r="AW28">
        <v>0</v>
      </c>
      <c r="BA28" t="s">
        <v>81</v>
      </c>
      <c r="BB28">
        <v>818</v>
      </c>
      <c r="BC28">
        <v>4.0583507475183201E-4</v>
      </c>
      <c r="BD28">
        <v>5.5899378073557102E-5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5677509</v>
      </c>
      <c r="BM28">
        <v>594052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U28" t="str">
        <f t="shared" si="1"/>
        <v>3241_E</v>
      </c>
    </row>
    <row r="29" spans="1:73" x14ac:dyDescent="0.25">
      <c r="A29" s="21" t="str">
        <f t="shared" si="0"/>
        <v>3241_5931_818</v>
      </c>
      <c r="B29" s="2">
        <v>101703610280</v>
      </c>
      <c r="C29" t="s">
        <v>70</v>
      </c>
      <c r="D29">
        <v>6308041311</v>
      </c>
      <c r="E29">
        <v>213</v>
      </c>
      <c r="F29">
        <v>89301325</v>
      </c>
      <c r="G29">
        <v>818</v>
      </c>
      <c r="H29">
        <v>3241</v>
      </c>
      <c r="I29">
        <v>20171128</v>
      </c>
      <c r="J29">
        <v>20171128</v>
      </c>
      <c r="K29">
        <v>20171128</v>
      </c>
      <c r="L29">
        <v>92</v>
      </c>
      <c r="M29">
        <v>5</v>
      </c>
      <c r="N29" t="s">
        <v>74</v>
      </c>
      <c r="O29">
        <v>5931</v>
      </c>
      <c r="P29">
        <v>89301593</v>
      </c>
      <c r="Q29">
        <v>0</v>
      </c>
      <c r="R29">
        <v>96621</v>
      </c>
      <c r="S29">
        <v>77</v>
      </c>
      <c r="T29">
        <v>1</v>
      </c>
      <c r="U29">
        <v>0</v>
      </c>
      <c r="V29">
        <v>0</v>
      </c>
      <c r="W29">
        <v>0</v>
      </c>
      <c r="X29">
        <v>0</v>
      </c>
      <c r="Y29" t="s">
        <v>105</v>
      </c>
      <c r="Z29" s="2">
        <v>2.0171203630804101E+18</v>
      </c>
      <c r="AA29">
        <v>0</v>
      </c>
      <c r="AB29">
        <v>325</v>
      </c>
      <c r="AC29">
        <v>0</v>
      </c>
      <c r="AD29">
        <v>201711</v>
      </c>
      <c r="AE29">
        <v>201711</v>
      </c>
      <c r="AF29">
        <v>0</v>
      </c>
      <c r="AG29" s="1">
        <v>0</v>
      </c>
      <c r="AK29" t="s">
        <v>76</v>
      </c>
      <c r="AM29">
        <v>19.144880481415399</v>
      </c>
      <c r="AN29">
        <v>0.20873970287201499</v>
      </c>
      <c r="AO29">
        <v>2.6558051846433599E-3</v>
      </c>
      <c r="AP29">
        <v>6.54276494759629E-3</v>
      </c>
      <c r="AQ29">
        <v>0</v>
      </c>
      <c r="AR29">
        <v>1.33796363489883</v>
      </c>
      <c r="AS29">
        <v>14.922443138834799</v>
      </c>
      <c r="AT29">
        <v>49.296434592865197</v>
      </c>
      <c r="AU29" t="s">
        <v>106</v>
      </c>
      <c r="AV29">
        <v>0</v>
      </c>
      <c r="AW29">
        <v>0</v>
      </c>
      <c r="BA29" t="s">
        <v>81</v>
      </c>
      <c r="BB29">
        <v>818</v>
      </c>
      <c r="BC29">
        <v>1.83819416211124E-3</v>
      </c>
      <c r="BD29">
        <v>2.5319130068611099E-4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5677510</v>
      </c>
      <c r="BM29">
        <v>594051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U29" t="str">
        <f t="shared" si="1"/>
        <v>3241_E</v>
      </c>
    </row>
    <row r="30" spans="1:73" x14ac:dyDescent="0.25">
      <c r="A30" s="21" t="str">
        <f t="shared" si="0"/>
        <v>3241_5931_818</v>
      </c>
      <c r="B30" s="2">
        <v>101703610280</v>
      </c>
      <c r="C30" t="s">
        <v>70</v>
      </c>
      <c r="D30">
        <v>6308041311</v>
      </c>
      <c r="E30">
        <v>213</v>
      </c>
      <c r="F30">
        <v>89301325</v>
      </c>
      <c r="G30">
        <v>818</v>
      </c>
      <c r="H30">
        <v>3241</v>
      </c>
      <c r="I30">
        <v>20171128</v>
      </c>
      <c r="J30">
        <v>20171128</v>
      </c>
      <c r="K30">
        <v>20171128</v>
      </c>
      <c r="L30">
        <v>92</v>
      </c>
      <c r="M30">
        <v>5</v>
      </c>
      <c r="N30" t="s">
        <v>74</v>
      </c>
      <c r="O30">
        <v>5931</v>
      </c>
      <c r="P30">
        <v>89301593</v>
      </c>
      <c r="Q30">
        <v>0</v>
      </c>
      <c r="R30">
        <v>97111</v>
      </c>
      <c r="S30">
        <v>17</v>
      </c>
      <c r="T30">
        <v>1</v>
      </c>
      <c r="U30">
        <v>0</v>
      </c>
      <c r="V30">
        <v>0</v>
      </c>
      <c r="W30">
        <v>0</v>
      </c>
      <c r="X30">
        <v>0</v>
      </c>
      <c r="Y30" t="s">
        <v>105</v>
      </c>
      <c r="Z30" s="2">
        <v>2.0171203630804101E+18</v>
      </c>
      <c r="AA30">
        <v>0</v>
      </c>
      <c r="AB30">
        <v>325</v>
      </c>
      <c r="AC30">
        <v>0</v>
      </c>
      <c r="AD30">
        <v>201711</v>
      </c>
      <c r="AE30">
        <v>201711</v>
      </c>
      <c r="AF30">
        <v>0</v>
      </c>
      <c r="AG30" s="1">
        <v>0</v>
      </c>
      <c r="AK30" t="s">
        <v>76</v>
      </c>
      <c r="AM30">
        <v>4.2267917945982001</v>
      </c>
      <c r="AN30">
        <v>4.6085388945769502E-2</v>
      </c>
      <c r="AO30">
        <v>5.8634659920697696E-4</v>
      </c>
      <c r="AP30">
        <v>1.4445065468718999E-3</v>
      </c>
      <c r="AQ30">
        <v>0</v>
      </c>
      <c r="AR30">
        <v>0.29539456874389902</v>
      </c>
      <c r="AS30">
        <v>3.2945653683141898</v>
      </c>
      <c r="AT30">
        <v>10.8836284166066</v>
      </c>
      <c r="AU30" t="s">
        <v>106</v>
      </c>
      <c r="AV30">
        <v>0</v>
      </c>
      <c r="AW30">
        <v>0</v>
      </c>
      <c r="BA30" t="s">
        <v>81</v>
      </c>
      <c r="BB30">
        <v>818</v>
      </c>
      <c r="BC30">
        <v>4.0583507475183201E-4</v>
      </c>
      <c r="BD30">
        <v>5.5899378073557102E-5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5677511</v>
      </c>
      <c r="BM30">
        <v>594050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U30" t="str">
        <f t="shared" si="1"/>
        <v>3241_E</v>
      </c>
    </row>
    <row r="31" spans="1:73" x14ac:dyDescent="0.25">
      <c r="A31" s="21" t="str">
        <f t="shared" si="0"/>
        <v>3241_511_818</v>
      </c>
      <c r="B31" s="2">
        <v>101703610310</v>
      </c>
      <c r="C31" t="s">
        <v>70</v>
      </c>
      <c r="D31">
        <v>6308041311</v>
      </c>
      <c r="E31">
        <v>213</v>
      </c>
      <c r="F31">
        <v>89301325</v>
      </c>
      <c r="G31">
        <v>818</v>
      </c>
      <c r="H31">
        <v>3241</v>
      </c>
      <c r="I31">
        <v>20171129</v>
      </c>
      <c r="J31">
        <v>20171129</v>
      </c>
      <c r="K31">
        <v>20171129</v>
      </c>
      <c r="L31">
        <v>92</v>
      </c>
      <c r="M31">
        <v>5</v>
      </c>
      <c r="N31" t="s">
        <v>73</v>
      </c>
      <c r="O31">
        <v>511</v>
      </c>
      <c r="P31">
        <v>89301051</v>
      </c>
      <c r="Q31">
        <v>0</v>
      </c>
      <c r="R31">
        <v>96621</v>
      </c>
      <c r="S31">
        <v>77</v>
      </c>
      <c r="T31">
        <v>1</v>
      </c>
      <c r="U31">
        <v>0</v>
      </c>
      <c r="V31">
        <v>0</v>
      </c>
      <c r="W31">
        <v>0</v>
      </c>
      <c r="X31">
        <v>0</v>
      </c>
      <c r="Y31" t="s">
        <v>105</v>
      </c>
      <c r="Z31" s="2">
        <v>2.0171203630804101E+18</v>
      </c>
      <c r="AA31">
        <v>0</v>
      </c>
      <c r="AB31">
        <v>325</v>
      </c>
      <c r="AC31">
        <v>0</v>
      </c>
      <c r="AD31">
        <v>201711</v>
      </c>
      <c r="AE31">
        <v>201711</v>
      </c>
      <c r="AF31">
        <v>0</v>
      </c>
      <c r="AG31" s="1">
        <v>0</v>
      </c>
      <c r="AK31" t="s">
        <v>76</v>
      </c>
      <c r="AM31">
        <v>19.144880481415399</v>
      </c>
      <c r="AN31">
        <v>0.20873970287201499</v>
      </c>
      <c r="AO31">
        <v>2.6558051846433599E-3</v>
      </c>
      <c r="AP31">
        <v>6.54276494759629E-3</v>
      </c>
      <c r="AQ31">
        <v>0</v>
      </c>
      <c r="AR31">
        <v>1.33796363489883</v>
      </c>
      <c r="AS31">
        <v>14.922443138834799</v>
      </c>
      <c r="AT31">
        <v>49.296434592865197</v>
      </c>
      <c r="AU31" t="s">
        <v>106</v>
      </c>
      <c r="AV31">
        <v>0</v>
      </c>
      <c r="AW31">
        <v>0</v>
      </c>
      <c r="BA31" t="s">
        <v>81</v>
      </c>
      <c r="BB31">
        <v>818</v>
      </c>
      <c r="BC31">
        <v>1.83819416211124E-3</v>
      </c>
      <c r="BD31">
        <v>2.5319130068611099E-4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5677486</v>
      </c>
      <c r="BM31">
        <v>594075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U31" t="str">
        <f t="shared" si="1"/>
        <v>3241_E</v>
      </c>
    </row>
    <row r="32" spans="1:73" x14ac:dyDescent="0.25">
      <c r="A32" s="21" t="str">
        <f t="shared" si="0"/>
        <v>3241_511_818</v>
      </c>
      <c r="B32" s="2">
        <v>101703610310</v>
      </c>
      <c r="C32" t="s">
        <v>70</v>
      </c>
      <c r="D32">
        <v>6308041311</v>
      </c>
      <c r="E32">
        <v>213</v>
      </c>
      <c r="F32">
        <v>89301325</v>
      </c>
      <c r="G32">
        <v>818</v>
      </c>
      <c r="H32">
        <v>3241</v>
      </c>
      <c r="I32">
        <v>20171129</v>
      </c>
      <c r="J32">
        <v>20171129</v>
      </c>
      <c r="K32">
        <v>20171129</v>
      </c>
      <c r="L32">
        <v>92</v>
      </c>
      <c r="M32">
        <v>5</v>
      </c>
      <c r="N32" t="s">
        <v>73</v>
      </c>
      <c r="O32">
        <v>511</v>
      </c>
      <c r="P32">
        <v>89301051</v>
      </c>
      <c r="Q32">
        <v>0</v>
      </c>
      <c r="R32">
        <v>97111</v>
      </c>
      <c r="S32">
        <v>17</v>
      </c>
      <c r="T32">
        <v>1</v>
      </c>
      <c r="U32">
        <v>0</v>
      </c>
      <c r="V32">
        <v>0</v>
      </c>
      <c r="W32">
        <v>0</v>
      </c>
      <c r="X32">
        <v>0</v>
      </c>
      <c r="Y32" t="s">
        <v>105</v>
      </c>
      <c r="Z32" s="2">
        <v>2.0171203630804101E+18</v>
      </c>
      <c r="AA32">
        <v>0</v>
      </c>
      <c r="AB32">
        <v>325</v>
      </c>
      <c r="AC32">
        <v>0</v>
      </c>
      <c r="AD32">
        <v>201711</v>
      </c>
      <c r="AE32">
        <v>201711</v>
      </c>
      <c r="AF32">
        <v>0</v>
      </c>
      <c r="AG32" s="1">
        <v>0</v>
      </c>
      <c r="AK32" t="s">
        <v>76</v>
      </c>
      <c r="AM32">
        <v>4.2267917945982001</v>
      </c>
      <c r="AN32">
        <v>4.6085388945769502E-2</v>
      </c>
      <c r="AO32">
        <v>5.8634659920697696E-4</v>
      </c>
      <c r="AP32">
        <v>1.4445065468718999E-3</v>
      </c>
      <c r="AQ32">
        <v>0</v>
      </c>
      <c r="AR32">
        <v>0.29539456874389902</v>
      </c>
      <c r="AS32">
        <v>3.2945653683141898</v>
      </c>
      <c r="AT32">
        <v>10.8836284166066</v>
      </c>
      <c r="AU32" t="s">
        <v>106</v>
      </c>
      <c r="AV32">
        <v>0</v>
      </c>
      <c r="AW32">
        <v>0</v>
      </c>
      <c r="BA32" t="s">
        <v>81</v>
      </c>
      <c r="BB32">
        <v>818</v>
      </c>
      <c r="BC32">
        <v>4.0583507475183201E-4</v>
      </c>
      <c r="BD32">
        <v>5.5899378073557102E-5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5677487</v>
      </c>
      <c r="BM32">
        <v>594074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U32" t="str">
        <f t="shared" si="1"/>
        <v>3241_E</v>
      </c>
    </row>
    <row r="33" spans="1:73" x14ac:dyDescent="0.25">
      <c r="A33" s="21" t="str">
        <f t="shared" si="0"/>
        <v>764_5931_708</v>
      </c>
      <c r="B33" s="2">
        <v>101703612006</v>
      </c>
      <c r="C33" t="s">
        <v>70</v>
      </c>
      <c r="D33">
        <v>6308041311</v>
      </c>
      <c r="E33">
        <v>213</v>
      </c>
      <c r="F33">
        <v>89301075</v>
      </c>
      <c r="G33">
        <v>708</v>
      </c>
      <c r="H33">
        <v>764</v>
      </c>
      <c r="I33">
        <v>20171128</v>
      </c>
      <c r="J33">
        <v>20171128</v>
      </c>
      <c r="K33">
        <v>20171128</v>
      </c>
      <c r="L33">
        <v>92</v>
      </c>
      <c r="M33">
        <v>5</v>
      </c>
      <c r="N33" t="s">
        <v>74</v>
      </c>
      <c r="O33">
        <v>5931</v>
      </c>
      <c r="P33">
        <v>89301593</v>
      </c>
      <c r="Q33">
        <v>0</v>
      </c>
      <c r="R33">
        <v>78022</v>
      </c>
      <c r="S33">
        <v>251</v>
      </c>
      <c r="T33">
        <v>1</v>
      </c>
      <c r="U33">
        <v>0</v>
      </c>
      <c r="V33">
        <v>0</v>
      </c>
      <c r="W33">
        <v>0</v>
      </c>
      <c r="X33">
        <v>0</v>
      </c>
      <c r="Y33" t="s">
        <v>105</v>
      </c>
      <c r="Z33" s="2">
        <v>2.0171203630804101E+18</v>
      </c>
      <c r="AA33">
        <v>0</v>
      </c>
      <c r="AB33">
        <v>75</v>
      </c>
      <c r="AC33">
        <v>0</v>
      </c>
      <c r="AD33">
        <v>201711</v>
      </c>
      <c r="AE33">
        <v>201711</v>
      </c>
      <c r="AF33">
        <v>0</v>
      </c>
      <c r="AG33" s="1">
        <v>0</v>
      </c>
      <c r="AK33" t="s">
        <v>79</v>
      </c>
      <c r="AM33">
        <v>31.531335569731802</v>
      </c>
      <c r="AN33">
        <v>0.63851287693411196</v>
      </c>
      <c r="AO33">
        <v>0</v>
      </c>
      <c r="AP33">
        <v>19.282125172755102</v>
      </c>
      <c r="AQ33">
        <v>0</v>
      </c>
      <c r="AR33">
        <v>11.6106975200425</v>
      </c>
      <c r="AS33">
        <v>0</v>
      </c>
      <c r="AT33">
        <v>160.69357250401501</v>
      </c>
      <c r="AU33" t="s">
        <v>106</v>
      </c>
      <c r="AV33">
        <v>0</v>
      </c>
      <c r="AW33">
        <v>0</v>
      </c>
      <c r="BA33" t="s">
        <v>81</v>
      </c>
      <c r="BB33">
        <v>708</v>
      </c>
      <c r="BC33">
        <v>5.9920355154535199E-3</v>
      </c>
      <c r="BD33">
        <v>8.2533787626252E-4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5672556</v>
      </c>
      <c r="BM33">
        <v>599071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U33" t="str">
        <f t="shared" si="1"/>
        <v>764_E</v>
      </c>
    </row>
    <row r="34" spans="1:73" x14ac:dyDescent="0.25">
      <c r="A34" s="21" t="str">
        <f t="shared" si="0"/>
        <v>764_5931_708</v>
      </c>
      <c r="B34" s="2">
        <v>101703612006</v>
      </c>
      <c r="C34" t="s">
        <v>70</v>
      </c>
      <c r="D34">
        <v>6308041311</v>
      </c>
      <c r="E34">
        <v>213</v>
      </c>
      <c r="F34">
        <v>89301075</v>
      </c>
      <c r="G34">
        <v>708</v>
      </c>
      <c r="H34">
        <v>764</v>
      </c>
      <c r="I34">
        <v>20171128</v>
      </c>
      <c r="J34">
        <v>20171128</v>
      </c>
      <c r="K34">
        <v>20171128</v>
      </c>
      <c r="L34">
        <v>92</v>
      </c>
      <c r="M34">
        <v>5</v>
      </c>
      <c r="N34" t="s">
        <v>74</v>
      </c>
      <c r="O34">
        <v>5931</v>
      </c>
      <c r="P34">
        <v>89301593</v>
      </c>
      <c r="Q34">
        <v>0</v>
      </c>
      <c r="R34">
        <v>78999</v>
      </c>
      <c r="S34">
        <v>215</v>
      </c>
      <c r="T34">
        <v>1</v>
      </c>
      <c r="U34">
        <v>0</v>
      </c>
      <c r="V34">
        <v>0</v>
      </c>
      <c r="W34">
        <v>0</v>
      </c>
      <c r="X34">
        <v>0</v>
      </c>
      <c r="Y34" t="s">
        <v>105</v>
      </c>
      <c r="Z34" s="2">
        <v>2.0171203630804101E+18</v>
      </c>
      <c r="AA34">
        <v>0</v>
      </c>
      <c r="AB34">
        <v>75</v>
      </c>
      <c r="AC34">
        <v>0</v>
      </c>
      <c r="AD34">
        <v>201711</v>
      </c>
      <c r="AE34">
        <v>201711</v>
      </c>
      <c r="AF34">
        <v>0</v>
      </c>
      <c r="AG34" s="1">
        <v>0</v>
      </c>
      <c r="AK34" t="s">
        <v>79</v>
      </c>
      <c r="AM34">
        <v>27.008912938216501</v>
      </c>
      <c r="AN34">
        <v>0.546933340800136</v>
      </c>
      <c r="AO34">
        <v>0</v>
      </c>
      <c r="AP34">
        <v>16.516561402957599</v>
      </c>
      <c r="AQ34">
        <v>0</v>
      </c>
      <c r="AR34">
        <v>9.9454181944587692</v>
      </c>
      <c r="AS34">
        <v>0</v>
      </c>
      <c r="AT34">
        <v>137.64588879825999</v>
      </c>
      <c r="AU34" t="s">
        <v>106</v>
      </c>
      <c r="AV34">
        <v>0</v>
      </c>
      <c r="AW34">
        <v>0</v>
      </c>
      <c r="BA34" t="s">
        <v>81</v>
      </c>
      <c r="BB34">
        <v>708</v>
      </c>
      <c r="BC34">
        <v>5.1326200630378797E-3</v>
      </c>
      <c r="BD34">
        <v>7.0696272269498805E-4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5672557</v>
      </c>
      <c r="BM34">
        <v>599070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U34" t="str">
        <f t="shared" si="1"/>
        <v>764_E</v>
      </c>
    </row>
    <row r="35" spans="1:73" x14ac:dyDescent="0.25">
      <c r="A35" s="21" t="str">
        <f t="shared" si="0"/>
        <v>764_5931_708</v>
      </c>
      <c r="B35" s="2">
        <v>101703612006</v>
      </c>
      <c r="C35" t="s">
        <v>70</v>
      </c>
      <c r="D35">
        <v>6308041311</v>
      </c>
      <c r="E35">
        <v>213</v>
      </c>
      <c r="F35">
        <v>89301075</v>
      </c>
      <c r="G35">
        <v>708</v>
      </c>
      <c r="H35">
        <v>764</v>
      </c>
      <c r="I35">
        <v>20171128</v>
      </c>
      <c r="J35">
        <v>20171128</v>
      </c>
      <c r="K35">
        <v>20171128</v>
      </c>
      <c r="L35">
        <v>92</v>
      </c>
      <c r="M35">
        <v>5</v>
      </c>
      <c r="N35" t="s">
        <v>74</v>
      </c>
      <c r="O35">
        <v>5931</v>
      </c>
      <c r="P35">
        <v>89301593</v>
      </c>
      <c r="Q35">
        <v>0</v>
      </c>
      <c r="R35">
        <v>78990</v>
      </c>
      <c r="S35">
        <v>6664</v>
      </c>
      <c r="T35">
        <v>7</v>
      </c>
      <c r="U35">
        <v>0</v>
      </c>
      <c r="V35">
        <v>0</v>
      </c>
      <c r="W35">
        <v>0</v>
      </c>
      <c r="X35">
        <v>0</v>
      </c>
      <c r="Y35" t="s">
        <v>105</v>
      </c>
      <c r="Z35" s="2">
        <v>2.0171203630804101E+18</v>
      </c>
      <c r="AA35">
        <v>0</v>
      </c>
      <c r="AB35">
        <v>75</v>
      </c>
      <c r="AC35">
        <v>0</v>
      </c>
      <c r="AD35">
        <v>201711</v>
      </c>
      <c r="AE35">
        <v>201711</v>
      </c>
      <c r="AF35">
        <v>0</v>
      </c>
      <c r="AG35" s="1">
        <v>0</v>
      </c>
      <c r="AK35" t="s">
        <v>79</v>
      </c>
      <c r="AM35">
        <v>837.15067823383697</v>
      </c>
      <c r="AN35">
        <v>16.952389688800501</v>
      </c>
      <c r="AO35">
        <v>0</v>
      </c>
      <c r="AP35">
        <v>511.93658227585797</v>
      </c>
      <c r="AQ35">
        <v>0</v>
      </c>
      <c r="AR35">
        <v>308.26170626917701</v>
      </c>
      <c r="AS35">
        <v>0</v>
      </c>
      <c r="AT35">
        <v>4266.38233930979</v>
      </c>
      <c r="AU35" t="s">
        <v>106</v>
      </c>
      <c r="AV35">
        <v>0</v>
      </c>
      <c r="AW35">
        <v>0</v>
      </c>
      <c r="BA35" t="s">
        <v>81</v>
      </c>
      <c r="BB35">
        <v>708</v>
      </c>
      <c r="BC35">
        <v>0.15908734930271801</v>
      </c>
      <c r="BD35">
        <v>2.1912556204834399E-2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5672558</v>
      </c>
      <c r="BM35">
        <v>599069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U35" t="str">
        <f t="shared" si="1"/>
        <v>764_E</v>
      </c>
    </row>
    <row r="36" spans="1:73" x14ac:dyDescent="0.25">
      <c r="A36" s="21" t="str">
        <f t="shared" si="0"/>
        <v>764_5931_708</v>
      </c>
      <c r="B36" s="2">
        <v>101703612006</v>
      </c>
      <c r="C36" t="s">
        <v>70</v>
      </c>
      <c r="D36">
        <v>6308041311</v>
      </c>
      <c r="E36">
        <v>213</v>
      </c>
      <c r="F36">
        <v>89301075</v>
      </c>
      <c r="G36">
        <v>708</v>
      </c>
      <c r="H36">
        <v>764</v>
      </c>
      <c r="I36">
        <v>20171128</v>
      </c>
      <c r="J36">
        <v>20171128</v>
      </c>
      <c r="K36">
        <v>20171128</v>
      </c>
      <c r="L36">
        <v>92</v>
      </c>
      <c r="M36">
        <v>5</v>
      </c>
      <c r="N36" t="s">
        <v>74</v>
      </c>
      <c r="O36">
        <v>5931</v>
      </c>
      <c r="P36">
        <v>89301593</v>
      </c>
      <c r="Q36">
        <v>0</v>
      </c>
      <c r="R36">
        <v>78990</v>
      </c>
      <c r="S36">
        <v>8568</v>
      </c>
      <c r="T36">
        <v>9</v>
      </c>
      <c r="U36">
        <v>0</v>
      </c>
      <c r="V36">
        <v>0</v>
      </c>
      <c r="W36">
        <v>0</v>
      </c>
      <c r="X36">
        <v>0</v>
      </c>
      <c r="Y36" t="s">
        <v>105</v>
      </c>
      <c r="Z36" s="2">
        <v>2.0171203630804101E+18</v>
      </c>
      <c r="AA36">
        <v>0</v>
      </c>
      <c r="AB36">
        <v>75</v>
      </c>
      <c r="AC36">
        <v>0</v>
      </c>
      <c r="AD36">
        <v>201711</v>
      </c>
      <c r="AE36">
        <v>201711</v>
      </c>
      <c r="AF36">
        <v>0</v>
      </c>
      <c r="AG36" s="1">
        <v>0</v>
      </c>
      <c r="AK36" t="s">
        <v>79</v>
      </c>
      <c r="AM36">
        <v>1076.33658630064</v>
      </c>
      <c r="AN36">
        <v>21.7959295998863</v>
      </c>
      <c r="AO36">
        <v>0</v>
      </c>
      <c r="AP36">
        <v>658.20417721181798</v>
      </c>
      <c r="AQ36">
        <v>0</v>
      </c>
      <c r="AR36">
        <v>396.33647948894202</v>
      </c>
      <c r="AS36">
        <v>0</v>
      </c>
      <c r="AT36">
        <v>5485.3487219697299</v>
      </c>
      <c r="AU36" t="s">
        <v>106</v>
      </c>
      <c r="AV36">
        <v>0</v>
      </c>
      <c r="AW36">
        <v>0</v>
      </c>
      <c r="BA36" t="s">
        <v>81</v>
      </c>
      <c r="BB36">
        <v>708</v>
      </c>
      <c r="BC36">
        <v>0.20454087767492299</v>
      </c>
      <c r="BD36">
        <v>2.81732865490728E-2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5672559</v>
      </c>
      <c r="BM36">
        <v>599068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U36" t="str">
        <f t="shared" si="1"/>
        <v>764_E</v>
      </c>
    </row>
    <row r="37" spans="1:73" x14ac:dyDescent="0.25">
      <c r="A37" s="21" t="str">
        <f t="shared" si="0"/>
        <v>764_5931_708</v>
      </c>
      <c r="B37" s="2">
        <v>101703612006</v>
      </c>
      <c r="C37" t="s">
        <v>70</v>
      </c>
      <c r="D37">
        <v>6308041311</v>
      </c>
      <c r="E37">
        <v>213</v>
      </c>
      <c r="F37">
        <v>89301075</v>
      </c>
      <c r="G37">
        <v>708</v>
      </c>
      <c r="H37">
        <v>764</v>
      </c>
      <c r="I37">
        <v>20171128</v>
      </c>
      <c r="J37">
        <v>20171128</v>
      </c>
      <c r="K37">
        <v>20171128</v>
      </c>
      <c r="L37">
        <v>92</v>
      </c>
      <c r="M37">
        <v>5</v>
      </c>
      <c r="N37" t="s">
        <v>74</v>
      </c>
      <c r="O37">
        <v>5931</v>
      </c>
      <c r="P37">
        <v>89301593</v>
      </c>
      <c r="Q37">
        <v>0</v>
      </c>
      <c r="R37">
        <v>9227</v>
      </c>
      <c r="S37">
        <v>196</v>
      </c>
      <c r="T37">
        <v>1</v>
      </c>
      <c r="U37">
        <v>0</v>
      </c>
      <c r="V37">
        <v>0</v>
      </c>
      <c r="W37">
        <v>0</v>
      </c>
      <c r="X37">
        <v>0</v>
      </c>
      <c r="Y37" t="s">
        <v>105</v>
      </c>
      <c r="Z37" s="2">
        <v>2.0171203630804101E+18</v>
      </c>
      <c r="AA37">
        <v>0</v>
      </c>
      <c r="AB37">
        <v>75</v>
      </c>
      <c r="AC37">
        <v>0</v>
      </c>
      <c r="AD37">
        <v>201711</v>
      </c>
      <c r="AE37">
        <v>201711</v>
      </c>
      <c r="AF37">
        <v>0</v>
      </c>
      <c r="AG37" s="1">
        <v>0</v>
      </c>
      <c r="AK37" t="s">
        <v>79</v>
      </c>
      <c r="AM37">
        <v>24.6220787715834</v>
      </c>
      <c r="AN37">
        <v>0.498599696729426</v>
      </c>
      <c r="AO37">
        <v>0</v>
      </c>
      <c r="AP37">
        <v>15.0569583022311</v>
      </c>
      <c r="AQ37">
        <v>0</v>
      </c>
      <c r="AR37">
        <v>9.0665207726228694</v>
      </c>
      <c r="AS37">
        <v>0</v>
      </c>
      <c r="AT37">
        <v>125.481833509111</v>
      </c>
      <c r="AU37" t="s">
        <v>106</v>
      </c>
      <c r="AV37">
        <v>0</v>
      </c>
      <c r="AW37">
        <v>0</v>
      </c>
      <c r="BA37" t="s">
        <v>81</v>
      </c>
      <c r="BB37">
        <v>708</v>
      </c>
      <c r="BC37">
        <v>4.6790396853740599E-3</v>
      </c>
      <c r="BD37">
        <v>6.4448694720101196E-4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5672560</v>
      </c>
      <c r="BM37">
        <v>599067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U37" t="str">
        <f t="shared" si="1"/>
        <v>764_E</v>
      </c>
    </row>
    <row r="38" spans="1:73" x14ac:dyDescent="0.25">
      <c r="A38" s="21" t="str">
        <f t="shared" si="0"/>
        <v>764_5931_708</v>
      </c>
      <c r="B38" s="2">
        <v>101703612006</v>
      </c>
      <c r="C38" t="s">
        <v>70</v>
      </c>
      <c r="D38">
        <v>6308041311</v>
      </c>
      <c r="E38">
        <v>213</v>
      </c>
      <c r="F38">
        <v>89301075</v>
      </c>
      <c r="G38">
        <v>708</v>
      </c>
      <c r="H38">
        <v>764</v>
      </c>
      <c r="I38">
        <v>20171128</v>
      </c>
      <c r="J38">
        <v>20171128</v>
      </c>
      <c r="K38">
        <v>20171128</v>
      </c>
      <c r="L38">
        <v>92</v>
      </c>
      <c r="M38">
        <v>5</v>
      </c>
      <c r="N38" t="s">
        <v>74</v>
      </c>
      <c r="O38">
        <v>5931</v>
      </c>
      <c r="P38">
        <v>89301593</v>
      </c>
      <c r="Q38">
        <v>0</v>
      </c>
      <c r="R38">
        <v>78121</v>
      </c>
      <c r="S38">
        <v>595</v>
      </c>
      <c r="T38">
        <v>7</v>
      </c>
      <c r="U38">
        <v>0</v>
      </c>
      <c r="V38">
        <v>0</v>
      </c>
      <c r="W38">
        <v>0</v>
      </c>
      <c r="X38">
        <v>0</v>
      </c>
      <c r="Y38" t="s">
        <v>105</v>
      </c>
      <c r="Z38" s="2">
        <v>2.0171203630804101E+18</v>
      </c>
      <c r="AA38">
        <v>0</v>
      </c>
      <c r="AB38">
        <v>75</v>
      </c>
      <c r="AC38">
        <v>0</v>
      </c>
      <c r="AD38">
        <v>201711</v>
      </c>
      <c r="AE38">
        <v>201711</v>
      </c>
      <c r="AF38">
        <v>0</v>
      </c>
      <c r="AG38" s="1">
        <v>0</v>
      </c>
      <c r="AK38" t="s">
        <v>79</v>
      </c>
      <c r="AM38">
        <v>74.745596270878295</v>
      </c>
      <c r="AN38">
        <v>1.5136062222143301</v>
      </c>
      <c r="AO38">
        <v>0</v>
      </c>
      <c r="AP38">
        <v>45.708623417487303</v>
      </c>
      <c r="AQ38">
        <v>0</v>
      </c>
      <c r="AR38">
        <v>27.523366631176501</v>
      </c>
      <c r="AS38">
        <v>0</v>
      </c>
      <c r="AT38">
        <v>380.92699458123099</v>
      </c>
      <c r="AU38" t="s">
        <v>106</v>
      </c>
      <c r="AV38">
        <v>0</v>
      </c>
      <c r="AW38">
        <v>0</v>
      </c>
      <c r="BA38" t="s">
        <v>81</v>
      </c>
      <c r="BB38">
        <v>708</v>
      </c>
      <c r="BC38">
        <v>1.42042276163141E-2</v>
      </c>
      <c r="BD38">
        <v>1.9564782325744998E-3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5672561</v>
      </c>
      <c r="BM38">
        <v>599066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U38" t="str">
        <f t="shared" si="1"/>
        <v>764_E</v>
      </c>
    </row>
    <row r="39" spans="1:73" x14ac:dyDescent="0.25">
      <c r="A39" s="21" t="str">
        <f t="shared" si="0"/>
        <v>764_5931_708</v>
      </c>
      <c r="B39" s="2">
        <v>101703612006</v>
      </c>
      <c r="C39" t="s">
        <v>70</v>
      </c>
      <c r="D39">
        <v>6308041311</v>
      </c>
      <c r="E39">
        <v>213</v>
      </c>
      <c r="F39">
        <v>89301075</v>
      </c>
      <c r="G39">
        <v>708</v>
      </c>
      <c r="H39">
        <v>764</v>
      </c>
      <c r="I39">
        <v>20171128</v>
      </c>
      <c r="J39">
        <v>20171128</v>
      </c>
      <c r="K39">
        <v>20171128</v>
      </c>
      <c r="L39">
        <v>92</v>
      </c>
      <c r="M39">
        <v>5</v>
      </c>
      <c r="N39" t="s">
        <v>74</v>
      </c>
      <c r="O39">
        <v>5931</v>
      </c>
      <c r="P39">
        <v>89301593</v>
      </c>
      <c r="Q39">
        <v>0</v>
      </c>
      <c r="R39">
        <v>78121</v>
      </c>
      <c r="S39">
        <v>765</v>
      </c>
      <c r="T39">
        <v>9</v>
      </c>
      <c r="U39">
        <v>0</v>
      </c>
      <c r="V39">
        <v>0</v>
      </c>
      <c r="W39">
        <v>0</v>
      </c>
      <c r="X39">
        <v>0</v>
      </c>
      <c r="Y39" t="s">
        <v>105</v>
      </c>
      <c r="Z39" s="2">
        <v>2.0171203630804101E+18</v>
      </c>
      <c r="AA39">
        <v>0</v>
      </c>
      <c r="AB39">
        <v>75</v>
      </c>
      <c r="AC39">
        <v>0</v>
      </c>
      <c r="AD39">
        <v>201711</v>
      </c>
      <c r="AE39">
        <v>201711</v>
      </c>
      <c r="AF39">
        <v>0</v>
      </c>
      <c r="AG39" s="1">
        <v>0</v>
      </c>
      <c r="AK39" t="s">
        <v>79</v>
      </c>
      <c r="AM39">
        <v>96.101480919700606</v>
      </c>
      <c r="AN39">
        <v>1.9460651428469899</v>
      </c>
      <c r="AO39">
        <v>0</v>
      </c>
      <c r="AP39">
        <v>58.768230108197997</v>
      </c>
      <c r="AQ39">
        <v>0</v>
      </c>
      <c r="AR39">
        <v>35.387185668655597</v>
      </c>
      <c r="AS39">
        <v>0</v>
      </c>
      <c r="AT39">
        <v>489.76327874729702</v>
      </c>
      <c r="AU39" t="s">
        <v>106</v>
      </c>
      <c r="AV39">
        <v>0</v>
      </c>
      <c r="AW39">
        <v>0</v>
      </c>
      <c r="BA39" t="s">
        <v>81</v>
      </c>
      <c r="BB39">
        <v>708</v>
      </c>
      <c r="BC39">
        <v>1.82625783638324E-2</v>
      </c>
      <c r="BD39">
        <v>2.51547201331007E-3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5672562</v>
      </c>
      <c r="BM39">
        <v>599065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U39" t="str">
        <f t="shared" si="1"/>
        <v>764_E</v>
      </c>
    </row>
    <row r="40" spans="1:73" x14ac:dyDescent="0.25">
      <c r="A40" s="21" t="str">
        <f t="shared" si="0"/>
        <v>764_5931_708</v>
      </c>
      <c r="B40" s="2">
        <v>101703612006</v>
      </c>
      <c r="C40" t="s">
        <v>70</v>
      </c>
      <c r="D40">
        <v>6308041311</v>
      </c>
      <c r="E40">
        <v>213</v>
      </c>
      <c r="F40">
        <v>89301075</v>
      </c>
      <c r="G40">
        <v>708</v>
      </c>
      <c r="H40">
        <v>764</v>
      </c>
      <c r="I40">
        <v>20171128</v>
      </c>
      <c r="J40">
        <v>20171128</v>
      </c>
      <c r="K40">
        <v>20171128</v>
      </c>
      <c r="L40">
        <v>92</v>
      </c>
      <c r="M40">
        <v>5</v>
      </c>
      <c r="N40" t="s">
        <v>74</v>
      </c>
      <c r="O40">
        <v>5931</v>
      </c>
      <c r="P40">
        <v>89301593</v>
      </c>
      <c r="Q40">
        <v>3</v>
      </c>
      <c r="R40">
        <v>49189</v>
      </c>
      <c r="S40">
        <v>0</v>
      </c>
      <c r="T40">
        <v>1</v>
      </c>
      <c r="U40">
        <v>904.75</v>
      </c>
      <c r="V40">
        <v>0</v>
      </c>
      <c r="W40">
        <v>0</v>
      </c>
      <c r="X40">
        <v>0</v>
      </c>
      <c r="Y40" t="s">
        <v>105</v>
      </c>
      <c r="Z40" s="2">
        <v>2.0171203630804101E+18</v>
      </c>
      <c r="AA40">
        <v>0</v>
      </c>
      <c r="AB40">
        <v>75</v>
      </c>
      <c r="AC40">
        <v>0</v>
      </c>
      <c r="AD40">
        <v>201711</v>
      </c>
      <c r="AE40">
        <v>201711</v>
      </c>
      <c r="AF40">
        <v>0</v>
      </c>
      <c r="AG40" s="1">
        <v>0</v>
      </c>
      <c r="AK40" t="s">
        <v>79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904.75</v>
      </c>
      <c r="AU40" t="s">
        <v>106</v>
      </c>
      <c r="AV40">
        <v>0</v>
      </c>
      <c r="AW40">
        <v>0</v>
      </c>
      <c r="BA40" t="s">
        <v>81</v>
      </c>
      <c r="BB40">
        <v>708</v>
      </c>
      <c r="BC40">
        <v>2.2735559373481099E-2</v>
      </c>
      <c r="BD40">
        <v>3.1315766137492698E-3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6858835</v>
      </c>
      <c r="BM40">
        <v>599072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U40" t="str">
        <f t="shared" si="1"/>
        <v>764_E</v>
      </c>
    </row>
    <row r="41" spans="1:73" x14ac:dyDescent="0.25">
      <c r="A41" s="21" t="str">
        <f t="shared" si="0"/>
        <v>221_511_101</v>
      </c>
      <c r="B41" s="2">
        <v>101703613278</v>
      </c>
      <c r="C41" t="s">
        <v>70</v>
      </c>
      <c r="D41">
        <v>6308041311</v>
      </c>
      <c r="E41">
        <v>213</v>
      </c>
      <c r="F41">
        <v>89301022</v>
      </c>
      <c r="G41">
        <v>101</v>
      </c>
      <c r="H41">
        <v>221</v>
      </c>
      <c r="I41">
        <v>20171127</v>
      </c>
      <c r="J41">
        <v>20171127</v>
      </c>
      <c r="K41">
        <v>20171127</v>
      </c>
      <c r="L41">
        <v>92</v>
      </c>
      <c r="M41">
        <v>5</v>
      </c>
      <c r="N41" t="s">
        <v>73</v>
      </c>
      <c r="O41">
        <v>511</v>
      </c>
      <c r="P41">
        <v>89301051</v>
      </c>
      <c r="Q41">
        <v>0</v>
      </c>
      <c r="R41">
        <v>11023</v>
      </c>
      <c r="S41">
        <v>235</v>
      </c>
      <c r="T41">
        <v>1</v>
      </c>
      <c r="U41">
        <v>0</v>
      </c>
      <c r="V41">
        <v>0</v>
      </c>
      <c r="W41">
        <v>0</v>
      </c>
      <c r="X41">
        <v>0</v>
      </c>
      <c r="Y41" t="s">
        <v>105</v>
      </c>
      <c r="Z41" s="2">
        <v>2.0171203630804101E+18</v>
      </c>
      <c r="AA41">
        <v>0</v>
      </c>
      <c r="AB41">
        <v>22</v>
      </c>
      <c r="AC41">
        <v>0</v>
      </c>
      <c r="AD41">
        <v>201711</v>
      </c>
      <c r="AE41">
        <v>201711</v>
      </c>
      <c r="AF41">
        <v>0</v>
      </c>
      <c r="AG41" s="1">
        <v>0</v>
      </c>
      <c r="AK41" t="s">
        <v>71</v>
      </c>
      <c r="AM41">
        <v>551.47326356843303</v>
      </c>
      <c r="AN41">
        <v>6.9472652644872896</v>
      </c>
      <c r="AO41">
        <v>0.649702077362737</v>
      </c>
      <c r="AP41">
        <v>6.2499247097683002</v>
      </c>
      <c r="AQ41">
        <v>0</v>
      </c>
      <c r="AR41">
        <v>8.6949590963552996</v>
      </c>
      <c r="AS41">
        <v>502.14551800488903</v>
      </c>
      <c r="AT41">
        <v>150.450157523679</v>
      </c>
      <c r="AU41" t="s">
        <v>106</v>
      </c>
      <c r="AV41">
        <v>0</v>
      </c>
      <c r="AW41">
        <v>0</v>
      </c>
      <c r="BA41" t="s">
        <v>81</v>
      </c>
      <c r="BB41">
        <v>101</v>
      </c>
      <c r="BC41">
        <v>5.6100730921576801E-3</v>
      </c>
      <c r="BD41">
        <v>7.7272669689917297E-4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5670895</v>
      </c>
      <c r="BM41">
        <v>600854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U41" t="str">
        <f t="shared" si="1"/>
        <v>221_E</v>
      </c>
    </row>
    <row r="42" spans="1:73" x14ac:dyDescent="0.25">
      <c r="A42" s="21" t="str">
        <f t="shared" si="0"/>
        <v>511__5F1</v>
      </c>
      <c r="B42" s="2">
        <v>101703615984</v>
      </c>
      <c r="C42" t="s">
        <v>84</v>
      </c>
      <c r="D42">
        <v>6308041311</v>
      </c>
      <c r="E42">
        <v>213</v>
      </c>
      <c r="F42">
        <v>89301051</v>
      </c>
      <c r="G42" t="s">
        <v>73</v>
      </c>
      <c r="H42">
        <v>511</v>
      </c>
      <c r="I42">
        <v>20171126</v>
      </c>
      <c r="J42">
        <v>20171203</v>
      </c>
      <c r="K42">
        <v>20171127</v>
      </c>
      <c r="L42">
        <v>92</v>
      </c>
      <c r="M42">
        <v>5</v>
      </c>
      <c r="Q42">
        <v>0</v>
      </c>
      <c r="R42">
        <v>99999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 t="s">
        <v>105</v>
      </c>
      <c r="Z42" s="2">
        <v>2.0171203630804101E+18</v>
      </c>
      <c r="AA42">
        <v>0</v>
      </c>
      <c r="AB42">
        <v>51</v>
      </c>
      <c r="AC42">
        <v>0</v>
      </c>
      <c r="AD42">
        <v>201711</v>
      </c>
      <c r="AE42">
        <v>201711</v>
      </c>
      <c r="AF42">
        <v>0</v>
      </c>
      <c r="AG42" s="1">
        <v>0</v>
      </c>
      <c r="AJ42">
        <v>2</v>
      </c>
      <c r="AK42" t="s">
        <v>80</v>
      </c>
      <c r="AL42">
        <v>1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 t="s">
        <v>106</v>
      </c>
      <c r="AV42">
        <v>0</v>
      </c>
      <c r="AW42">
        <v>0</v>
      </c>
      <c r="BA42" t="s">
        <v>81</v>
      </c>
      <c r="BB42" t="s">
        <v>73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7299604</v>
      </c>
      <c r="BM42">
        <v>605508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U42" t="str">
        <f t="shared" si="1"/>
        <v>511_H</v>
      </c>
    </row>
    <row r="43" spans="1:73" x14ac:dyDescent="0.25">
      <c r="A43" s="21" t="str">
        <f t="shared" si="0"/>
        <v>511__5F1</v>
      </c>
      <c r="B43" s="2">
        <v>101703615984</v>
      </c>
      <c r="C43" t="s">
        <v>84</v>
      </c>
      <c r="D43">
        <v>6308041311</v>
      </c>
      <c r="E43">
        <v>213</v>
      </c>
      <c r="F43">
        <v>89301051</v>
      </c>
      <c r="G43" t="s">
        <v>73</v>
      </c>
      <c r="H43">
        <v>511</v>
      </c>
      <c r="I43">
        <v>20171126</v>
      </c>
      <c r="J43">
        <v>20171203</v>
      </c>
      <c r="K43">
        <v>20171128</v>
      </c>
      <c r="L43">
        <v>92</v>
      </c>
      <c r="M43">
        <v>5</v>
      </c>
      <c r="Q43">
        <v>0</v>
      </c>
      <c r="R43">
        <v>51022</v>
      </c>
      <c r="S43">
        <v>251</v>
      </c>
      <c r="T43">
        <v>1</v>
      </c>
      <c r="U43">
        <v>0</v>
      </c>
      <c r="V43">
        <v>0</v>
      </c>
      <c r="W43">
        <v>0</v>
      </c>
      <c r="X43">
        <v>0</v>
      </c>
      <c r="Y43" t="s">
        <v>105</v>
      </c>
      <c r="Z43" s="2">
        <v>2.0171203630804101E+18</v>
      </c>
      <c r="AA43">
        <v>0</v>
      </c>
      <c r="AB43">
        <v>51</v>
      </c>
      <c r="AC43">
        <v>0</v>
      </c>
      <c r="AD43">
        <v>201711</v>
      </c>
      <c r="AE43">
        <v>201711</v>
      </c>
      <c r="AF43">
        <v>0</v>
      </c>
      <c r="AG43" s="1">
        <v>0</v>
      </c>
      <c r="AJ43">
        <v>2</v>
      </c>
      <c r="AK43" t="s">
        <v>80</v>
      </c>
      <c r="AL43">
        <v>1</v>
      </c>
      <c r="AM43">
        <v>289.00533540146199</v>
      </c>
      <c r="AN43">
        <v>2.6297920866098998</v>
      </c>
      <c r="AO43">
        <v>5.9498899268352599</v>
      </c>
      <c r="AP43">
        <v>27.0906262088834</v>
      </c>
      <c r="AQ43">
        <v>14.1612721791167</v>
      </c>
      <c r="AR43">
        <v>4.4084464108753796</v>
      </c>
      <c r="AS43">
        <v>210.87822520486199</v>
      </c>
      <c r="AT43">
        <v>160.69357250401501</v>
      </c>
      <c r="AU43" t="s">
        <v>106</v>
      </c>
      <c r="AV43">
        <v>0</v>
      </c>
      <c r="AW43">
        <v>0</v>
      </c>
      <c r="BA43" t="s">
        <v>81</v>
      </c>
      <c r="BB43" t="s">
        <v>73</v>
      </c>
      <c r="BC43">
        <v>5.9920355154535199E-3</v>
      </c>
      <c r="BD43">
        <v>8.2533787626252E-4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7299605</v>
      </c>
      <c r="BM43">
        <v>605507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U43" t="str">
        <f t="shared" si="1"/>
        <v>511_H</v>
      </c>
    </row>
    <row r="44" spans="1:73" x14ac:dyDescent="0.25">
      <c r="A44" s="21" t="str">
        <f t="shared" si="0"/>
        <v>511__5F1</v>
      </c>
      <c r="B44" s="2">
        <v>101703615984</v>
      </c>
      <c r="C44" t="s">
        <v>84</v>
      </c>
      <c r="D44">
        <v>6308041311</v>
      </c>
      <c r="E44">
        <v>213</v>
      </c>
      <c r="F44">
        <v>89301051</v>
      </c>
      <c r="G44" t="s">
        <v>73</v>
      </c>
      <c r="H44">
        <v>511</v>
      </c>
      <c r="I44">
        <v>20171126</v>
      </c>
      <c r="J44">
        <v>20171203</v>
      </c>
      <c r="K44">
        <v>20171128</v>
      </c>
      <c r="L44">
        <v>92</v>
      </c>
      <c r="M44">
        <v>5</v>
      </c>
      <c r="Q44">
        <v>0</v>
      </c>
      <c r="R44">
        <v>7532</v>
      </c>
      <c r="S44">
        <v>0</v>
      </c>
      <c r="T44">
        <v>1</v>
      </c>
      <c r="U44">
        <v>0</v>
      </c>
      <c r="V44">
        <v>0</v>
      </c>
      <c r="W44">
        <v>0</v>
      </c>
      <c r="X44">
        <v>0</v>
      </c>
      <c r="Y44" t="s">
        <v>105</v>
      </c>
      <c r="Z44" s="2">
        <v>2.0171203630804101E+18</v>
      </c>
      <c r="AA44">
        <v>0</v>
      </c>
      <c r="AB44">
        <v>51</v>
      </c>
      <c r="AC44">
        <v>0</v>
      </c>
      <c r="AD44">
        <v>201711</v>
      </c>
      <c r="AE44">
        <v>201711</v>
      </c>
      <c r="AF44">
        <v>0</v>
      </c>
      <c r="AG44" s="1">
        <v>0</v>
      </c>
      <c r="AJ44">
        <v>2</v>
      </c>
      <c r="AK44" t="s">
        <v>80</v>
      </c>
      <c r="AL44">
        <v>1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 t="s">
        <v>106</v>
      </c>
      <c r="AV44">
        <v>0</v>
      </c>
      <c r="AW44">
        <v>0</v>
      </c>
      <c r="BA44" t="s">
        <v>81</v>
      </c>
      <c r="BB44" t="s">
        <v>73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7299606</v>
      </c>
      <c r="BM44">
        <v>605506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U44" t="str">
        <f t="shared" si="1"/>
        <v>511_H</v>
      </c>
    </row>
    <row r="45" spans="1:73" x14ac:dyDescent="0.25">
      <c r="A45" s="21" t="str">
        <f t="shared" si="0"/>
        <v>511__5F1</v>
      </c>
      <c r="B45" s="2">
        <v>101703615984</v>
      </c>
      <c r="C45" t="s">
        <v>84</v>
      </c>
      <c r="D45">
        <v>6308041311</v>
      </c>
      <c r="E45">
        <v>213</v>
      </c>
      <c r="F45">
        <v>89301051</v>
      </c>
      <c r="G45" t="s">
        <v>73</v>
      </c>
      <c r="H45">
        <v>511</v>
      </c>
      <c r="I45">
        <v>20171126</v>
      </c>
      <c r="J45">
        <v>20171203</v>
      </c>
      <c r="K45">
        <v>20171128</v>
      </c>
      <c r="L45">
        <v>92</v>
      </c>
      <c r="M45">
        <v>5</v>
      </c>
      <c r="Q45">
        <v>0</v>
      </c>
      <c r="R45">
        <v>7531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 t="s">
        <v>105</v>
      </c>
      <c r="Z45" s="2">
        <v>2.0171203630804101E+18</v>
      </c>
      <c r="AA45">
        <v>0</v>
      </c>
      <c r="AB45">
        <v>51</v>
      </c>
      <c r="AC45">
        <v>0</v>
      </c>
      <c r="AD45">
        <v>201711</v>
      </c>
      <c r="AE45">
        <v>201711</v>
      </c>
      <c r="AF45">
        <v>0</v>
      </c>
      <c r="AG45" s="1">
        <v>0</v>
      </c>
      <c r="AJ45">
        <v>2</v>
      </c>
      <c r="AK45" t="s">
        <v>80</v>
      </c>
      <c r="AL45">
        <v>1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 t="s">
        <v>106</v>
      </c>
      <c r="AV45">
        <v>0</v>
      </c>
      <c r="AW45">
        <v>0</v>
      </c>
      <c r="BA45" t="s">
        <v>81</v>
      </c>
      <c r="BB45" t="s">
        <v>73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7299607</v>
      </c>
      <c r="BM45">
        <v>605505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U45" t="str">
        <f t="shared" si="1"/>
        <v>511_H</v>
      </c>
    </row>
    <row r="46" spans="1:73" x14ac:dyDescent="0.25">
      <c r="A46" s="21" t="str">
        <f t="shared" si="0"/>
        <v>511__5F1</v>
      </c>
      <c r="B46" s="2">
        <v>101703615984</v>
      </c>
      <c r="C46" t="s">
        <v>84</v>
      </c>
      <c r="D46">
        <v>6308041311</v>
      </c>
      <c r="E46">
        <v>213</v>
      </c>
      <c r="F46">
        <v>89301051</v>
      </c>
      <c r="G46" t="s">
        <v>73</v>
      </c>
      <c r="H46">
        <v>511</v>
      </c>
      <c r="I46">
        <v>20171126</v>
      </c>
      <c r="J46">
        <v>20171203</v>
      </c>
      <c r="K46">
        <v>20171128</v>
      </c>
      <c r="L46">
        <v>92</v>
      </c>
      <c r="M46">
        <v>5</v>
      </c>
      <c r="Q46">
        <v>0</v>
      </c>
      <c r="R46">
        <v>7416</v>
      </c>
      <c r="S46">
        <v>0</v>
      </c>
      <c r="T46">
        <v>1</v>
      </c>
      <c r="U46">
        <v>0</v>
      </c>
      <c r="V46">
        <v>0</v>
      </c>
      <c r="W46">
        <v>0</v>
      </c>
      <c r="X46">
        <v>0</v>
      </c>
      <c r="Y46" t="s">
        <v>105</v>
      </c>
      <c r="Z46" s="2">
        <v>2.0171203630804101E+18</v>
      </c>
      <c r="AA46">
        <v>0</v>
      </c>
      <c r="AB46">
        <v>51</v>
      </c>
      <c r="AC46">
        <v>0</v>
      </c>
      <c r="AD46">
        <v>201711</v>
      </c>
      <c r="AE46">
        <v>201711</v>
      </c>
      <c r="AF46">
        <v>0</v>
      </c>
      <c r="AG46" s="1">
        <v>0</v>
      </c>
      <c r="AJ46">
        <v>2</v>
      </c>
      <c r="AK46" t="s">
        <v>80</v>
      </c>
      <c r="AL46">
        <v>1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 t="s">
        <v>106</v>
      </c>
      <c r="AV46">
        <v>0</v>
      </c>
      <c r="AW46">
        <v>0</v>
      </c>
      <c r="BA46" t="s">
        <v>81</v>
      </c>
      <c r="BB46" t="s">
        <v>73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7299608</v>
      </c>
      <c r="BM46">
        <v>605504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U46" t="str">
        <f t="shared" si="1"/>
        <v>511_H</v>
      </c>
    </row>
    <row r="47" spans="1:73" x14ac:dyDescent="0.25">
      <c r="A47" s="21" t="str">
        <f t="shared" si="0"/>
        <v>511__5F1</v>
      </c>
      <c r="B47" s="2">
        <v>101703615984</v>
      </c>
      <c r="C47" t="s">
        <v>84</v>
      </c>
      <c r="D47">
        <v>6308041311</v>
      </c>
      <c r="E47">
        <v>213</v>
      </c>
      <c r="F47">
        <v>89301051</v>
      </c>
      <c r="G47" t="s">
        <v>73</v>
      </c>
      <c r="H47">
        <v>511</v>
      </c>
      <c r="I47">
        <v>20171126</v>
      </c>
      <c r="J47">
        <v>20171203</v>
      </c>
      <c r="K47">
        <v>20171128</v>
      </c>
      <c r="L47">
        <v>92</v>
      </c>
      <c r="M47">
        <v>5</v>
      </c>
      <c r="Q47">
        <v>0</v>
      </c>
      <c r="R47">
        <v>7421</v>
      </c>
      <c r="S47">
        <v>0</v>
      </c>
      <c r="T47">
        <v>1</v>
      </c>
      <c r="U47">
        <v>0</v>
      </c>
      <c r="V47">
        <v>0</v>
      </c>
      <c r="W47">
        <v>0</v>
      </c>
      <c r="X47">
        <v>0</v>
      </c>
      <c r="Y47" t="s">
        <v>105</v>
      </c>
      <c r="Z47" s="2">
        <v>2.0171203630804101E+18</v>
      </c>
      <c r="AA47">
        <v>0</v>
      </c>
      <c r="AB47">
        <v>51</v>
      </c>
      <c r="AC47">
        <v>0</v>
      </c>
      <c r="AD47">
        <v>201711</v>
      </c>
      <c r="AE47">
        <v>201711</v>
      </c>
      <c r="AF47">
        <v>0</v>
      </c>
      <c r="AG47" s="1">
        <v>0</v>
      </c>
      <c r="AJ47">
        <v>2</v>
      </c>
      <c r="AK47" t="s">
        <v>80</v>
      </c>
      <c r="AL47">
        <v>1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t="s">
        <v>106</v>
      </c>
      <c r="AV47">
        <v>0</v>
      </c>
      <c r="AW47">
        <v>0</v>
      </c>
      <c r="BA47" t="s">
        <v>81</v>
      </c>
      <c r="BB47" t="s">
        <v>73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7299609</v>
      </c>
      <c r="BM47">
        <v>605503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U47" t="str">
        <f t="shared" si="1"/>
        <v>511_H</v>
      </c>
    </row>
    <row r="48" spans="1:73" x14ac:dyDescent="0.25">
      <c r="A48" s="21" t="str">
        <f t="shared" si="0"/>
        <v>511__5F1</v>
      </c>
      <c r="B48" s="2">
        <v>101703615984</v>
      </c>
      <c r="C48" t="s">
        <v>84</v>
      </c>
      <c r="D48">
        <v>6308041311</v>
      </c>
      <c r="E48">
        <v>213</v>
      </c>
      <c r="F48">
        <v>89301051</v>
      </c>
      <c r="G48" t="s">
        <v>73</v>
      </c>
      <c r="H48">
        <v>511</v>
      </c>
      <c r="I48">
        <v>20171126</v>
      </c>
      <c r="J48">
        <v>20171203</v>
      </c>
      <c r="K48">
        <v>20171128</v>
      </c>
      <c r="L48">
        <v>92</v>
      </c>
      <c r="M48">
        <v>5</v>
      </c>
      <c r="Q48">
        <v>0</v>
      </c>
      <c r="R48">
        <v>7417</v>
      </c>
      <c r="S48">
        <v>0</v>
      </c>
      <c r="T48">
        <v>1</v>
      </c>
      <c r="U48">
        <v>0</v>
      </c>
      <c r="V48">
        <v>0</v>
      </c>
      <c r="W48">
        <v>0</v>
      </c>
      <c r="X48">
        <v>0</v>
      </c>
      <c r="Y48" t="s">
        <v>105</v>
      </c>
      <c r="Z48" s="2">
        <v>2.0171203630804101E+18</v>
      </c>
      <c r="AA48">
        <v>0</v>
      </c>
      <c r="AB48">
        <v>51</v>
      </c>
      <c r="AC48">
        <v>0</v>
      </c>
      <c r="AD48">
        <v>201711</v>
      </c>
      <c r="AE48">
        <v>201711</v>
      </c>
      <c r="AF48">
        <v>0</v>
      </c>
      <c r="AG48" s="1">
        <v>0</v>
      </c>
      <c r="AJ48">
        <v>2</v>
      </c>
      <c r="AK48" t="s">
        <v>80</v>
      </c>
      <c r="AL48">
        <v>1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 t="s">
        <v>106</v>
      </c>
      <c r="AV48">
        <v>0</v>
      </c>
      <c r="AW48">
        <v>0</v>
      </c>
      <c r="BA48" t="s">
        <v>81</v>
      </c>
      <c r="BB48" t="s">
        <v>73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7299610</v>
      </c>
      <c r="BM48">
        <v>605502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U48" t="str">
        <f t="shared" si="1"/>
        <v>511_H</v>
      </c>
    </row>
    <row r="49" spans="1:73" x14ac:dyDescent="0.25">
      <c r="A49" s="21" t="str">
        <f t="shared" si="0"/>
        <v>511__5F1</v>
      </c>
      <c r="B49" s="2">
        <v>101703615984</v>
      </c>
      <c r="C49" t="s">
        <v>84</v>
      </c>
      <c r="D49">
        <v>6308041311</v>
      </c>
      <c r="E49">
        <v>213</v>
      </c>
      <c r="F49">
        <v>89301051</v>
      </c>
      <c r="G49" t="s">
        <v>73</v>
      </c>
      <c r="H49">
        <v>511</v>
      </c>
      <c r="I49">
        <v>20171126</v>
      </c>
      <c r="J49">
        <v>20171203</v>
      </c>
      <c r="K49">
        <v>20171128</v>
      </c>
      <c r="L49">
        <v>92</v>
      </c>
      <c r="M49">
        <v>5</v>
      </c>
      <c r="Q49">
        <v>0</v>
      </c>
      <c r="R49">
        <v>7382</v>
      </c>
      <c r="S49">
        <v>0</v>
      </c>
      <c r="T49">
        <v>1</v>
      </c>
      <c r="U49">
        <v>0</v>
      </c>
      <c r="V49">
        <v>0</v>
      </c>
      <c r="W49">
        <v>0</v>
      </c>
      <c r="X49">
        <v>0</v>
      </c>
      <c r="Y49" t="s">
        <v>105</v>
      </c>
      <c r="Z49" s="2">
        <v>2.0171203630804101E+18</v>
      </c>
      <c r="AA49">
        <v>0</v>
      </c>
      <c r="AB49">
        <v>51</v>
      </c>
      <c r="AC49">
        <v>0</v>
      </c>
      <c r="AD49">
        <v>201711</v>
      </c>
      <c r="AE49">
        <v>201711</v>
      </c>
      <c r="AF49">
        <v>0</v>
      </c>
      <c r="AG49" s="1">
        <v>0</v>
      </c>
      <c r="AJ49">
        <v>2</v>
      </c>
      <c r="AK49" t="s">
        <v>80</v>
      </c>
      <c r="AL49">
        <v>1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 t="s">
        <v>106</v>
      </c>
      <c r="AV49">
        <v>0</v>
      </c>
      <c r="AW49">
        <v>0</v>
      </c>
      <c r="BA49" t="s">
        <v>81</v>
      </c>
      <c r="BB49" t="s">
        <v>73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7299611</v>
      </c>
      <c r="BM49">
        <v>605501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U49" t="str">
        <f t="shared" si="1"/>
        <v>511_H</v>
      </c>
    </row>
    <row r="50" spans="1:73" x14ac:dyDescent="0.25">
      <c r="A50" s="21" t="str">
        <f t="shared" si="0"/>
        <v>511__5F1</v>
      </c>
      <c r="B50" s="2">
        <v>101703615984</v>
      </c>
      <c r="C50" t="s">
        <v>84</v>
      </c>
      <c r="D50">
        <v>6308041311</v>
      </c>
      <c r="E50">
        <v>213</v>
      </c>
      <c r="F50">
        <v>89301051</v>
      </c>
      <c r="G50" t="s">
        <v>73</v>
      </c>
      <c r="H50">
        <v>511</v>
      </c>
      <c r="I50">
        <v>20171126</v>
      </c>
      <c r="J50">
        <v>20171203</v>
      </c>
      <c r="K50">
        <v>20171128</v>
      </c>
      <c r="L50">
        <v>92</v>
      </c>
      <c r="M50">
        <v>5</v>
      </c>
      <c r="Q50">
        <v>0</v>
      </c>
      <c r="R50">
        <v>7552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 t="s">
        <v>105</v>
      </c>
      <c r="Z50" s="2">
        <v>2.0171203630804101E+18</v>
      </c>
      <c r="AA50">
        <v>0</v>
      </c>
      <c r="AB50">
        <v>51</v>
      </c>
      <c r="AC50">
        <v>0</v>
      </c>
      <c r="AD50">
        <v>201711</v>
      </c>
      <c r="AE50">
        <v>201711</v>
      </c>
      <c r="AF50">
        <v>0</v>
      </c>
      <c r="AG50" s="1">
        <v>0</v>
      </c>
      <c r="AJ50">
        <v>2</v>
      </c>
      <c r="AK50" t="s">
        <v>80</v>
      </c>
      <c r="AL50">
        <v>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 t="s">
        <v>106</v>
      </c>
      <c r="AV50">
        <v>0</v>
      </c>
      <c r="AW50">
        <v>0</v>
      </c>
      <c r="BA50" t="s">
        <v>81</v>
      </c>
      <c r="BB50" t="s">
        <v>73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7299612</v>
      </c>
      <c r="BM50">
        <v>605500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U50" t="str">
        <f t="shared" si="1"/>
        <v>511_H</v>
      </c>
    </row>
    <row r="51" spans="1:73" x14ac:dyDescent="0.25">
      <c r="A51" s="21" t="str">
        <f t="shared" si="0"/>
        <v>511__5F1</v>
      </c>
      <c r="B51" s="2">
        <v>101703615984</v>
      </c>
      <c r="C51" t="s">
        <v>84</v>
      </c>
      <c r="D51">
        <v>6308041311</v>
      </c>
      <c r="E51">
        <v>213</v>
      </c>
      <c r="F51">
        <v>89301051</v>
      </c>
      <c r="G51" t="s">
        <v>73</v>
      </c>
      <c r="H51">
        <v>511</v>
      </c>
      <c r="I51">
        <v>20171126</v>
      </c>
      <c r="J51">
        <v>20171203</v>
      </c>
      <c r="K51">
        <v>20171128</v>
      </c>
      <c r="L51">
        <v>92</v>
      </c>
      <c r="M51">
        <v>5</v>
      </c>
      <c r="Q51">
        <v>0</v>
      </c>
      <c r="R51">
        <v>7562</v>
      </c>
      <c r="S51">
        <v>0</v>
      </c>
      <c r="T51">
        <v>1</v>
      </c>
      <c r="U51">
        <v>0</v>
      </c>
      <c r="V51">
        <v>0</v>
      </c>
      <c r="W51">
        <v>0</v>
      </c>
      <c r="X51">
        <v>0</v>
      </c>
      <c r="Y51" t="s">
        <v>105</v>
      </c>
      <c r="Z51" s="2">
        <v>2.0171203630804101E+18</v>
      </c>
      <c r="AA51">
        <v>0</v>
      </c>
      <c r="AB51">
        <v>51</v>
      </c>
      <c r="AC51">
        <v>0</v>
      </c>
      <c r="AD51">
        <v>201711</v>
      </c>
      <c r="AE51">
        <v>201711</v>
      </c>
      <c r="AF51">
        <v>0</v>
      </c>
      <c r="AG51" s="1">
        <v>0</v>
      </c>
      <c r="AJ51">
        <v>2</v>
      </c>
      <c r="AK51" t="s">
        <v>80</v>
      </c>
      <c r="AL51">
        <v>1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 t="s">
        <v>106</v>
      </c>
      <c r="AV51">
        <v>0</v>
      </c>
      <c r="AW51">
        <v>0</v>
      </c>
      <c r="BA51" t="s">
        <v>81</v>
      </c>
      <c r="BB51" t="s">
        <v>73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7299613</v>
      </c>
      <c r="BM51">
        <v>605499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U51" t="str">
        <f t="shared" si="1"/>
        <v>511_H</v>
      </c>
    </row>
    <row r="52" spans="1:73" x14ac:dyDescent="0.25">
      <c r="A52" s="21" t="str">
        <f t="shared" si="0"/>
        <v>511__5F1</v>
      </c>
      <c r="B52" s="2">
        <v>101703615984</v>
      </c>
      <c r="C52" t="s">
        <v>84</v>
      </c>
      <c r="D52">
        <v>6308041311</v>
      </c>
      <c r="E52">
        <v>213</v>
      </c>
      <c r="F52">
        <v>89301051</v>
      </c>
      <c r="G52" t="s">
        <v>73</v>
      </c>
      <c r="H52">
        <v>511</v>
      </c>
      <c r="I52">
        <v>20171126</v>
      </c>
      <c r="J52">
        <v>20171203</v>
      </c>
      <c r="K52">
        <v>20171128</v>
      </c>
      <c r="L52">
        <v>92</v>
      </c>
      <c r="M52">
        <v>5</v>
      </c>
      <c r="Q52">
        <v>0</v>
      </c>
      <c r="R52">
        <v>7551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 t="s">
        <v>105</v>
      </c>
      <c r="Z52" s="2">
        <v>2.0171203630804101E+18</v>
      </c>
      <c r="AA52">
        <v>0</v>
      </c>
      <c r="AB52">
        <v>51</v>
      </c>
      <c r="AC52">
        <v>0</v>
      </c>
      <c r="AD52">
        <v>201711</v>
      </c>
      <c r="AE52">
        <v>201711</v>
      </c>
      <c r="AF52">
        <v>0</v>
      </c>
      <c r="AG52" s="1">
        <v>0</v>
      </c>
      <c r="AJ52">
        <v>2</v>
      </c>
      <c r="AK52" t="s">
        <v>80</v>
      </c>
      <c r="AL52">
        <v>1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 t="s">
        <v>106</v>
      </c>
      <c r="AV52">
        <v>0</v>
      </c>
      <c r="AW52">
        <v>0</v>
      </c>
      <c r="BA52" t="s">
        <v>81</v>
      </c>
      <c r="BB52" t="s">
        <v>73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7299614</v>
      </c>
      <c r="BM52">
        <v>605498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U52" t="str">
        <f t="shared" si="1"/>
        <v>511_H</v>
      </c>
    </row>
    <row r="53" spans="1:73" x14ac:dyDescent="0.25">
      <c r="A53" s="21" t="str">
        <f t="shared" si="0"/>
        <v>511__5F1</v>
      </c>
      <c r="B53" s="2">
        <v>101703615984</v>
      </c>
      <c r="C53" t="s">
        <v>84</v>
      </c>
      <c r="D53">
        <v>6308041311</v>
      </c>
      <c r="E53">
        <v>213</v>
      </c>
      <c r="F53">
        <v>89301051</v>
      </c>
      <c r="G53" t="s">
        <v>73</v>
      </c>
      <c r="H53">
        <v>511</v>
      </c>
      <c r="I53">
        <v>20171126</v>
      </c>
      <c r="J53">
        <v>20171203</v>
      </c>
      <c r="K53">
        <v>20171128</v>
      </c>
      <c r="L53">
        <v>92</v>
      </c>
      <c r="M53">
        <v>5</v>
      </c>
      <c r="Q53">
        <v>0</v>
      </c>
      <c r="R53">
        <v>7545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 t="s">
        <v>105</v>
      </c>
      <c r="Z53" s="2">
        <v>2.0171203630804101E+18</v>
      </c>
      <c r="AA53">
        <v>0</v>
      </c>
      <c r="AB53">
        <v>51</v>
      </c>
      <c r="AC53">
        <v>0</v>
      </c>
      <c r="AD53">
        <v>201711</v>
      </c>
      <c r="AE53">
        <v>201711</v>
      </c>
      <c r="AF53">
        <v>0</v>
      </c>
      <c r="AG53" s="1">
        <v>0</v>
      </c>
      <c r="AJ53">
        <v>2</v>
      </c>
      <c r="AK53" t="s">
        <v>80</v>
      </c>
      <c r="AL53">
        <v>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 t="s">
        <v>106</v>
      </c>
      <c r="AV53">
        <v>0</v>
      </c>
      <c r="AW53">
        <v>0</v>
      </c>
      <c r="BA53" t="s">
        <v>81</v>
      </c>
      <c r="BB53" t="s">
        <v>73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7299615</v>
      </c>
      <c r="BM53">
        <v>605497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U53" t="str">
        <f t="shared" si="1"/>
        <v>511_H</v>
      </c>
    </row>
    <row r="54" spans="1:73" x14ac:dyDescent="0.25">
      <c r="A54" s="21" t="str">
        <f t="shared" si="0"/>
        <v>511__5F1</v>
      </c>
      <c r="B54" s="2">
        <v>101703615984</v>
      </c>
      <c r="C54" t="s">
        <v>84</v>
      </c>
      <c r="D54">
        <v>6308041311</v>
      </c>
      <c r="E54">
        <v>213</v>
      </c>
      <c r="F54">
        <v>89301051</v>
      </c>
      <c r="G54" t="s">
        <v>73</v>
      </c>
      <c r="H54">
        <v>511</v>
      </c>
      <c r="I54">
        <v>20171126</v>
      </c>
      <c r="J54">
        <v>20171203</v>
      </c>
      <c r="K54">
        <v>20171128</v>
      </c>
      <c r="L54">
        <v>92</v>
      </c>
      <c r="M54">
        <v>5</v>
      </c>
      <c r="Q54">
        <v>0</v>
      </c>
      <c r="R54">
        <v>54810</v>
      </c>
      <c r="S54">
        <v>840</v>
      </c>
      <c r="T54">
        <v>1</v>
      </c>
      <c r="U54">
        <v>0</v>
      </c>
      <c r="V54">
        <v>0</v>
      </c>
      <c r="W54">
        <v>0</v>
      </c>
      <c r="X54">
        <v>0</v>
      </c>
      <c r="Y54" t="s">
        <v>105</v>
      </c>
      <c r="Z54" s="2">
        <v>2.0171203630804101E+18</v>
      </c>
      <c r="AA54">
        <v>0</v>
      </c>
      <c r="AB54">
        <v>51</v>
      </c>
      <c r="AC54">
        <v>0</v>
      </c>
      <c r="AD54">
        <v>201711</v>
      </c>
      <c r="AE54">
        <v>201711</v>
      </c>
      <c r="AF54">
        <v>0</v>
      </c>
      <c r="AG54" s="1">
        <v>0</v>
      </c>
      <c r="AJ54">
        <v>2</v>
      </c>
      <c r="AK54" t="s">
        <v>80</v>
      </c>
      <c r="AL54">
        <v>1</v>
      </c>
      <c r="AM54">
        <v>967.189170267843</v>
      </c>
      <c r="AN54">
        <v>8.8008978197303698</v>
      </c>
      <c r="AO54">
        <v>19.911982225265401</v>
      </c>
      <c r="AP54">
        <v>90.661856635307004</v>
      </c>
      <c r="AQ54">
        <v>47.392305300629801</v>
      </c>
      <c r="AR54">
        <v>14.7533664746427</v>
      </c>
      <c r="AS54">
        <v>705.72792498838396</v>
      </c>
      <c r="AT54">
        <v>537.77928646761995</v>
      </c>
      <c r="AU54" t="s">
        <v>106</v>
      </c>
      <c r="AV54">
        <v>0</v>
      </c>
      <c r="AW54">
        <v>0</v>
      </c>
      <c r="BA54" t="s">
        <v>81</v>
      </c>
      <c r="BB54" t="s">
        <v>73</v>
      </c>
      <c r="BC54">
        <v>2.0053027223031698E-2</v>
      </c>
      <c r="BD54">
        <v>2.7620869165757601E-3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7299616</v>
      </c>
      <c r="BM54">
        <v>605496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U54" t="str">
        <f t="shared" si="1"/>
        <v>511_H</v>
      </c>
    </row>
    <row r="55" spans="1:73" x14ac:dyDescent="0.25">
      <c r="A55" s="21" t="str">
        <f t="shared" si="0"/>
        <v>511__5F1</v>
      </c>
      <c r="B55" s="2">
        <v>101703615984</v>
      </c>
      <c r="C55" t="s">
        <v>84</v>
      </c>
      <c r="D55">
        <v>6308041311</v>
      </c>
      <c r="E55">
        <v>213</v>
      </c>
      <c r="F55">
        <v>89301051</v>
      </c>
      <c r="G55" t="s">
        <v>73</v>
      </c>
      <c r="H55">
        <v>511</v>
      </c>
      <c r="I55">
        <v>20171126</v>
      </c>
      <c r="J55">
        <v>20171203</v>
      </c>
      <c r="K55">
        <v>20171128</v>
      </c>
      <c r="L55">
        <v>92</v>
      </c>
      <c r="M55">
        <v>5</v>
      </c>
      <c r="Q55">
        <v>0</v>
      </c>
      <c r="R55">
        <v>54340</v>
      </c>
      <c r="S55">
        <v>4732</v>
      </c>
      <c r="T55">
        <v>1</v>
      </c>
      <c r="U55">
        <v>0</v>
      </c>
      <c r="V55">
        <v>0</v>
      </c>
      <c r="W55">
        <v>0</v>
      </c>
      <c r="X55">
        <v>0</v>
      </c>
      <c r="Y55" t="s">
        <v>105</v>
      </c>
      <c r="Z55" s="2">
        <v>2.0171203630804101E+18</v>
      </c>
      <c r="AA55">
        <v>0</v>
      </c>
      <c r="AB55">
        <v>51</v>
      </c>
      <c r="AC55">
        <v>0</v>
      </c>
      <c r="AD55">
        <v>201711</v>
      </c>
      <c r="AE55">
        <v>201711</v>
      </c>
      <c r="AF55">
        <v>0</v>
      </c>
      <c r="AG55" s="1">
        <v>0</v>
      </c>
      <c r="AJ55">
        <v>2</v>
      </c>
      <c r="AK55" t="s">
        <v>80</v>
      </c>
      <c r="AL55">
        <v>1</v>
      </c>
      <c r="AM55">
        <v>5448.4989925088503</v>
      </c>
      <c r="AN55">
        <v>49.578391051147698</v>
      </c>
      <c r="AO55">
        <v>112.170833202328</v>
      </c>
      <c r="AP55">
        <v>510.72845904556198</v>
      </c>
      <c r="AQ55">
        <v>266.97665319354797</v>
      </c>
      <c r="AR55">
        <v>83.1106311404872</v>
      </c>
      <c r="AS55">
        <v>3975.60064410123</v>
      </c>
      <c r="AT55">
        <v>3029.4899804342599</v>
      </c>
      <c r="AU55" t="s">
        <v>106</v>
      </c>
      <c r="AV55">
        <v>0</v>
      </c>
      <c r="AW55">
        <v>0</v>
      </c>
      <c r="BA55" t="s">
        <v>81</v>
      </c>
      <c r="BB55" t="s">
        <v>73</v>
      </c>
      <c r="BC55">
        <v>0.112965386689745</v>
      </c>
      <c r="BD55">
        <v>1.55597562967101E-2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7299617</v>
      </c>
      <c r="BM55">
        <v>605495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U55" t="str">
        <f t="shared" si="1"/>
        <v>511_H</v>
      </c>
    </row>
    <row r="56" spans="1:73" x14ac:dyDescent="0.25">
      <c r="A56" s="21" t="str">
        <f t="shared" si="0"/>
        <v>511__5F1</v>
      </c>
      <c r="B56" s="2">
        <v>101703615984</v>
      </c>
      <c r="C56" t="s">
        <v>84</v>
      </c>
      <c r="D56">
        <v>6308041311</v>
      </c>
      <c r="E56">
        <v>213</v>
      </c>
      <c r="F56">
        <v>89301051</v>
      </c>
      <c r="G56" t="s">
        <v>73</v>
      </c>
      <c r="H56">
        <v>511</v>
      </c>
      <c r="I56">
        <v>20171126</v>
      </c>
      <c r="J56">
        <v>20171203</v>
      </c>
      <c r="K56">
        <v>20171128</v>
      </c>
      <c r="L56">
        <v>92</v>
      </c>
      <c r="M56">
        <v>5</v>
      </c>
      <c r="Q56">
        <v>0</v>
      </c>
      <c r="R56">
        <v>54320</v>
      </c>
      <c r="S56">
        <v>7002</v>
      </c>
      <c r="T56">
        <v>1</v>
      </c>
      <c r="U56">
        <v>0</v>
      </c>
      <c r="V56">
        <v>0</v>
      </c>
      <c r="W56">
        <v>0</v>
      </c>
      <c r="X56">
        <v>0</v>
      </c>
      <c r="Y56" t="s">
        <v>105</v>
      </c>
      <c r="Z56" s="2">
        <v>2.0171203630804101E+18</v>
      </c>
      <c r="AA56">
        <v>0</v>
      </c>
      <c r="AB56">
        <v>51</v>
      </c>
      <c r="AC56">
        <v>0</v>
      </c>
      <c r="AD56">
        <v>201711</v>
      </c>
      <c r="AE56">
        <v>201711</v>
      </c>
      <c r="AF56">
        <v>0</v>
      </c>
      <c r="AG56" s="1">
        <v>0</v>
      </c>
      <c r="AJ56">
        <v>2</v>
      </c>
      <c r="AK56" t="s">
        <v>80</v>
      </c>
      <c r="AL56">
        <v>1</v>
      </c>
      <c r="AM56">
        <v>8062.2125835898096</v>
      </c>
      <c r="AN56">
        <v>73.361769683038105</v>
      </c>
      <c r="AO56">
        <v>165.98059469203301</v>
      </c>
      <c r="AP56">
        <v>755.73133352430898</v>
      </c>
      <c r="AQ56">
        <v>395.04871632739298</v>
      </c>
      <c r="AR56">
        <v>122.979847685057</v>
      </c>
      <c r="AS56">
        <v>5882.7463461531697</v>
      </c>
      <c r="AT56">
        <v>4482.7744807693798</v>
      </c>
      <c r="AU56" t="s">
        <v>106</v>
      </c>
      <c r="AV56">
        <v>0</v>
      </c>
      <c r="AW56">
        <v>0</v>
      </c>
      <c r="BA56" t="s">
        <v>81</v>
      </c>
      <c r="BB56" t="s">
        <v>73</v>
      </c>
      <c r="BC56">
        <v>0.167156305494843</v>
      </c>
      <c r="BD56">
        <v>2.3023967368885099E-2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7299618</v>
      </c>
      <c r="BM56">
        <v>605494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U56" t="str">
        <f t="shared" si="1"/>
        <v>511_H</v>
      </c>
    </row>
    <row r="57" spans="1:73" x14ac:dyDescent="0.25">
      <c r="A57" s="21" t="str">
        <f t="shared" si="0"/>
        <v>511__5F1</v>
      </c>
      <c r="B57" s="2">
        <v>101703615984</v>
      </c>
      <c r="C57" t="s">
        <v>84</v>
      </c>
      <c r="D57">
        <v>6308041311</v>
      </c>
      <c r="E57">
        <v>213</v>
      </c>
      <c r="F57">
        <v>89301051</v>
      </c>
      <c r="G57" t="s">
        <v>73</v>
      </c>
      <c r="H57">
        <v>511</v>
      </c>
      <c r="I57">
        <v>20171126</v>
      </c>
      <c r="J57">
        <v>20171203</v>
      </c>
      <c r="K57">
        <v>20171128</v>
      </c>
      <c r="L57">
        <v>92</v>
      </c>
      <c r="M57">
        <v>5</v>
      </c>
      <c r="Q57">
        <v>0</v>
      </c>
      <c r="R57">
        <v>54190</v>
      </c>
      <c r="S57">
        <v>9346</v>
      </c>
      <c r="T57">
        <v>1</v>
      </c>
      <c r="U57">
        <v>0</v>
      </c>
      <c r="V57">
        <v>0</v>
      </c>
      <c r="W57">
        <v>0</v>
      </c>
      <c r="X57">
        <v>0</v>
      </c>
      <c r="Y57" t="s">
        <v>105</v>
      </c>
      <c r="Z57" s="2">
        <v>2.0171203630804101E+18</v>
      </c>
      <c r="AA57">
        <v>0</v>
      </c>
      <c r="AB57">
        <v>51</v>
      </c>
      <c r="AC57">
        <v>0</v>
      </c>
      <c r="AD57">
        <v>201711</v>
      </c>
      <c r="AE57">
        <v>201711</v>
      </c>
      <c r="AF57">
        <v>0</v>
      </c>
      <c r="AG57" s="1">
        <v>0</v>
      </c>
      <c r="AJ57">
        <v>2</v>
      </c>
      <c r="AK57" t="s">
        <v>80</v>
      </c>
      <c r="AL57">
        <v>1</v>
      </c>
      <c r="AM57">
        <v>10761.1309349086</v>
      </c>
      <c r="AN57">
        <v>97.920465503809595</v>
      </c>
      <c r="AO57">
        <v>221.54450699682201</v>
      </c>
      <c r="AP57">
        <v>1008.72108584949</v>
      </c>
      <c r="AQ57">
        <v>527.29581588057897</v>
      </c>
      <c r="AR57">
        <v>164.148765561917</v>
      </c>
      <c r="AS57">
        <v>7852.0633177874197</v>
      </c>
      <c r="AT57">
        <v>5983.4347753885504</v>
      </c>
      <c r="AU57" t="s">
        <v>106</v>
      </c>
      <c r="AV57">
        <v>0</v>
      </c>
      <c r="AW57">
        <v>0</v>
      </c>
      <c r="BA57" t="s">
        <v>81</v>
      </c>
      <c r="BB57" t="s">
        <v>73</v>
      </c>
      <c r="BC57">
        <v>0.22311380050768301</v>
      </c>
      <c r="BD57">
        <v>3.0731505145615599E-2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7299619</v>
      </c>
      <c r="BM57">
        <v>605493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U57" t="str">
        <f t="shared" si="1"/>
        <v>511_H</v>
      </c>
    </row>
    <row r="58" spans="1:73" x14ac:dyDescent="0.25">
      <c r="A58" s="21" t="str">
        <f t="shared" si="0"/>
        <v>511__5F1</v>
      </c>
      <c r="B58" s="2">
        <v>101703615984</v>
      </c>
      <c r="C58" t="s">
        <v>84</v>
      </c>
      <c r="D58">
        <v>6308041311</v>
      </c>
      <c r="E58">
        <v>213</v>
      </c>
      <c r="F58">
        <v>89301051</v>
      </c>
      <c r="G58" t="s">
        <v>73</v>
      </c>
      <c r="H58">
        <v>511</v>
      </c>
      <c r="I58">
        <v>20171126</v>
      </c>
      <c r="J58">
        <v>20171203</v>
      </c>
      <c r="K58">
        <v>20171128</v>
      </c>
      <c r="L58">
        <v>92</v>
      </c>
      <c r="M58">
        <v>5</v>
      </c>
      <c r="Q58">
        <v>0</v>
      </c>
      <c r="R58">
        <v>54170</v>
      </c>
      <c r="S58">
        <v>6309</v>
      </c>
      <c r="T58">
        <v>1</v>
      </c>
      <c r="U58">
        <v>0</v>
      </c>
      <c r="V58">
        <v>0</v>
      </c>
      <c r="W58">
        <v>0</v>
      </c>
      <c r="X58">
        <v>0</v>
      </c>
      <c r="Y58" t="s">
        <v>105</v>
      </c>
      <c r="Z58" s="2">
        <v>2.0171203630804101E+18</v>
      </c>
      <c r="AA58">
        <v>0</v>
      </c>
      <c r="AB58">
        <v>51</v>
      </c>
      <c r="AC58">
        <v>0</v>
      </c>
      <c r="AD58">
        <v>201711</v>
      </c>
      <c r="AE58">
        <v>201711</v>
      </c>
      <c r="AF58">
        <v>0</v>
      </c>
      <c r="AG58" s="1">
        <v>0</v>
      </c>
      <c r="AJ58">
        <v>2</v>
      </c>
      <c r="AK58" t="s">
        <v>80</v>
      </c>
      <c r="AL58">
        <v>1</v>
      </c>
      <c r="AM58">
        <v>7264.2815181188398</v>
      </c>
      <c r="AN58">
        <v>66.101028981760606</v>
      </c>
      <c r="AO58">
        <v>149.553209356189</v>
      </c>
      <c r="AP58">
        <v>680.93530180018001</v>
      </c>
      <c r="AQ58">
        <v>355.95006445437298</v>
      </c>
      <c r="AR58">
        <v>110.80832034347701</v>
      </c>
      <c r="AS58">
        <v>5300.5208080377497</v>
      </c>
      <c r="AT58">
        <v>4039.1065694335898</v>
      </c>
      <c r="AU58" t="s">
        <v>106</v>
      </c>
      <c r="AV58">
        <v>0</v>
      </c>
      <c r="AW58">
        <v>0</v>
      </c>
      <c r="BA58" t="s">
        <v>81</v>
      </c>
      <c r="BB58" t="s">
        <v>73</v>
      </c>
      <c r="BC58">
        <v>0.150612558035841</v>
      </c>
      <c r="BD58">
        <v>2.0745245662710101E-2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7299620</v>
      </c>
      <c r="BM58">
        <v>605492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U58" t="str">
        <f t="shared" si="1"/>
        <v>511_H</v>
      </c>
    </row>
    <row r="59" spans="1:73" x14ac:dyDescent="0.25">
      <c r="A59" s="21" t="str">
        <f t="shared" si="0"/>
        <v>511__5F1</v>
      </c>
      <c r="B59" s="2">
        <v>101703615984</v>
      </c>
      <c r="C59" t="s">
        <v>84</v>
      </c>
      <c r="D59">
        <v>6308041311</v>
      </c>
      <c r="E59">
        <v>213</v>
      </c>
      <c r="F59">
        <v>89301051</v>
      </c>
      <c r="G59" t="s">
        <v>73</v>
      </c>
      <c r="H59">
        <v>511</v>
      </c>
      <c r="I59">
        <v>20171126</v>
      </c>
      <c r="J59">
        <v>20171203</v>
      </c>
      <c r="K59">
        <v>20171126</v>
      </c>
      <c r="L59">
        <v>92</v>
      </c>
      <c r="M59">
        <v>5</v>
      </c>
      <c r="Q59">
        <v>0</v>
      </c>
      <c r="R59">
        <v>51022</v>
      </c>
      <c r="S59">
        <v>251</v>
      </c>
      <c r="T59">
        <v>1</v>
      </c>
      <c r="U59">
        <v>0</v>
      </c>
      <c r="V59">
        <v>0</v>
      </c>
      <c r="W59">
        <v>0</v>
      </c>
      <c r="X59">
        <v>0</v>
      </c>
      <c r="Y59" t="s">
        <v>105</v>
      </c>
      <c r="Z59" s="2">
        <v>2.0171203630804101E+18</v>
      </c>
      <c r="AA59">
        <v>0</v>
      </c>
      <c r="AB59">
        <v>51</v>
      </c>
      <c r="AC59">
        <v>0</v>
      </c>
      <c r="AD59">
        <v>201711</v>
      </c>
      <c r="AE59">
        <v>201711</v>
      </c>
      <c r="AF59">
        <v>0</v>
      </c>
      <c r="AG59" s="1">
        <v>0</v>
      </c>
      <c r="AJ59">
        <v>2</v>
      </c>
      <c r="AK59" t="s">
        <v>80</v>
      </c>
      <c r="AL59">
        <v>1</v>
      </c>
      <c r="AM59">
        <v>289.00533540146199</v>
      </c>
      <c r="AN59">
        <v>2.6297920866098998</v>
      </c>
      <c r="AO59">
        <v>5.9498899268352599</v>
      </c>
      <c r="AP59">
        <v>27.0906262088834</v>
      </c>
      <c r="AQ59">
        <v>14.1612721791167</v>
      </c>
      <c r="AR59">
        <v>4.4084464108753796</v>
      </c>
      <c r="AS59">
        <v>210.87822520486199</v>
      </c>
      <c r="AT59">
        <v>160.69357250401501</v>
      </c>
      <c r="AU59" t="s">
        <v>106</v>
      </c>
      <c r="AV59">
        <v>0</v>
      </c>
      <c r="AW59">
        <v>0</v>
      </c>
      <c r="BA59" t="s">
        <v>81</v>
      </c>
      <c r="BB59" t="s">
        <v>73</v>
      </c>
      <c r="BC59">
        <v>5.9920355154535199E-3</v>
      </c>
      <c r="BD59">
        <v>8.2533787626252E-4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7299621</v>
      </c>
      <c r="BM59">
        <v>605491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U59" t="str">
        <f t="shared" si="1"/>
        <v>511_H</v>
      </c>
    </row>
    <row r="60" spans="1:73" x14ac:dyDescent="0.25">
      <c r="A60" s="21" t="str">
        <f t="shared" si="0"/>
        <v>511__5F1</v>
      </c>
      <c r="B60" s="2">
        <v>101703615984</v>
      </c>
      <c r="C60" t="s">
        <v>84</v>
      </c>
      <c r="D60">
        <v>6308041311</v>
      </c>
      <c r="E60">
        <v>213</v>
      </c>
      <c r="F60">
        <v>89301051</v>
      </c>
      <c r="G60" t="s">
        <v>73</v>
      </c>
      <c r="H60">
        <v>511</v>
      </c>
      <c r="I60">
        <v>20171126</v>
      </c>
      <c r="J60">
        <v>20171203</v>
      </c>
      <c r="K60">
        <v>20171126</v>
      </c>
      <c r="L60">
        <v>92</v>
      </c>
      <c r="M60">
        <v>5</v>
      </c>
      <c r="Q60">
        <v>0</v>
      </c>
      <c r="R60">
        <v>602</v>
      </c>
      <c r="S60">
        <v>2532</v>
      </c>
      <c r="T60">
        <v>2</v>
      </c>
      <c r="U60">
        <v>0</v>
      </c>
      <c r="V60">
        <v>0</v>
      </c>
      <c r="W60">
        <v>0</v>
      </c>
      <c r="X60">
        <v>0</v>
      </c>
      <c r="Y60" t="s">
        <v>105</v>
      </c>
      <c r="Z60" s="2">
        <v>2.0171203630804101E+18</v>
      </c>
      <c r="AA60">
        <v>0</v>
      </c>
      <c r="AB60">
        <v>51</v>
      </c>
      <c r="AC60">
        <v>0</v>
      </c>
      <c r="AD60">
        <v>201711</v>
      </c>
      <c r="AE60">
        <v>201711</v>
      </c>
      <c r="AF60">
        <v>0</v>
      </c>
      <c r="AG60" s="1">
        <v>0</v>
      </c>
      <c r="AJ60">
        <v>2</v>
      </c>
      <c r="AK60" t="s">
        <v>80</v>
      </c>
      <c r="AL60">
        <v>1</v>
      </c>
      <c r="AM60">
        <v>2915.3844989502099</v>
      </c>
      <c r="AN60">
        <v>26.528420570901499</v>
      </c>
      <c r="AO60">
        <v>60.020403564728603</v>
      </c>
      <c r="AP60">
        <v>273.28073928642499</v>
      </c>
      <c r="AQ60">
        <v>142.85394883475499</v>
      </c>
      <c r="AR60">
        <v>44.4708618021372</v>
      </c>
      <c r="AS60">
        <v>2127.26560246498</v>
      </c>
      <c r="AT60">
        <v>1621.02042063811</v>
      </c>
      <c r="AU60" t="s">
        <v>106</v>
      </c>
      <c r="AV60">
        <v>0</v>
      </c>
      <c r="AW60">
        <v>0</v>
      </c>
      <c r="BA60" t="s">
        <v>81</v>
      </c>
      <c r="BB60" t="s">
        <v>73</v>
      </c>
      <c r="BC60">
        <v>6.0445553486567001E-2</v>
      </c>
      <c r="BD60">
        <v>8.3257191342498097E-3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7299622</v>
      </c>
      <c r="BM60">
        <v>605490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U60" t="str">
        <f t="shared" si="1"/>
        <v>511_H</v>
      </c>
    </row>
    <row r="61" spans="1:73" x14ac:dyDescent="0.25">
      <c r="A61" s="21" t="str">
        <f t="shared" si="0"/>
        <v>511__5F1</v>
      </c>
      <c r="B61" s="2">
        <v>101703615984</v>
      </c>
      <c r="C61" t="s">
        <v>84</v>
      </c>
      <c r="D61">
        <v>6308041311</v>
      </c>
      <c r="E61">
        <v>213</v>
      </c>
      <c r="F61">
        <v>89301051</v>
      </c>
      <c r="G61" t="s">
        <v>73</v>
      </c>
      <c r="H61">
        <v>511</v>
      </c>
      <c r="I61">
        <v>20171126</v>
      </c>
      <c r="J61">
        <v>20171203</v>
      </c>
      <c r="K61">
        <v>20171126</v>
      </c>
      <c r="L61">
        <v>92</v>
      </c>
      <c r="M61">
        <v>5</v>
      </c>
      <c r="Q61">
        <v>0</v>
      </c>
      <c r="R61">
        <v>880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 t="s">
        <v>105</v>
      </c>
      <c r="Z61" s="2">
        <v>2.0171203630804101E+18</v>
      </c>
      <c r="AA61">
        <v>0</v>
      </c>
      <c r="AB61">
        <v>51</v>
      </c>
      <c r="AC61">
        <v>0</v>
      </c>
      <c r="AD61">
        <v>201711</v>
      </c>
      <c r="AE61">
        <v>201711</v>
      </c>
      <c r="AF61">
        <v>0</v>
      </c>
      <c r="AG61" s="1">
        <v>0</v>
      </c>
      <c r="AJ61">
        <v>2</v>
      </c>
      <c r="AK61" t="s">
        <v>80</v>
      </c>
      <c r="AL61">
        <v>1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 t="s">
        <v>106</v>
      </c>
      <c r="AV61">
        <v>0</v>
      </c>
      <c r="AW61">
        <v>0</v>
      </c>
      <c r="BA61" t="s">
        <v>81</v>
      </c>
      <c r="BB61" t="s">
        <v>73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7299623</v>
      </c>
      <c r="BM61">
        <v>605489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U61" t="str">
        <f t="shared" si="1"/>
        <v>511_H</v>
      </c>
    </row>
    <row r="62" spans="1:73" x14ac:dyDescent="0.25">
      <c r="A62" s="21" t="str">
        <f t="shared" si="0"/>
        <v>511__5F1</v>
      </c>
      <c r="B62" s="2">
        <v>101703615984</v>
      </c>
      <c r="C62" t="s">
        <v>84</v>
      </c>
      <c r="D62">
        <v>6308041311</v>
      </c>
      <c r="E62">
        <v>213</v>
      </c>
      <c r="F62">
        <v>89301051</v>
      </c>
      <c r="G62" t="s">
        <v>73</v>
      </c>
      <c r="H62">
        <v>511</v>
      </c>
      <c r="I62">
        <v>20171126</v>
      </c>
      <c r="J62">
        <v>20171203</v>
      </c>
      <c r="K62">
        <v>20171128</v>
      </c>
      <c r="L62">
        <v>92</v>
      </c>
      <c r="M62">
        <v>5</v>
      </c>
      <c r="Q62">
        <v>1</v>
      </c>
      <c r="R62">
        <v>183926</v>
      </c>
      <c r="S62">
        <v>0</v>
      </c>
      <c r="T62">
        <v>0.20000000298023199</v>
      </c>
      <c r="U62">
        <v>66.28</v>
      </c>
      <c r="V62">
        <v>0</v>
      </c>
      <c r="W62">
        <v>0</v>
      </c>
      <c r="X62">
        <v>0</v>
      </c>
      <c r="Y62" t="s">
        <v>105</v>
      </c>
      <c r="Z62" s="2">
        <v>2.0171203630804101E+18</v>
      </c>
      <c r="AA62">
        <v>0</v>
      </c>
      <c r="AB62">
        <v>51</v>
      </c>
      <c r="AC62">
        <v>0</v>
      </c>
      <c r="AD62">
        <v>201711</v>
      </c>
      <c r="AE62">
        <v>201711</v>
      </c>
      <c r="AF62">
        <v>0</v>
      </c>
      <c r="AG62" s="1">
        <v>0</v>
      </c>
      <c r="AJ62">
        <v>2</v>
      </c>
      <c r="AK62" t="s">
        <v>80</v>
      </c>
      <c r="AL62">
        <v>1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66.28</v>
      </c>
      <c r="AU62" t="s">
        <v>106</v>
      </c>
      <c r="AV62">
        <v>0</v>
      </c>
      <c r="AW62">
        <v>0</v>
      </c>
      <c r="AY62" t="s">
        <v>87</v>
      </c>
      <c r="BA62" t="s">
        <v>81</v>
      </c>
      <c r="BB62" t="s">
        <v>73</v>
      </c>
      <c r="BC62">
        <v>1.66555719842423E-3</v>
      </c>
      <c r="BD62">
        <v>2.29412432118598E-4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7533682</v>
      </c>
      <c r="BM62">
        <v>605516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U62" t="str">
        <f t="shared" si="1"/>
        <v>511_H</v>
      </c>
    </row>
    <row r="63" spans="1:73" x14ac:dyDescent="0.25">
      <c r="A63" s="21" t="str">
        <f t="shared" si="0"/>
        <v>511__5F1</v>
      </c>
      <c r="B63" s="2">
        <v>101703615984</v>
      </c>
      <c r="C63" t="s">
        <v>84</v>
      </c>
      <c r="D63">
        <v>6308041311</v>
      </c>
      <c r="E63">
        <v>213</v>
      </c>
      <c r="F63">
        <v>89301051</v>
      </c>
      <c r="G63" t="s">
        <v>73</v>
      </c>
      <c r="H63">
        <v>511</v>
      </c>
      <c r="I63">
        <v>20171126</v>
      </c>
      <c r="J63">
        <v>20171203</v>
      </c>
      <c r="K63">
        <v>20171128</v>
      </c>
      <c r="L63">
        <v>92</v>
      </c>
      <c r="M63">
        <v>5</v>
      </c>
      <c r="Q63">
        <v>2</v>
      </c>
      <c r="R63">
        <v>7917</v>
      </c>
      <c r="S63">
        <v>0</v>
      </c>
      <c r="T63">
        <v>2</v>
      </c>
      <c r="U63">
        <v>4319.1400000000003</v>
      </c>
      <c r="V63">
        <v>0</v>
      </c>
      <c r="W63">
        <v>0</v>
      </c>
      <c r="X63">
        <v>0</v>
      </c>
      <c r="Y63" t="s">
        <v>105</v>
      </c>
      <c r="Z63" s="2">
        <v>2.0171203630804101E+18</v>
      </c>
      <c r="AA63">
        <v>0</v>
      </c>
      <c r="AB63">
        <v>51</v>
      </c>
      <c r="AC63">
        <v>0</v>
      </c>
      <c r="AD63">
        <v>201711</v>
      </c>
      <c r="AE63">
        <v>201711</v>
      </c>
      <c r="AF63">
        <v>0</v>
      </c>
      <c r="AG63" s="1">
        <v>0</v>
      </c>
      <c r="AJ63">
        <v>2</v>
      </c>
      <c r="AK63" t="s">
        <v>80</v>
      </c>
      <c r="AL63">
        <v>1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4319.1400000000003</v>
      </c>
      <c r="AU63" t="s">
        <v>106</v>
      </c>
      <c r="AV63">
        <v>0</v>
      </c>
      <c r="AW63">
        <v>0</v>
      </c>
      <c r="AY63" t="s">
        <v>86</v>
      </c>
      <c r="BA63" t="s">
        <v>81</v>
      </c>
      <c r="BB63" t="s">
        <v>73</v>
      </c>
      <c r="BC63">
        <v>0.10853613032592099</v>
      </c>
      <c r="BD63">
        <v>1.49496742918033E-2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7533683</v>
      </c>
      <c r="BM63">
        <v>605515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U63" t="str">
        <f t="shared" si="1"/>
        <v>511_H</v>
      </c>
    </row>
    <row r="64" spans="1:73" x14ac:dyDescent="0.25">
      <c r="A64" s="21" t="str">
        <f t="shared" si="0"/>
        <v>511__5F1</v>
      </c>
      <c r="B64" s="2">
        <v>101703615984</v>
      </c>
      <c r="C64" t="s">
        <v>84</v>
      </c>
      <c r="D64">
        <v>6308041311</v>
      </c>
      <c r="E64">
        <v>213</v>
      </c>
      <c r="F64">
        <v>89301051</v>
      </c>
      <c r="G64" t="s">
        <v>73</v>
      </c>
      <c r="H64">
        <v>511</v>
      </c>
      <c r="I64">
        <v>20171126</v>
      </c>
      <c r="J64">
        <v>20171203</v>
      </c>
      <c r="K64">
        <v>20171128</v>
      </c>
      <c r="L64">
        <v>92</v>
      </c>
      <c r="M64">
        <v>5</v>
      </c>
      <c r="Q64">
        <v>1</v>
      </c>
      <c r="R64">
        <v>45123</v>
      </c>
      <c r="S64">
        <v>0</v>
      </c>
      <c r="T64">
        <v>0.40000000596046398</v>
      </c>
      <c r="U64">
        <v>1977.58</v>
      </c>
      <c r="V64">
        <v>0</v>
      </c>
      <c r="W64">
        <v>0</v>
      </c>
      <c r="X64">
        <v>0</v>
      </c>
      <c r="Y64" t="s">
        <v>105</v>
      </c>
      <c r="Z64" s="2">
        <v>2.0171203630804101E+18</v>
      </c>
      <c r="AA64">
        <v>0</v>
      </c>
      <c r="AB64">
        <v>51</v>
      </c>
      <c r="AC64">
        <v>0</v>
      </c>
      <c r="AD64">
        <v>201711</v>
      </c>
      <c r="AE64">
        <v>201711</v>
      </c>
      <c r="AF64">
        <v>0</v>
      </c>
      <c r="AG64" s="1">
        <v>0</v>
      </c>
      <c r="AJ64">
        <v>2</v>
      </c>
      <c r="AK64" t="s">
        <v>80</v>
      </c>
      <c r="AL64">
        <v>1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1977.58</v>
      </c>
      <c r="AU64" t="s">
        <v>106</v>
      </c>
      <c r="AV64">
        <v>0</v>
      </c>
      <c r="AW64">
        <v>0</v>
      </c>
      <c r="AY64" t="s">
        <v>82</v>
      </c>
      <c r="BA64" t="s">
        <v>81</v>
      </c>
      <c r="BB64" t="s">
        <v>73</v>
      </c>
      <c r="BC64">
        <v>4.9694819017196801E-2</v>
      </c>
      <c r="BD64">
        <v>6.8449221108795796E-3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7533684</v>
      </c>
      <c r="BM64">
        <v>605514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U64" t="str">
        <f t="shared" si="1"/>
        <v>511_H</v>
      </c>
    </row>
    <row r="65" spans="1:73" x14ac:dyDescent="0.25">
      <c r="A65" s="21" t="str">
        <f t="shared" si="0"/>
        <v>511__5F1</v>
      </c>
      <c r="B65" s="2">
        <v>101703615984</v>
      </c>
      <c r="C65" t="s">
        <v>84</v>
      </c>
      <c r="D65">
        <v>6308041311</v>
      </c>
      <c r="E65">
        <v>213</v>
      </c>
      <c r="F65">
        <v>89301051</v>
      </c>
      <c r="G65" t="s">
        <v>73</v>
      </c>
      <c r="H65">
        <v>511</v>
      </c>
      <c r="I65">
        <v>20171126</v>
      </c>
      <c r="J65">
        <v>20171203</v>
      </c>
      <c r="K65">
        <v>20171128</v>
      </c>
      <c r="L65">
        <v>92</v>
      </c>
      <c r="M65">
        <v>5</v>
      </c>
      <c r="Q65">
        <v>3</v>
      </c>
      <c r="R65">
        <v>37180</v>
      </c>
      <c r="S65">
        <v>0</v>
      </c>
      <c r="T65">
        <v>1</v>
      </c>
      <c r="U65">
        <v>68578</v>
      </c>
      <c r="V65">
        <v>0</v>
      </c>
      <c r="W65">
        <v>0</v>
      </c>
      <c r="X65">
        <v>0</v>
      </c>
      <c r="Y65" t="s">
        <v>105</v>
      </c>
      <c r="Z65" s="2">
        <v>2.0171203630804101E+18</v>
      </c>
      <c r="AA65">
        <v>0</v>
      </c>
      <c r="AB65">
        <v>51</v>
      </c>
      <c r="AC65">
        <v>0</v>
      </c>
      <c r="AD65">
        <v>201711</v>
      </c>
      <c r="AE65">
        <v>201711</v>
      </c>
      <c r="AF65">
        <v>0</v>
      </c>
      <c r="AG65" s="1">
        <v>0</v>
      </c>
      <c r="AJ65">
        <v>2</v>
      </c>
      <c r="AK65" t="s">
        <v>80</v>
      </c>
      <c r="AL65">
        <v>1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68578</v>
      </c>
      <c r="AU65" t="s">
        <v>106</v>
      </c>
      <c r="AV65">
        <v>0</v>
      </c>
      <c r="AW65">
        <v>0</v>
      </c>
      <c r="BA65" t="s">
        <v>81</v>
      </c>
      <c r="BB65" t="s">
        <v>73</v>
      </c>
      <c r="BC65">
        <v>1.72330388584093</v>
      </c>
      <c r="BD65">
        <v>0.23736641173550399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7533685</v>
      </c>
      <c r="BM65">
        <v>605513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U65" t="str">
        <f t="shared" si="1"/>
        <v>511_H</v>
      </c>
    </row>
    <row r="66" spans="1:73" x14ac:dyDescent="0.25">
      <c r="A66" s="21" t="str">
        <f t="shared" si="0"/>
        <v>511__5F1</v>
      </c>
      <c r="B66" s="2">
        <v>101703615984</v>
      </c>
      <c r="C66" t="s">
        <v>84</v>
      </c>
      <c r="D66">
        <v>6308041311</v>
      </c>
      <c r="E66">
        <v>213</v>
      </c>
      <c r="F66">
        <v>89301051</v>
      </c>
      <c r="G66" t="s">
        <v>73</v>
      </c>
      <c r="H66">
        <v>511</v>
      </c>
      <c r="I66">
        <v>20171126</v>
      </c>
      <c r="J66">
        <v>20171203</v>
      </c>
      <c r="K66">
        <v>20171128</v>
      </c>
      <c r="L66">
        <v>92</v>
      </c>
      <c r="M66">
        <v>5</v>
      </c>
      <c r="Q66">
        <v>3</v>
      </c>
      <c r="R66">
        <v>56313</v>
      </c>
      <c r="S66">
        <v>0</v>
      </c>
      <c r="T66">
        <v>1</v>
      </c>
      <c r="U66">
        <v>9403</v>
      </c>
      <c r="V66">
        <v>0</v>
      </c>
      <c r="W66">
        <v>0</v>
      </c>
      <c r="X66">
        <v>0</v>
      </c>
      <c r="Y66" t="s">
        <v>105</v>
      </c>
      <c r="Z66" s="2">
        <v>2.0171203630804101E+18</v>
      </c>
      <c r="AA66">
        <v>0</v>
      </c>
      <c r="AB66">
        <v>51</v>
      </c>
      <c r="AC66">
        <v>0</v>
      </c>
      <c r="AD66">
        <v>201711</v>
      </c>
      <c r="AE66">
        <v>201711</v>
      </c>
      <c r="AF66">
        <v>0</v>
      </c>
      <c r="AG66" s="1">
        <v>0</v>
      </c>
      <c r="AJ66">
        <v>2</v>
      </c>
      <c r="AK66" t="s">
        <v>80</v>
      </c>
      <c r="AL66">
        <v>1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9403</v>
      </c>
      <c r="AU66" t="s">
        <v>106</v>
      </c>
      <c r="AV66">
        <v>0</v>
      </c>
      <c r="AW66">
        <v>0</v>
      </c>
      <c r="BA66" t="s">
        <v>81</v>
      </c>
      <c r="BB66" t="s">
        <v>73</v>
      </c>
      <c r="BC66">
        <v>0.23628899120071001</v>
      </c>
      <c r="BD66">
        <v>3.2546244707471098E-2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7533686</v>
      </c>
      <c r="BM66">
        <v>605512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U66" t="str">
        <f t="shared" si="1"/>
        <v>511_H</v>
      </c>
    </row>
    <row r="67" spans="1:73" x14ac:dyDescent="0.25">
      <c r="A67" s="21" t="str">
        <f t="shared" ref="A67:A100" si="2">H67&amp;"_"&amp;O67&amp;"_"&amp;G67</f>
        <v>511__5F1</v>
      </c>
      <c r="B67" s="2">
        <v>101703615984</v>
      </c>
      <c r="C67" t="s">
        <v>84</v>
      </c>
      <c r="D67">
        <v>6308041311</v>
      </c>
      <c r="E67">
        <v>213</v>
      </c>
      <c r="F67">
        <v>89301051</v>
      </c>
      <c r="G67" t="s">
        <v>73</v>
      </c>
      <c r="H67">
        <v>511</v>
      </c>
      <c r="I67">
        <v>20171126</v>
      </c>
      <c r="J67">
        <v>20171203</v>
      </c>
      <c r="K67">
        <v>20171128</v>
      </c>
      <c r="L67">
        <v>92</v>
      </c>
      <c r="M67">
        <v>5</v>
      </c>
      <c r="Q67">
        <v>3</v>
      </c>
      <c r="R67">
        <v>56292</v>
      </c>
      <c r="S67">
        <v>0</v>
      </c>
      <c r="T67">
        <v>1</v>
      </c>
      <c r="U67">
        <v>1796</v>
      </c>
      <c r="V67">
        <v>0</v>
      </c>
      <c r="W67">
        <v>0</v>
      </c>
      <c r="X67">
        <v>0</v>
      </c>
      <c r="Y67" t="s">
        <v>105</v>
      </c>
      <c r="Z67" s="2">
        <v>2.0171203630804101E+18</v>
      </c>
      <c r="AA67">
        <v>0</v>
      </c>
      <c r="AB67">
        <v>51</v>
      </c>
      <c r="AC67">
        <v>0</v>
      </c>
      <c r="AD67">
        <v>201711</v>
      </c>
      <c r="AE67">
        <v>201711</v>
      </c>
      <c r="AF67">
        <v>0</v>
      </c>
      <c r="AG67" s="1">
        <v>0</v>
      </c>
      <c r="AJ67">
        <v>2</v>
      </c>
      <c r="AK67" t="s">
        <v>80</v>
      </c>
      <c r="AL67">
        <v>1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1796</v>
      </c>
      <c r="AU67" t="s">
        <v>106</v>
      </c>
      <c r="AV67">
        <v>0</v>
      </c>
      <c r="AW67">
        <v>0</v>
      </c>
      <c r="BA67" t="s">
        <v>81</v>
      </c>
      <c r="BB67" t="s">
        <v>73</v>
      </c>
      <c r="BC67">
        <v>4.5131875805219199E-2</v>
      </c>
      <c r="BD67">
        <v>6.2164261931955799E-3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7533687</v>
      </c>
      <c r="BM67">
        <v>605511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U67" t="str">
        <f t="shared" ref="BU67:BU100" si="3">H67&amp;"_"&amp;C67</f>
        <v>511_H</v>
      </c>
    </row>
    <row r="68" spans="1:73" x14ac:dyDescent="0.25">
      <c r="A68" s="21" t="str">
        <f t="shared" si="2"/>
        <v>511__5F1</v>
      </c>
      <c r="B68" s="2">
        <v>101703615984</v>
      </c>
      <c r="C68" t="s">
        <v>84</v>
      </c>
      <c r="D68">
        <v>6308041311</v>
      </c>
      <c r="E68">
        <v>213</v>
      </c>
      <c r="F68">
        <v>89301051</v>
      </c>
      <c r="G68" t="s">
        <v>73</v>
      </c>
      <c r="H68">
        <v>511</v>
      </c>
      <c r="I68">
        <v>20171126</v>
      </c>
      <c r="J68">
        <v>20171203</v>
      </c>
      <c r="K68">
        <v>20171127</v>
      </c>
      <c r="L68">
        <v>92</v>
      </c>
      <c r="M68">
        <v>5</v>
      </c>
      <c r="Q68">
        <v>1</v>
      </c>
      <c r="R68">
        <v>91731</v>
      </c>
      <c r="S68">
        <v>0</v>
      </c>
      <c r="T68">
        <v>0.30000001192092801</v>
      </c>
      <c r="U68">
        <v>368.31</v>
      </c>
      <c r="V68">
        <v>0</v>
      </c>
      <c r="W68">
        <v>0</v>
      </c>
      <c r="X68">
        <v>0</v>
      </c>
      <c r="Y68" t="s">
        <v>105</v>
      </c>
      <c r="Z68" s="2">
        <v>2.0171203630804101E+18</v>
      </c>
      <c r="AA68">
        <v>0</v>
      </c>
      <c r="AB68">
        <v>51</v>
      </c>
      <c r="AC68">
        <v>0</v>
      </c>
      <c r="AD68">
        <v>201711</v>
      </c>
      <c r="AE68">
        <v>201711</v>
      </c>
      <c r="AF68">
        <v>0</v>
      </c>
      <c r="AG68" s="1">
        <v>0</v>
      </c>
      <c r="AJ68">
        <v>2</v>
      </c>
      <c r="AK68" t="s">
        <v>80</v>
      </c>
      <c r="AL68">
        <v>1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368.31</v>
      </c>
      <c r="AU68" t="s">
        <v>106</v>
      </c>
      <c r="AV68">
        <v>0</v>
      </c>
      <c r="AW68">
        <v>0</v>
      </c>
      <c r="AY68" t="s">
        <v>88</v>
      </c>
      <c r="BA68" t="s">
        <v>81</v>
      </c>
      <c r="BB68" t="s">
        <v>73</v>
      </c>
      <c r="BC68">
        <v>9.2553013239533993E-3</v>
      </c>
      <c r="BD68">
        <v>1.2748173336391199E-3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7533688</v>
      </c>
      <c r="BM68">
        <v>605510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U68" t="str">
        <f t="shared" si="3"/>
        <v>511_H</v>
      </c>
    </row>
    <row r="69" spans="1:73" x14ac:dyDescent="0.25">
      <c r="A69" s="21" t="str">
        <f t="shared" si="2"/>
        <v>511__5F1</v>
      </c>
      <c r="B69" s="2">
        <v>101703615984</v>
      </c>
      <c r="C69" t="s">
        <v>84</v>
      </c>
      <c r="D69">
        <v>6308041311</v>
      </c>
      <c r="E69">
        <v>213</v>
      </c>
      <c r="F69">
        <v>89301051</v>
      </c>
      <c r="G69" t="s">
        <v>73</v>
      </c>
      <c r="H69">
        <v>511</v>
      </c>
      <c r="I69">
        <v>20171126</v>
      </c>
      <c r="J69">
        <v>20171203</v>
      </c>
      <c r="K69">
        <v>20171126</v>
      </c>
      <c r="L69">
        <v>92</v>
      </c>
      <c r="M69">
        <v>5</v>
      </c>
      <c r="Q69">
        <v>1</v>
      </c>
      <c r="R69">
        <v>91731</v>
      </c>
      <c r="S69">
        <v>0</v>
      </c>
      <c r="T69">
        <v>0.30000001192092801</v>
      </c>
      <c r="U69">
        <v>368.31</v>
      </c>
      <c r="V69">
        <v>0</v>
      </c>
      <c r="W69">
        <v>0</v>
      </c>
      <c r="X69">
        <v>0</v>
      </c>
      <c r="Y69" t="s">
        <v>105</v>
      </c>
      <c r="Z69" s="2">
        <v>2.0171203630804101E+18</v>
      </c>
      <c r="AA69">
        <v>0</v>
      </c>
      <c r="AB69">
        <v>51</v>
      </c>
      <c r="AC69">
        <v>0</v>
      </c>
      <c r="AD69">
        <v>201711</v>
      </c>
      <c r="AE69">
        <v>201711</v>
      </c>
      <c r="AF69">
        <v>0</v>
      </c>
      <c r="AG69" s="1">
        <v>0</v>
      </c>
      <c r="AJ69">
        <v>2</v>
      </c>
      <c r="AK69" t="s">
        <v>80</v>
      </c>
      <c r="AL69">
        <v>1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368.31</v>
      </c>
      <c r="AU69" t="s">
        <v>106</v>
      </c>
      <c r="AV69">
        <v>0</v>
      </c>
      <c r="AW69">
        <v>0</v>
      </c>
      <c r="AY69" t="s">
        <v>88</v>
      </c>
      <c r="BA69" t="s">
        <v>81</v>
      </c>
      <c r="BB69" t="s">
        <v>73</v>
      </c>
      <c r="BC69">
        <v>9.2553013239533993E-3</v>
      </c>
      <c r="BD69">
        <v>1.2748173336391199E-3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7533689</v>
      </c>
      <c r="BM69">
        <v>605509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U69" t="str">
        <f t="shared" si="3"/>
        <v>511_H</v>
      </c>
    </row>
    <row r="70" spans="1:73" x14ac:dyDescent="0.25">
      <c r="A70" s="21" t="str">
        <f t="shared" si="2"/>
        <v>511__5F1</v>
      </c>
      <c r="B70" s="2">
        <v>101703615984</v>
      </c>
      <c r="C70" t="s">
        <v>84</v>
      </c>
      <c r="D70">
        <v>6308041311</v>
      </c>
      <c r="E70">
        <v>213</v>
      </c>
      <c r="F70">
        <v>89301051</v>
      </c>
      <c r="G70" t="s">
        <v>73</v>
      </c>
      <c r="H70">
        <v>511</v>
      </c>
      <c r="I70">
        <v>20171126</v>
      </c>
      <c r="J70">
        <v>20171203</v>
      </c>
      <c r="K70">
        <v>20171128</v>
      </c>
      <c r="L70">
        <v>92</v>
      </c>
      <c r="M70">
        <v>5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150</v>
      </c>
      <c r="X70">
        <v>240</v>
      </c>
      <c r="Y70" t="s">
        <v>105</v>
      </c>
      <c r="Z70" s="2">
        <v>2.0171203630804101E+18</v>
      </c>
      <c r="AA70">
        <v>0</v>
      </c>
      <c r="AB70">
        <v>51</v>
      </c>
      <c r="AC70">
        <v>0</v>
      </c>
      <c r="AD70">
        <v>201711</v>
      </c>
      <c r="AE70">
        <v>201711</v>
      </c>
      <c r="AF70">
        <v>0</v>
      </c>
      <c r="AG70" s="1">
        <v>0</v>
      </c>
      <c r="AJ70">
        <v>2</v>
      </c>
      <c r="AK70" t="s">
        <v>80</v>
      </c>
      <c r="AL70">
        <v>1</v>
      </c>
      <c r="AM70">
        <v>172.71235183354301</v>
      </c>
      <c r="AN70">
        <v>1.5715888963804201</v>
      </c>
      <c r="AO70">
        <v>3.5557111116545301</v>
      </c>
      <c r="AP70">
        <v>16.1896172563048</v>
      </c>
      <c r="AQ70">
        <v>8.4629116608267605</v>
      </c>
      <c r="AR70">
        <v>2.6345297276147601</v>
      </c>
      <c r="AS70">
        <v>126.02284374792499</v>
      </c>
      <c r="AT70">
        <v>336.03201544064598</v>
      </c>
      <c r="AU70" t="s">
        <v>106</v>
      </c>
      <c r="AV70">
        <v>0</v>
      </c>
      <c r="AW70">
        <v>0</v>
      </c>
      <c r="BA70" t="s">
        <v>81</v>
      </c>
      <c r="BB70" t="s">
        <v>73</v>
      </c>
      <c r="BC70">
        <v>9.61188334938551E-3</v>
      </c>
      <c r="BD70">
        <v>1.3239326385842401E-3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7617866</v>
      </c>
      <c r="BM70">
        <v>0</v>
      </c>
      <c r="BN70">
        <v>0</v>
      </c>
      <c r="BO70">
        <v>0</v>
      </c>
      <c r="BP70">
        <v>2</v>
      </c>
      <c r="BQ70">
        <v>0</v>
      </c>
      <c r="BR70">
        <v>0</v>
      </c>
      <c r="BS70">
        <v>0</v>
      </c>
      <c r="BU70" t="str">
        <f t="shared" si="3"/>
        <v>511_H</v>
      </c>
    </row>
    <row r="71" spans="1:73" x14ac:dyDescent="0.25">
      <c r="A71" s="21" t="str">
        <f t="shared" si="2"/>
        <v>3341_511_801</v>
      </c>
      <c r="B71" s="2">
        <v>101703926518</v>
      </c>
      <c r="C71" t="s">
        <v>70</v>
      </c>
      <c r="D71">
        <v>6308041311</v>
      </c>
      <c r="E71">
        <v>213</v>
      </c>
      <c r="F71">
        <v>89301335</v>
      </c>
      <c r="G71">
        <v>801</v>
      </c>
      <c r="H71">
        <v>3341</v>
      </c>
      <c r="I71">
        <v>20171128</v>
      </c>
      <c r="J71">
        <v>20171128</v>
      </c>
      <c r="K71">
        <v>20171128</v>
      </c>
      <c r="L71">
        <v>92</v>
      </c>
      <c r="M71">
        <v>5</v>
      </c>
      <c r="N71" t="s">
        <v>73</v>
      </c>
      <c r="O71">
        <v>511</v>
      </c>
      <c r="P71">
        <v>89301051</v>
      </c>
      <c r="Q71">
        <v>0</v>
      </c>
      <c r="R71">
        <v>81775</v>
      </c>
      <c r="S71">
        <v>37</v>
      </c>
      <c r="T71">
        <v>1</v>
      </c>
      <c r="U71">
        <v>0</v>
      </c>
      <c r="V71">
        <v>0</v>
      </c>
      <c r="W71">
        <v>0</v>
      </c>
      <c r="X71">
        <v>0</v>
      </c>
      <c r="Y71" t="s">
        <v>105</v>
      </c>
      <c r="Z71" s="2">
        <v>2.0171203630804101E+18</v>
      </c>
      <c r="AA71">
        <v>0</v>
      </c>
      <c r="AB71">
        <v>335</v>
      </c>
      <c r="AC71">
        <v>0</v>
      </c>
      <c r="AD71">
        <v>201711</v>
      </c>
      <c r="AE71">
        <v>201712</v>
      </c>
      <c r="AF71">
        <v>0</v>
      </c>
      <c r="AG71" s="1">
        <v>0</v>
      </c>
      <c r="AK71" t="s">
        <v>78</v>
      </c>
      <c r="AM71">
        <v>16.321033200661901</v>
      </c>
      <c r="AN71">
        <v>6.1340378706732798E-2</v>
      </c>
      <c r="AO71">
        <v>0</v>
      </c>
      <c r="AP71">
        <v>7.2375406199748501E-4</v>
      </c>
      <c r="AQ71">
        <v>0</v>
      </c>
      <c r="AR71">
        <v>10.8223226192166</v>
      </c>
      <c r="AS71">
        <v>4.5693217845766299</v>
      </c>
      <c r="AT71">
        <v>23.687897142026099</v>
      </c>
      <c r="AU71" t="s">
        <v>106</v>
      </c>
      <c r="AV71">
        <v>0</v>
      </c>
      <c r="AW71">
        <v>0</v>
      </c>
      <c r="BA71" t="s">
        <v>81</v>
      </c>
      <c r="BB71">
        <v>801</v>
      </c>
      <c r="BC71">
        <v>8.8328810387163501E-4</v>
      </c>
      <c r="BD71">
        <v>1.21663352277742E-4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5615906</v>
      </c>
      <c r="BM71">
        <v>675498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U71" t="str">
        <f t="shared" si="3"/>
        <v>3341_E</v>
      </c>
    </row>
    <row r="72" spans="1:73" x14ac:dyDescent="0.25">
      <c r="A72" s="21" t="str">
        <f t="shared" si="2"/>
        <v>3341_511_801</v>
      </c>
      <c r="B72" s="2">
        <v>101703926518</v>
      </c>
      <c r="C72" t="s">
        <v>70</v>
      </c>
      <c r="D72">
        <v>6308041311</v>
      </c>
      <c r="E72">
        <v>213</v>
      </c>
      <c r="F72">
        <v>89301335</v>
      </c>
      <c r="G72">
        <v>801</v>
      </c>
      <c r="H72">
        <v>3341</v>
      </c>
      <c r="I72">
        <v>20171128</v>
      </c>
      <c r="J72">
        <v>20171128</v>
      </c>
      <c r="K72">
        <v>20171128</v>
      </c>
      <c r="L72">
        <v>92</v>
      </c>
      <c r="M72">
        <v>5</v>
      </c>
      <c r="N72" t="s">
        <v>73</v>
      </c>
      <c r="O72">
        <v>511</v>
      </c>
      <c r="P72">
        <v>89301051</v>
      </c>
      <c r="Q72">
        <v>0</v>
      </c>
      <c r="R72">
        <v>97111</v>
      </c>
      <c r="S72">
        <v>17</v>
      </c>
      <c r="T72">
        <v>1</v>
      </c>
      <c r="U72">
        <v>0</v>
      </c>
      <c r="V72">
        <v>0</v>
      </c>
      <c r="W72">
        <v>0</v>
      </c>
      <c r="X72">
        <v>0</v>
      </c>
      <c r="Y72" t="s">
        <v>105</v>
      </c>
      <c r="Z72" s="2">
        <v>2.0171203630804101E+18</v>
      </c>
      <c r="AA72">
        <v>0</v>
      </c>
      <c r="AB72">
        <v>335</v>
      </c>
      <c r="AC72">
        <v>0</v>
      </c>
      <c r="AD72">
        <v>201711</v>
      </c>
      <c r="AE72">
        <v>201712</v>
      </c>
      <c r="AF72">
        <v>0</v>
      </c>
      <c r="AG72" s="1">
        <v>0</v>
      </c>
      <c r="AK72" t="s">
        <v>78</v>
      </c>
      <c r="AM72">
        <v>7.4988530921960201</v>
      </c>
      <c r="AN72">
        <v>2.8183417243634001E-2</v>
      </c>
      <c r="AO72">
        <v>0</v>
      </c>
      <c r="AP72">
        <v>3.3253565010695201E-4</v>
      </c>
      <c r="AQ72">
        <v>0</v>
      </c>
      <c r="AR72">
        <v>4.9724185007211803</v>
      </c>
      <c r="AS72">
        <v>2.0994181172379101</v>
      </c>
      <c r="AT72">
        <v>10.8836284166066</v>
      </c>
      <c r="AU72" t="s">
        <v>106</v>
      </c>
      <c r="AV72">
        <v>0</v>
      </c>
      <c r="AW72">
        <v>0</v>
      </c>
      <c r="BA72" t="s">
        <v>81</v>
      </c>
      <c r="BB72">
        <v>801</v>
      </c>
      <c r="BC72">
        <v>4.0583507475183201E-4</v>
      </c>
      <c r="BD72">
        <v>5.5899378073557102E-5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5615907</v>
      </c>
      <c r="BM72">
        <v>675499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U72" t="str">
        <f t="shared" si="3"/>
        <v>3341_E</v>
      </c>
    </row>
    <row r="73" spans="1:73" x14ac:dyDescent="0.25">
      <c r="A73" s="21" t="str">
        <f t="shared" si="2"/>
        <v>3341_511_801</v>
      </c>
      <c r="B73" s="2">
        <v>101703926518</v>
      </c>
      <c r="C73" t="s">
        <v>70</v>
      </c>
      <c r="D73">
        <v>6308041311</v>
      </c>
      <c r="E73">
        <v>213</v>
      </c>
      <c r="F73">
        <v>89301335</v>
      </c>
      <c r="G73">
        <v>801</v>
      </c>
      <c r="H73">
        <v>3341</v>
      </c>
      <c r="I73">
        <v>20171128</v>
      </c>
      <c r="J73">
        <v>20171128</v>
      </c>
      <c r="K73">
        <v>20171128</v>
      </c>
      <c r="L73">
        <v>92</v>
      </c>
      <c r="M73">
        <v>5</v>
      </c>
      <c r="N73" t="s">
        <v>73</v>
      </c>
      <c r="O73">
        <v>511</v>
      </c>
      <c r="P73">
        <v>89301051</v>
      </c>
      <c r="Q73">
        <v>0</v>
      </c>
      <c r="R73">
        <v>81465</v>
      </c>
      <c r="S73">
        <v>20</v>
      </c>
      <c r="T73">
        <v>1</v>
      </c>
      <c r="U73">
        <v>0</v>
      </c>
      <c r="V73">
        <v>0</v>
      </c>
      <c r="W73">
        <v>0</v>
      </c>
      <c r="X73">
        <v>0</v>
      </c>
      <c r="Y73" t="s">
        <v>105</v>
      </c>
      <c r="Z73" s="2">
        <v>2.0171203630804101E+18</v>
      </c>
      <c r="AA73">
        <v>0</v>
      </c>
      <c r="AB73">
        <v>335</v>
      </c>
      <c r="AC73">
        <v>0</v>
      </c>
      <c r="AD73">
        <v>201711</v>
      </c>
      <c r="AE73">
        <v>201712</v>
      </c>
      <c r="AF73">
        <v>0</v>
      </c>
      <c r="AG73" s="1">
        <v>0</v>
      </c>
      <c r="AK73" t="s">
        <v>78</v>
      </c>
      <c r="AM73">
        <v>8.8221801084659095</v>
      </c>
      <c r="AN73">
        <v>3.3156961463098801E-2</v>
      </c>
      <c r="AO73">
        <v>0</v>
      </c>
      <c r="AP73">
        <v>3.9121841189053202E-4</v>
      </c>
      <c r="AQ73">
        <v>0</v>
      </c>
      <c r="AR73">
        <v>5.8499041184955001</v>
      </c>
      <c r="AS73">
        <v>2.4699036673387198</v>
      </c>
      <c r="AT73">
        <v>12.804268725419499</v>
      </c>
      <c r="AU73" t="s">
        <v>106</v>
      </c>
      <c r="AV73">
        <v>0</v>
      </c>
      <c r="AW73">
        <v>0</v>
      </c>
      <c r="BA73" t="s">
        <v>81</v>
      </c>
      <c r="BB73">
        <v>801</v>
      </c>
      <c r="BC73">
        <v>4.77453029119803E-4</v>
      </c>
      <c r="BD73">
        <v>6.5763974204184907E-5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5615908</v>
      </c>
      <c r="BM73">
        <v>675500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U73" t="str">
        <f t="shared" si="3"/>
        <v>3341_E</v>
      </c>
    </row>
    <row r="74" spans="1:73" x14ac:dyDescent="0.25">
      <c r="A74" s="21" t="str">
        <f t="shared" si="2"/>
        <v>3341_511_801</v>
      </c>
      <c r="B74" s="2">
        <v>101703926518</v>
      </c>
      <c r="C74" t="s">
        <v>70</v>
      </c>
      <c r="D74">
        <v>6308041311</v>
      </c>
      <c r="E74">
        <v>213</v>
      </c>
      <c r="F74">
        <v>89301335</v>
      </c>
      <c r="G74">
        <v>801</v>
      </c>
      <c r="H74">
        <v>3341</v>
      </c>
      <c r="I74">
        <v>20171128</v>
      </c>
      <c r="J74">
        <v>20171128</v>
      </c>
      <c r="K74">
        <v>20171128</v>
      </c>
      <c r="L74">
        <v>92</v>
      </c>
      <c r="M74">
        <v>5</v>
      </c>
      <c r="N74" t="s">
        <v>73</v>
      </c>
      <c r="O74">
        <v>511</v>
      </c>
      <c r="P74">
        <v>89301051</v>
      </c>
      <c r="Q74">
        <v>0</v>
      </c>
      <c r="R74">
        <v>91153</v>
      </c>
      <c r="S74">
        <v>149</v>
      </c>
      <c r="T74">
        <v>1</v>
      </c>
      <c r="U74">
        <v>0</v>
      </c>
      <c r="V74">
        <v>0</v>
      </c>
      <c r="W74">
        <v>0</v>
      </c>
      <c r="X74">
        <v>0</v>
      </c>
      <c r="Y74" t="s">
        <v>105</v>
      </c>
      <c r="Z74" s="2">
        <v>2.0171203630804101E+18</v>
      </c>
      <c r="AA74">
        <v>0</v>
      </c>
      <c r="AB74">
        <v>335</v>
      </c>
      <c r="AC74">
        <v>0</v>
      </c>
      <c r="AD74">
        <v>201711</v>
      </c>
      <c r="AE74">
        <v>201712</v>
      </c>
      <c r="AF74">
        <v>0</v>
      </c>
      <c r="AG74" s="1">
        <v>0</v>
      </c>
      <c r="AK74" t="s">
        <v>78</v>
      </c>
      <c r="AM74">
        <v>65.725241808071004</v>
      </c>
      <c r="AN74">
        <v>0.247019362900086</v>
      </c>
      <c r="AO74">
        <v>0</v>
      </c>
      <c r="AP74">
        <v>2.91457716858446E-3</v>
      </c>
      <c r="AQ74">
        <v>0</v>
      </c>
      <c r="AR74">
        <v>43.581785682791498</v>
      </c>
      <c r="AS74">
        <v>18.4007823216734</v>
      </c>
      <c r="AT74">
        <v>95.391802004375606</v>
      </c>
      <c r="AU74" t="s">
        <v>106</v>
      </c>
      <c r="AV74">
        <v>0</v>
      </c>
      <c r="AW74">
        <v>0</v>
      </c>
      <c r="BA74" t="s">
        <v>81</v>
      </c>
      <c r="BB74">
        <v>801</v>
      </c>
      <c r="BC74">
        <v>3.5570250669425302E-3</v>
      </c>
      <c r="BD74">
        <v>4.8994160782117699E-4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5615909</v>
      </c>
      <c r="BM74">
        <v>675501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U74" t="str">
        <f t="shared" si="3"/>
        <v>3341_E</v>
      </c>
    </row>
    <row r="75" spans="1:73" x14ac:dyDescent="0.25">
      <c r="A75" s="21" t="str">
        <f t="shared" si="2"/>
        <v>3341_511_801</v>
      </c>
      <c r="B75" s="2">
        <v>101703926518</v>
      </c>
      <c r="C75" t="s">
        <v>70</v>
      </c>
      <c r="D75">
        <v>6308041311</v>
      </c>
      <c r="E75">
        <v>213</v>
      </c>
      <c r="F75">
        <v>89301335</v>
      </c>
      <c r="G75">
        <v>801</v>
      </c>
      <c r="H75">
        <v>3341</v>
      </c>
      <c r="I75">
        <v>20171128</v>
      </c>
      <c r="J75">
        <v>20171128</v>
      </c>
      <c r="K75">
        <v>20171128</v>
      </c>
      <c r="L75">
        <v>92</v>
      </c>
      <c r="M75">
        <v>5</v>
      </c>
      <c r="N75" t="s">
        <v>73</v>
      </c>
      <c r="O75">
        <v>511</v>
      </c>
      <c r="P75">
        <v>89301051</v>
      </c>
      <c r="Q75">
        <v>0</v>
      </c>
      <c r="R75">
        <v>81625</v>
      </c>
      <c r="S75">
        <v>19</v>
      </c>
      <c r="T75">
        <v>1</v>
      </c>
      <c r="U75">
        <v>0</v>
      </c>
      <c r="V75">
        <v>0</v>
      </c>
      <c r="W75">
        <v>0</v>
      </c>
      <c r="X75">
        <v>0</v>
      </c>
      <c r="Y75" t="s">
        <v>105</v>
      </c>
      <c r="Z75" s="2">
        <v>2.0171203630804101E+18</v>
      </c>
      <c r="AA75">
        <v>0</v>
      </c>
      <c r="AB75">
        <v>335</v>
      </c>
      <c r="AC75">
        <v>0</v>
      </c>
      <c r="AD75">
        <v>201711</v>
      </c>
      <c r="AE75">
        <v>201712</v>
      </c>
      <c r="AF75">
        <v>0</v>
      </c>
      <c r="AG75" s="1">
        <v>0</v>
      </c>
      <c r="AK75" t="s">
        <v>78</v>
      </c>
      <c r="AM75">
        <v>8.3810711030426095</v>
      </c>
      <c r="AN75">
        <v>3.1499113389943899E-2</v>
      </c>
      <c r="AO75">
        <v>0</v>
      </c>
      <c r="AP75">
        <v>3.71657491296006E-4</v>
      </c>
      <c r="AQ75">
        <v>0</v>
      </c>
      <c r="AR75">
        <v>5.5574089125707298</v>
      </c>
      <c r="AS75">
        <v>2.3464084839717798</v>
      </c>
      <c r="AT75">
        <v>12.1640552891485</v>
      </c>
      <c r="AU75" t="s">
        <v>106</v>
      </c>
      <c r="AV75">
        <v>0</v>
      </c>
      <c r="AW75">
        <v>0</v>
      </c>
      <c r="BA75" t="s">
        <v>81</v>
      </c>
      <c r="BB75">
        <v>801</v>
      </c>
      <c r="BC75">
        <v>4.5358037766381198E-4</v>
      </c>
      <c r="BD75">
        <v>6.2475775493975595E-5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5615910</v>
      </c>
      <c r="BM75">
        <v>675502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U75" t="str">
        <f t="shared" si="3"/>
        <v>3341_E</v>
      </c>
    </row>
    <row r="76" spans="1:73" x14ac:dyDescent="0.25">
      <c r="A76" s="21" t="str">
        <f t="shared" si="2"/>
        <v>3341_511_801</v>
      </c>
      <c r="B76" s="2">
        <v>101703926518</v>
      </c>
      <c r="C76" t="s">
        <v>70</v>
      </c>
      <c r="D76">
        <v>6308041311</v>
      </c>
      <c r="E76">
        <v>213</v>
      </c>
      <c r="F76">
        <v>89301335</v>
      </c>
      <c r="G76">
        <v>801</v>
      </c>
      <c r="H76">
        <v>3341</v>
      </c>
      <c r="I76">
        <v>20171128</v>
      </c>
      <c r="J76">
        <v>20171128</v>
      </c>
      <c r="K76">
        <v>20171128</v>
      </c>
      <c r="L76">
        <v>92</v>
      </c>
      <c r="M76">
        <v>5</v>
      </c>
      <c r="N76" t="s">
        <v>73</v>
      </c>
      <c r="O76">
        <v>511</v>
      </c>
      <c r="P76">
        <v>89301051</v>
      </c>
      <c r="Q76">
        <v>0</v>
      </c>
      <c r="R76">
        <v>81329</v>
      </c>
      <c r="S76">
        <v>15</v>
      </c>
      <c r="T76">
        <v>1</v>
      </c>
      <c r="U76">
        <v>0</v>
      </c>
      <c r="V76">
        <v>0</v>
      </c>
      <c r="W76">
        <v>0</v>
      </c>
      <c r="X76">
        <v>0</v>
      </c>
      <c r="Y76" t="s">
        <v>105</v>
      </c>
      <c r="Z76" s="2">
        <v>2.0171203630804101E+18</v>
      </c>
      <c r="AA76">
        <v>0</v>
      </c>
      <c r="AB76">
        <v>335</v>
      </c>
      <c r="AC76">
        <v>0</v>
      </c>
      <c r="AD76">
        <v>201711</v>
      </c>
      <c r="AE76">
        <v>201712</v>
      </c>
      <c r="AF76">
        <v>0</v>
      </c>
      <c r="AG76" s="1">
        <v>0</v>
      </c>
      <c r="AK76" t="s">
        <v>78</v>
      </c>
      <c r="AM76">
        <v>6.6166350813494299</v>
      </c>
      <c r="AN76">
        <v>2.4867721097324099E-2</v>
      </c>
      <c r="AO76">
        <v>0</v>
      </c>
      <c r="AP76">
        <v>2.9341380891789899E-4</v>
      </c>
      <c r="AQ76">
        <v>0</v>
      </c>
      <c r="AR76">
        <v>4.3874280888716202</v>
      </c>
      <c r="AS76">
        <v>1.8524277505040401</v>
      </c>
      <c r="AT76">
        <v>9.6032015440646497</v>
      </c>
      <c r="AU76" t="s">
        <v>106</v>
      </c>
      <c r="AV76">
        <v>0</v>
      </c>
      <c r="AW76">
        <v>0</v>
      </c>
      <c r="BA76" t="s">
        <v>81</v>
      </c>
      <c r="BB76">
        <v>801</v>
      </c>
      <c r="BC76">
        <v>3.5808977183985198E-4</v>
      </c>
      <c r="BD76">
        <v>4.9322980653138697E-5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5615911</v>
      </c>
      <c r="BM76">
        <v>675503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U76" t="str">
        <f t="shared" si="3"/>
        <v>3341_E</v>
      </c>
    </row>
    <row r="77" spans="1:73" x14ac:dyDescent="0.25">
      <c r="A77" s="21" t="str">
        <f t="shared" si="2"/>
        <v>3341_5931_801</v>
      </c>
      <c r="B77" s="2">
        <v>101703926546</v>
      </c>
      <c r="C77" t="s">
        <v>70</v>
      </c>
      <c r="D77">
        <v>6308041311</v>
      </c>
      <c r="E77">
        <v>213</v>
      </c>
      <c r="F77">
        <v>89301335</v>
      </c>
      <c r="G77">
        <v>801</v>
      </c>
      <c r="H77">
        <v>3341</v>
      </c>
      <c r="I77">
        <v>20171129</v>
      </c>
      <c r="J77">
        <v>20171129</v>
      </c>
      <c r="K77">
        <v>20171129</v>
      </c>
      <c r="L77">
        <v>92</v>
      </c>
      <c r="M77">
        <v>5</v>
      </c>
      <c r="N77" t="s">
        <v>74</v>
      </c>
      <c r="O77">
        <v>5931</v>
      </c>
      <c r="P77">
        <v>89301593</v>
      </c>
      <c r="Q77">
        <v>0</v>
      </c>
      <c r="R77">
        <v>81135</v>
      </c>
      <c r="S77">
        <v>30</v>
      </c>
      <c r="T77">
        <v>1</v>
      </c>
      <c r="U77">
        <v>0</v>
      </c>
      <c r="V77">
        <v>0</v>
      </c>
      <c r="W77">
        <v>0</v>
      </c>
      <c r="X77">
        <v>0</v>
      </c>
      <c r="Y77" t="s">
        <v>105</v>
      </c>
      <c r="Z77" s="2">
        <v>2.0171203630804101E+18</v>
      </c>
      <c r="AA77">
        <v>0</v>
      </c>
      <c r="AB77">
        <v>335</v>
      </c>
      <c r="AC77">
        <v>0</v>
      </c>
      <c r="AD77">
        <v>201711</v>
      </c>
      <c r="AE77">
        <v>201712</v>
      </c>
      <c r="AF77">
        <v>0</v>
      </c>
      <c r="AG77" s="1">
        <v>0</v>
      </c>
      <c r="AK77" t="s">
        <v>78</v>
      </c>
      <c r="AM77">
        <v>13.233270162698799</v>
      </c>
      <c r="AN77">
        <v>4.9735442194648198E-2</v>
      </c>
      <c r="AO77">
        <v>0</v>
      </c>
      <c r="AP77">
        <v>5.8682761783579896E-4</v>
      </c>
      <c r="AQ77">
        <v>0</v>
      </c>
      <c r="AR77">
        <v>8.7748561777432492</v>
      </c>
      <c r="AS77">
        <v>3.7048555010080801</v>
      </c>
      <c r="AT77">
        <v>19.206403088129299</v>
      </c>
      <c r="AU77" t="s">
        <v>106</v>
      </c>
      <c r="AV77">
        <v>0</v>
      </c>
      <c r="AW77">
        <v>0</v>
      </c>
      <c r="BA77" t="s">
        <v>81</v>
      </c>
      <c r="BB77">
        <v>801</v>
      </c>
      <c r="BC77">
        <v>7.1617954367970396E-4</v>
      </c>
      <c r="BD77">
        <v>9.8645961306277394E-5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5615732</v>
      </c>
      <c r="BM77">
        <v>675673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U77" t="str">
        <f t="shared" si="3"/>
        <v>3341_E</v>
      </c>
    </row>
    <row r="78" spans="1:73" x14ac:dyDescent="0.25">
      <c r="A78" s="21" t="str">
        <f t="shared" si="2"/>
        <v>3341_5931_801</v>
      </c>
      <c r="B78" s="2">
        <v>101703926546</v>
      </c>
      <c r="C78" t="s">
        <v>70</v>
      </c>
      <c r="D78">
        <v>6308041311</v>
      </c>
      <c r="E78">
        <v>213</v>
      </c>
      <c r="F78">
        <v>89301335</v>
      </c>
      <c r="G78">
        <v>801</v>
      </c>
      <c r="H78">
        <v>3341</v>
      </c>
      <c r="I78">
        <v>20171129</v>
      </c>
      <c r="J78">
        <v>20171129</v>
      </c>
      <c r="K78">
        <v>20171129</v>
      </c>
      <c r="L78">
        <v>92</v>
      </c>
      <c r="M78">
        <v>5</v>
      </c>
      <c r="N78" t="s">
        <v>74</v>
      </c>
      <c r="O78">
        <v>5931</v>
      </c>
      <c r="P78">
        <v>89301593</v>
      </c>
      <c r="Q78">
        <v>0</v>
      </c>
      <c r="R78">
        <v>81145</v>
      </c>
      <c r="S78">
        <v>30</v>
      </c>
      <c r="T78">
        <v>1</v>
      </c>
      <c r="U78">
        <v>0</v>
      </c>
      <c r="V78">
        <v>0</v>
      </c>
      <c r="W78">
        <v>0</v>
      </c>
      <c r="X78">
        <v>0</v>
      </c>
      <c r="Y78" t="s">
        <v>105</v>
      </c>
      <c r="Z78" s="2">
        <v>2.0171203630804101E+18</v>
      </c>
      <c r="AA78">
        <v>0</v>
      </c>
      <c r="AB78">
        <v>335</v>
      </c>
      <c r="AC78">
        <v>0</v>
      </c>
      <c r="AD78">
        <v>201711</v>
      </c>
      <c r="AE78">
        <v>201712</v>
      </c>
      <c r="AF78">
        <v>0</v>
      </c>
      <c r="AG78" s="1">
        <v>0</v>
      </c>
      <c r="AK78" t="s">
        <v>78</v>
      </c>
      <c r="AM78">
        <v>13.233270162698799</v>
      </c>
      <c r="AN78">
        <v>4.9735442194648198E-2</v>
      </c>
      <c r="AO78">
        <v>0</v>
      </c>
      <c r="AP78">
        <v>5.8682761783579896E-4</v>
      </c>
      <c r="AQ78">
        <v>0</v>
      </c>
      <c r="AR78">
        <v>8.7748561777432492</v>
      </c>
      <c r="AS78">
        <v>3.7048555010080801</v>
      </c>
      <c r="AT78">
        <v>19.206403088129299</v>
      </c>
      <c r="AU78" t="s">
        <v>106</v>
      </c>
      <c r="AV78">
        <v>0</v>
      </c>
      <c r="AW78">
        <v>0</v>
      </c>
      <c r="BA78" t="s">
        <v>81</v>
      </c>
      <c r="BB78">
        <v>801</v>
      </c>
      <c r="BC78">
        <v>7.1617954367970396E-4</v>
      </c>
      <c r="BD78">
        <v>9.8645961306277394E-5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5615733</v>
      </c>
      <c r="BM78">
        <v>675674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U78" t="str">
        <f t="shared" si="3"/>
        <v>3341_E</v>
      </c>
    </row>
    <row r="79" spans="1:73" x14ac:dyDescent="0.25">
      <c r="A79" s="21" t="str">
        <f t="shared" si="2"/>
        <v>3341_5931_801</v>
      </c>
      <c r="B79" s="2">
        <v>101703926546</v>
      </c>
      <c r="C79" t="s">
        <v>70</v>
      </c>
      <c r="D79">
        <v>6308041311</v>
      </c>
      <c r="E79">
        <v>213</v>
      </c>
      <c r="F79">
        <v>89301335</v>
      </c>
      <c r="G79">
        <v>801</v>
      </c>
      <c r="H79">
        <v>3341</v>
      </c>
      <c r="I79">
        <v>20171129</v>
      </c>
      <c r="J79">
        <v>20171129</v>
      </c>
      <c r="K79">
        <v>20171129</v>
      </c>
      <c r="L79">
        <v>92</v>
      </c>
      <c r="M79">
        <v>5</v>
      </c>
      <c r="N79" t="s">
        <v>74</v>
      </c>
      <c r="O79">
        <v>5931</v>
      </c>
      <c r="P79">
        <v>89301593</v>
      </c>
      <c r="Q79">
        <v>0</v>
      </c>
      <c r="R79">
        <v>81171</v>
      </c>
      <c r="S79">
        <v>62</v>
      </c>
      <c r="T79">
        <v>1</v>
      </c>
      <c r="U79">
        <v>0</v>
      </c>
      <c r="V79">
        <v>0</v>
      </c>
      <c r="W79">
        <v>0</v>
      </c>
      <c r="X79">
        <v>0</v>
      </c>
      <c r="Y79" t="s">
        <v>105</v>
      </c>
      <c r="Z79" s="2">
        <v>2.0171203630804101E+18</v>
      </c>
      <c r="AA79">
        <v>0</v>
      </c>
      <c r="AB79">
        <v>335</v>
      </c>
      <c r="AC79">
        <v>0</v>
      </c>
      <c r="AD79">
        <v>201711</v>
      </c>
      <c r="AE79">
        <v>201712</v>
      </c>
      <c r="AF79">
        <v>0</v>
      </c>
      <c r="AG79" s="1">
        <v>0</v>
      </c>
      <c r="AK79" t="s">
        <v>78</v>
      </c>
      <c r="AM79">
        <v>27.348758336244298</v>
      </c>
      <c r="AN79">
        <v>0.10278658053560601</v>
      </c>
      <c r="AO79">
        <v>0</v>
      </c>
      <c r="AP79">
        <v>1.21277707686065E-3</v>
      </c>
      <c r="AQ79">
        <v>0</v>
      </c>
      <c r="AR79">
        <v>18.134702767336002</v>
      </c>
      <c r="AS79">
        <v>7.6567013687500403</v>
      </c>
      <c r="AT79">
        <v>39.693233048800501</v>
      </c>
      <c r="AU79" t="s">
        <v>106</v>
      </c>
      <c r="AV79">
        <v>0</v>
      </c>
      <c r="AW79">
        <v>0</v>
      </c>
      <c r="BA79" t="s">
        <v>81</v>
      </c>
      <c r="BB79">
        <v>801</v>
      </c>
      <c r="BC79">
        <v>1.48010439027138E-3</v>
      </c>
      <c r="BD79">
        <v>2.03868320032973E-4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5615734</v>
      </c>
      <c r="BM79">
        <v>675675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U79" t="str">
        <f t="shared" si="3"/>
        <v>3341_E</v>
      </c>
    </row>
    <row r="80" spans="1:73" x14ac:dyDescent="0.25">
      <c r="A80" s="21" t="str">
        <f t="shared" si="2"/>
        <v>3341_5931_801</v>
      </c>
      <c r="B80" s="2">
        <v>101703926546</v>
      </c>
      <c r="C80" t="s">
        <v>70</v>
      </c>
      <c r="D80">
        <v>6308041311</v>
      </c>
      <c r="E80">
        <v>213</v>
      </c>
      <c r="F80">
        <v>89301335</v>
      </c>
      <c r="G80">
        <v>801</v>
      </c>
      <c r="H80">
        <v>3341</v>
      </c>
      <c r="I80">
        <v>20171129</v>
      </c>
      <c r="J80">
        <v>20171129</v>
      </c>
      <c r="K80">
        <v>20171129</v>
      </c>
      <c r="L80">
        <v>92</v>
      </c>
      <c r="M80">
        <v>5</v>
      </c>
      <c r="N80" t="s">
        <v>74</v>
      </c>
      <c r="O80">
        <v>5931</v>
      </c>
      <c r="P80">
        <v>89301593</v>
      </c>
      <c r="Q80">
        <v>0</v>
      </c>
      <c r="R80">
        <v>81155</v>
      </c>
      <c r="S80">
        <v>23</v>
      </c>
      <c r="T80">
        <v>1</v>
      </c>
      <c r="U80">
        <v>0</v>
      </c>
      <c r="V80">
        <v>0</v>
      </c>
      <c r="W80">
        <v>0</v>
      </c>
      <c r="X80">
        <v>0</v>
      </c>
      <c r="Y80" t="s">
        <v>105</v>
      </c>
      <c r="Z80" s="2">
        <v>2.0171203630804101E+18</v>
      </c>
      <c r="AA80">
        <v>0</v>
      </c>
      <c r="AB80">
        <v>335</v>
      </c>
      <c r="AC80">
        <v>0</v>
      </c>
      <c r="AD80">
        <v>201711</v>
      </c>
      <c r="AE80">
        <v>201712</v>
      </c>
      <c r="AF80">
        <v>0</v>
      </c>
      <c r="AG80" s="1">
        <v>0</v>
      </c>
      <c r="AK80" t="s">
        <v>78</v>
      </c>
      <c r="AM80">
        <v>10.145507124735801</v>
      </c>
      <c r="AN80">
        <v>3.8130505682563598E-2</v>
      </c>
      <c r="AO80">
        <v>0</v>
      </c>
      <c r="AP80">
        <v>4.4990117367411199E-4</v>
      </c>
      <c r="AQ80">
        <v>0</v>
      </c>
      <c r="AR80">
        <v>6.7273897362698296</v>
      </c>
      <c r="AS80">
        <v>2.84038921743953</v>
      </c>
      <c r="AT80">
        <v>14.7249090342324</v>
      </c>
      <c r="AU80" t="s">
        <v>106</v>
      </c>
      <c r="AV80">
        <v>0</v>
      </c>
      <c r="AW80">
        <v>0</v>
      </c>
      <c r="BA80" t="s">
        <v>81</v>
      </c>
      <c r="BB80">
        <v>801</v>
      </c>
      <c r="BC80">
        <v>5.4907098348777302E-4</v>
      </c>
      <c r="BD80">
        <v>7.5628570334812596E-5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5615735</v>
      </c>
      <c r="BM80">
        <v>675676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U80" t="str">
        <f t="shared" si="3"/>
        <v>3341_E</v>
      </c>
    </row>
    <row r="81" spans="1:73" x14ac:dyDescent="0.25">
      <c r="A81" s="21" t="str">
        <f t="shared" si="2"/>
        <v>3341_5931_801</v>
      </c>
      <c r="B81" s="2">
        <v>101703926546</v>
      </c>
      <c r="C81" t="s">
        <v>70</v>
      </c>
      <c r="D81">
        <v>6308041311</v>
      </c>
      <c r="E81">
        <v>213</v>
      </c>
      <c r="F81">
        <v>89301335</v>
      </c>
      <c r="G81">
        <v>801</v>
      </c>
      <c r="H81">
        <v>3341</v>
      </c>
      <c r="I81">
        <v>20171129</v>
      </c>
      <c r="J81">
        <v>20171129</v>
      </c>
      <c r="K81">
        <v>20171129</v>
      </c>
      <c r="L81">
        <v>92</v>
      </c>
      <c r="M81">
        <v>5</v>
      </c>
      <c r="N81" t="s">
        <v>74</v>
      </c>
      <c r="O81">
        <v>5931</v>
      </c>
      <c r="P81">
        <v>89301593</v>
      </c>
      <c r="Q81">
        <v>0</v>
      </c>
      <c r="R81">
        <v>81157</v>
      </c>
      <c r="S81">
        <v>22</v>
      </c>
      <c r="T81">
        <v>1</v>
      </c>
      <c r="U81">
        <v>0</v>
      </c>
      <c r="V81">
        <v>0</v>
      </c>
      <c r="W81">
        <v>0</v>
      </c>
      <c r="X81">
        <v>0</v>
      </c>
      <c r="Y81" t="s">
        <v>105</v>
      </c>
      <c r="Z81" s="2">
        <v>2.0171203630804101E+18</v>
      </c>
      <c r="AA81">
        <v>0</v>
      </c>
      <c r="AB81">
        <v>335</v>
      </c>
      <c r="AC81">
        <v>0</v>
      </c>
      <c r="AD81">
        <v>201711</v>
      </c>
      <c r="AE81">
        <v>201712</v>
      </c>
      <c r="AF81">
        <v>0</v>
      </c>
      <c r="AG81" s="1">
        <v>0</v>
      </c>
      <c r="AK81" t="s">
        <v>78</v>
      </c>
      <c r="AM81">
        <v>9.7043981193125006</v>
      </c>
      <c r="AN81">
        <v>3.6472657609408703E-2</v>
      </c>
      <c r="AO81">
        <v>0</v>
      </c>
      <c r="AP81">
        <v>4.3034025307958602E-4</v>
      </c>
      <c r="AQ81">
        <v>0</v>
      </c>
      <c r="AR81">
        <v>6.4348945303450504</v>
      </c>
      <c r="AS81">
        <v>2.71689403407259</v>
      </c>
      <c r="AT81">
        <v>14.084695597961399</v>
      </c>
      <c r="AU81" t="s">
        <v>106</v>
      </c>
      <c r="AV81">
        <v>0</v>
      </c>
      <c r="AW81">
        <v>0</v>
      </c>
      <c r="BA81" t="s">
        <v>81</v>
      </c>
      <c r="BB81">
        <v>801</v>
      </c>
      <c r="BC81">
        <v>5.2519833203178298E-4</v>
      </c>
      <c r="BD81">
        <v>7.2340371624603407E-5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5615736</v>
      </c>
      <c r="BM81">
        <v>675677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U81" t="str">
        <f t="shared" si="3"/>
        <v>3341_E</v>
      </c>
    </row>
    <row r="82" spans="1:73" x14ac:dyDescent="0.25">
      <c r="A82" s="21" t="str">
        <f t="shared" si="2"/>
        <v>3341_511_801</v>
      </c>
      <c r="B82" s="2">
        <v>101703926636</v>
      </c>
      <c r="C82" t="s">
        <v>70</v>
      </c>
      <c r="D82">
        <v>6308041311</v>
      </c>
      <c r="E82">
        <v>213</v>
      </c>
      <c r="F82">
        <v>89301335</v>
      </c>
      <c r="G82">
        <v>801</v>
      </c>
      <c r="H82">
        <v>3341</v>
      </c>
      <c r="I82">
        <v>20171130</v>
      </c>
      <c r="J82">
        <v>20171130</v>
      </c>
      <c r="K82">
        <v>20171130</v>
      </c>
      <c r="L82">
        <v>92</v>
      </c>
      <c r="M82">
        <v>5</v>
      </c>
      <c r="N82" t="s">
        <v>73</v>
      </c>
      <c r="O82">
        <v>511</v>
      </c>
      <c r="P82">
        <v>89301051</v>
      </c>
      <c r="Q82">
        <v>0</v>
      </c>
      <c r="R82">
        <v>97111</v>
      </c>
      <c r="S82">
        <v>17</v>
      </c>
      <c r="T82">
        <v>1</v>
      </c>
      <c r="U82">
        <v>0</v>
      </c>
      <c r="V82">
        <v>0</v>
      </c>
      <c r="W82">
        <v>0</v>
      </c>
      <c r="X82">
        <v>0</v>
      </c>
      <c r="Y82" t="s">
        <v>105</v>
      </c>
      <c r="Z82" s="2">
        <v>2.0171203630804101E+18</v>
      </c>
      <c r="AA82">
        <v>0</v>
      </c>
      <c r="AB82">
        <v>335</v>
      </c>
      <c r="AC82">
        <v>0</v>
      </c>
      <c r="AD82">
        <v>201711</v>
      </c>
      <c r="AE82">
        <v>201712</v>
      </c>
      <c r="AF82">
        <v>0</v>
      </c>
      <c r="AG82" s="1">
        <v>0</v>
      </c>
      <c r="AK82" t="s">
        <v>78</v>
      </c>
      <c r="AM82">
        <v>7.4988530921960201</v>
      </c>
      <c r="AN82">
        <v>2.8183417243634001E-2</v>
      </c>
      <c r="AO82">
        <v>0</v>
      </c>
      <c r="AP82">
        <v>3.3253565010695201E-4</v>
      </c>
      <c r="AQ82">
        <v>0</v>
      </c>
      <c r="AR82">
        <v>4.9724185007211803</v>
      </c>
      <c r="AS82">
        <v>2.0994181172379101</v>
      </c>
      <c r="AT82">
        <v>10.8836284166066</v>
      </c>
      <c r="AU82" t="s">
        <v>106</v>
      </c>
      <c r="AV82">
        <v>0</v>
      </c>
      <c r="AW82">
        <v>0</v>
      </c>
      <c r="BA82" t="s">
        <v>81</v>
      </c>
      <c r="BB82">
        <v>801</v>
      </c>
      <c r="BC82">
        <v>4.0583507475183201E-4</v>
      </c>
      <c r="BD82">
        <v>5.5899378073557102E-5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5615424</v>
      </c>
      <c r="BM82">
        <v>675983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U82" t="str">
        <f t="shared" si="3"/>
        <v>3341_E</v>
      </c>
    </row>
    <row r="83" spans="1:73" x14ac:dyDescent="0.25">
      <c r="A83" s="21" t="str">
        <f t="shared" si="2"/>
        <v>3341_511_801</v>
      </c>
      <c r="B83" s="2">
        <v>101703926636</v>
      </c>
      <c r="C83" t="s">
        <v>70</v>
      </c>
      <c r="D83">
        <v>6308041311</v>
      </c>
      <c r="E83">
        <v>213</v>
      </c>
      <c r="F83">
        <v>89301335</v>
      </c>
      <c r="G83">
        <v>801</v>
      </c>
      <c r="H83">
        <v>3341</v>
      </c>
      <c r="I83">
        <v>20171130</v>
      </c>
      <c r="J83">
        <v>20171130</v>
      </c>
      <c r="K83">
        <v>20171130</v>
      </c>
      <c r="L83">
        <v>92</v>
      </c>
      <c r="M83">
        <v>5</v>
      </c>
      <c r="N83" t="s">
        <v>73</v>
      </c>
      <c r="O83">
        <v>511</v>
      </c>
      <c r="P83">
        <v>89301051</v>
      </c>
      <c r="Q83">
        <v>0</v>
      </c>
      <c r="R83">
        <v>81427</v>
      </c>
      <c r="S83">
        <v>17</v>
      </c>
      <c r="T83">
        <v>1</v>
      </c>
      <c r="U83">
        <v>0</v>
      </c>
      <c r="V83">
        <v>0</v>
      </c>
      <c r="W83">
        <v>0</v>
      </c>
      <c r="X83">
        <v>0</v>
      </c>
      <c r="Y83" t="s">
        <v>105</v>
      </c>
      <c r="Z83" s="2">
        <v>2.0171203630804101E+18</v>
      </c>
      <c r="AA83">
        <v>0</v>
      </c>
      <c r="AB83">
        <v>335</v>
      </c>
      <c r="AC83">
        <v>0</v>
      </c>
      <c r="AD83">
        <v>201711</v>
      </c>
      <c r="AE83">
        <v>201712</v>
      </c>
      <c r="AF83">
        <v>0</v>
      </c>
      <c r="AG83" s="1">
        <v>0</v>
      </c>
      <c r="AK83" t="s">
        <v>78</v>
      </c>
      <c r="AM83">
        <v>7.4988530921960201</v>
      </c>
      <c r="AN83">
        <v>2.8183417243634001E-2</v>
      </c>
      <c r="AO83">
        <v>0</v>
      </c>
      <c r="AP83">
        <v>3.3253565010695201E-4</v>
      </c>
      <c r="AQ83">
        <v>0</v>
      </c>
      <c r="AR83">
        <v>4.9724185007211803</v>
      </c>
      <c r="AS83">
        <v>2.0994181172379101</v>
      </c>
      <c r="AT83">
        <v>10.8836284166066</v>
      </c>
      <c r="AU83" t="s">
        <v>106</v>
      </c>
      <c r="AV83">
        <v>0</v>
      </c>
      <c r="AW83">
        <v>0</v>
      </c>
      <c r="BA83" t="s">
        <v>81</v>
      </c>
      <c r="BB83">
        <v>801</v>
      </c>
      <c r="BC83">
        <v>4.0583507475183201E-4</v>
      </c>
      <c r="BD83">
        <v>5.5899378073557102E-5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5615425</v>
      </c>
      <c r="BM83">
        <v>675984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U83" t="str">
        <f t="shared" si="3"/>
        <v>3341_E</v>
      </c>
    </row>
    <row r="84" spans="1:73" x14ac:dyDescent="0.25">
      <c r="A84" s="21" t="str">
        <f t="shared" si="2"/>
        <v>3341_511_801</v>
      </c>
      <c r="B84" s="2">
        <v>101703926636</v>
      </c>
      <c r="C84" t="s">
        <v>70</v>
      </c>
      <c r="D84">
        <v>6308041311</v>
      </c>
      <c r="E84">
        <v>213</v>
      </c>
      <c r="F84">
        <v>89301335</v>
      </c>
      <c r="G84">
        <v>801</v>
      </c>
      <c r="H84">
        <v>3341</v>
      </c>
      <c r="I84">
        <v>20171130</v>
      </c>
      <c r="J84">
        <v>20171130</v>
      </c>
      <c r="K84">
        <v>20171130</v>
      </c>
      <c r="L84">
        <v>92</v>
      </c>
      <c r="M84">
        <v>5</v>
      </c>
      <c r="N84" t="s">
        <v>73</v>
      </c>
      <c r="O84">
        <v>511</v>
      </c>
      <c r="P84">
        <v>89301051</v>
      </c>
      <c r="Q84">
        <v>0</v>
      </c>
      <c r="R84">
        <v>81465</v>
      </c>
      <c r="S84">
        <v>20</v>
      </c>
      <c r="T84">
        <v>1</v>
      </c>
      <c r="U84">
        <v>0</v>
      </c>
      <c r="V84">
        <v>0</v>
      </c>
      <c r="W84">
        <v>0</v>
      </c>
      <c r="X84">
        <v>0</v>
      </c>
      <c r="Y84" t="s">
        <v>105</v>
      </c>
      <c r="Z84" s="2">
        <v>2.0171203630804101E+18</v>
      </c>
      <c r="AA84">
        <v>0</v>
      </c>
      <c r="AB84">
        <v>335</v>
      </c>
      <c r="AC84">
        <v>0</v>
      </c>
      <c r="AD84">
        <v>201711</v>
      </c>
      <c r="AE84">
        <v>201712</v>
      </c>
      <c r="AF84">
        <v>0</v>
      </c>
      <c r="AG84" s="1">
        <v>0</v>
      </c>
      <c r="AK84" t="s">
        <v>78</v>
      </c>
      <c r="AM84">
        <v>8.8221801084659095</v>
      </c>
      <c r="AN84">
        <v>3.3156961463098801E-2</v>
      </c>
      <c r="AO84">
        <v>0</v>
      </c>
      <c r="AP84">
        <v>3.9121841189053202E-4</v>
      </c>
      <c r="AQ84">
        <v>0</v>
      </c>
      <c r="AR84">
        <v>5.8499041184955001</v>
      </c>
      <c r="AS84">
        <v>2.4699036673387198</v>
      </c>
      <c r="AT84">
        <v>12.804268725419499</v>
      </c>
      <c r="AU84" t="s">
        <v>106</v>
      </c>
      <c r="AV84">
        <v>0</v>
      </c>
      <c r="AW84">
        <v>0</v>
      </c>
      <c r="BA84" t="s">
        <v>81</v>
      </c>
      <c r="BB84">
        <v>801</v>
      </c>
      <c r="BC84">
        <v>4.77453029119803E-4</v>
      </c>
      <c r="BD84">
        <v>6.5763974204184907E-5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5615426</v>
      </c>
      <c r="BM84">
        <v>675985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U84" t="str">
        <f t="shared" si="3"/>
        <v>3341_E</v>
      </c>
    </row>
    <row r="85" spans="1:73" x14ac:dyDescent="0.25">
      <c r="A85" s="21" t="str">
        <f t="shared" si="2"/>
        <v>5931__5T1</v>
      </c>
      <c r="B85" s="2">
        <v>101703930580</v>
      </c>
      <c r="C85" t="s">
        <v>84</v>
      </c>
      <c r="D85">
        <v>6308041311</v>
      </c>
      <c r="E85">
        <v>213</v>
      </c>
      <c r="F85">
        <v>89301593</v>
      </c>
      <c r="G85" t="s">
        <v>74</v>
      </c>
      <c r="H85">
        <v>5931</v>
      </c>
      <c r="I85">
        <v>20171126</v>
      </c>
      <c r="J85">
        <v>20171203</v>
      </c>
      <c r="K85">
        <v>20171128</v>
      </c>
      <c r="L85">
        <v>92</v>
      </c>
      <c r="M85">
        <v>5</v>
      </c>
      <c r="Q85">
        <v>0</v>
      </c>
      <c r="R85">
        <v>881</v>
      </c>
      <c r="S85">
        <v>0</v>
      </c>
      <c r="T85">
        <v>2</v>
      </c>
      <c r="U85">
        <v>0</v>
      </c>
      <c r="V85">
        <v>0</v>
      </c>
      <c r="W85">
        <v>0</v>
      </c>
      <c r="X85">
        <v>0</v>
      </c>
      <c r="Y85" t="s">
        <v>105</v>
      </c>
      <c r="Z85" s="2">
        <v>2.0171203630804101E+18</v>
      </c>
      <c r="AA85">
        <v>0</v>
      </c>
      <c r="AB85">
        <v>593</v>
      </c>
      <c r="AC85">
        <v>0</v>
      </c>
      <c r="AD85">
        <v>201711</v>
      </c>
      <c r="AE85">
        <v>201712</v>
      </c>
      <c r="AF85">
        <v>0</v>
      </c>
      <c r="AG85" s="1">
        <v>0</v>
      </c>
      <c r="AJ85">
        <v>6</v>
      </c>
      <c r="AK85" t="s">
        <v>85</v>
      </c>
      <c r="AL85">
        <v>1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 t="s">
        <v>106</v>
      </c>
      <c r="AV85">
        <v>0</v>
      </c>
      <c r="AW85">
        <v>0</v>
      </c>
      <c r="BA85" t="s">
        <v>81</v>
      </c>
      <c r="BB85" t="s">
        <v>74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7288795</v>
      </c>
      <c r="BM85">
        <v>677083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U85" t="str">
        <f t="shared" si="3"/>
        <v>5931_H</v>
      </c>
    </row>
    <row r="86" spans="1:73" x14ac:dyDescent="0.25">
      <c r="A86" s="21" t="str">
        <f t="shared" si="2"/>
        <v>5931__5T1</v>
      </c>
      <c r="B86" s="2">
        <v>101703930580</v>
      </c>
      <c r="C86" t="s">
        <v>84</v>
      </c>
      <c r="D86">
        <v>6308041311</v>
      </c>
      <c r="E86">
        <v>213</v>
      </c>
      <c r="F86">
        <v>89301593</v>
      </c>
      <c r="G86" t="s">
        <v>74</v>
      </c>
      <c r="H86">
        <v>5931</v>
      </c>
      <c r="I86">
        <v>20171126</v>
      </c>
      <c r="J86">
        <v>20171203</v>
      </c>
      <c r="K86">
        <v>20171128</v>
      </c>
      <c r="L86">
        <v>92</v>
      </c>
      <c r="M86">
        <v>5</v>
      </c>
      <c r="Q86">
        <v>0</v>
      </c>
      <c r="R86">
        <v>655</v>
      </c>
      <c r="S86">
        <v>11902</v>
      </c>
      <c r="T86">
        <v>1</v>
      </c>
      <c r="U86">
        <v>0</v>
      </c>
      <c r="V86">
        <v>0</v>
      </c>
      <c r="W86">
        <v>0</v>
      </c>
      <c r="X86">
        <v>0</v>
      </c>
      <c r="Y86" t="s">
        <v>105</v>
      </c>
      <c r="Z86" s="2">
        <v>2.0171203630804101E+18</v>
      </c>
      <c r="AA86">
        <v>0</v>
      </c>
      <c r="AB86">
        <v>593</v>
      </c>
      <c r="AC86">
        <v>0</v>
      </c>
      <c r="AD86">
        <v>201711</v>
      </c>
      <c r="AE86">
        <v>201712</v>
      </c>
      <c r="AF86">
        <v>0</v>
      </c>
      <c r="AG86" s="1">
        <v>0</v>
      </c>
      <c r="AJ86">
        <v>6</v>
      </c>
      <c r="AK86" t="s">
        <v>85</v>
      </c>
      <c r="AL86">
        <v>1</v>
      </c>
      <c r="AM86">
        <v>18912.8552272259</v>
      </c>
      <c r="AN86">
        <v>96.705208392820893</v>
      </c>
      <c r="AO86">
        <v>54.102587203505102</v>
      </c>
      <c r="AP86">
        <v>2154.81544057065</v>
      </c>
      <c r="AQ86">
        <v>1071.8453563831199</v>
      </c>
      <c r="AR86">
        <v>1106.6006431660601</v>
      </c>
      <c r="AS86">
        <v>13514.220617012699</v>
      </c>
      <c r="AT86">
        <v>7619.8203184971699</v>
      </c>
      <c r="AU86" t="s">
        <v>106</v>
      </c>
      <c r="AV86">
        <v>0</v>
      </c>
      <c r="AW86">
        <v>0</v>
      </c>
      <c r="BA86" t="s">
        <v>81</v>
      </c>
      <c r="BB86" t="s">
        <v>74</v>
      </c>
      <c r="BC86">
        <v>0.28413229762919401</v>
      </c>
      <c r="BD86">
        <v>3.9136141048910403E-2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7288796</v>
      </c>
      <c r="BM86">
        <v>677084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U86" t="str">
        <f t="shared" si="3"/>
        <v>5931_H</v>
      </c>
    </row>
    <row r="87" spans="1:73" x14ac:dyDescent="0.25">
      <c r="A87" s="21" t="str">
        <f t="shared" si="2"/>
        <v>5931__5T1</v>
      </c>
      <c r="B87" s="2">
        <v>101703930580</v>
      </c>
      <c r="C87" t="s">
        <v>84</v>
      </c>
      <c r="D87">
        <v>6308041311</v>
      </c>
      <c r="E87">
        <v>213</v>
      </c>
      <c r="F87">
        <v>89301593</v>
      </c>
      <c r="G87" t="s">
        <v>74</v>
      </c>
      <c r="H87">
        <v>5931</v>
      </c>
      <c r="I87">
        <v>20171126</v>
      </c>
      <c r="J87">
        <v>20171203</v>
      </c>
      <c r="K87">
        <v>20171129</v>
      </c>
      <c r="L87">
        <v>92</v>
      </c>
      <c r="M87">
        <v>5</v>
      </c>
      <c r="Q87">
        <v>0</v>
      </c>
      <c r="R87">
        <v>99999</v>
      </c>
      <c r="S87">
        <v>0</v>
      </c>
      <c r="T87">
        <v>1</v>
      </c>
      <c r="U87">
        <v>0</v>
      </c>
      <c r="V87">
        <v>0</v>
      </c>
      <c r="W87">
        <v>0</v>
      </c>
      <c r="X87">
        <v>0</v>
      </c>
      <c r="Y87" t="s">
        <v>105</v>
      </c>
      <c r="Z87" s="2">
        <v>2.0171203630804101E+18</v>
      </c>
      <c r="AA87">
        <v>0</v>
      </c>
      <c r="AB87">
        <v>593</v>
      </c>
      <c r="AC87">
        <v>0</v>
      </c>
      <c r="AD87">
        <v>201711</v>
      </c>
      <c r="AE87">
        <v>201712</v>
      </c>
      <c r="AF87">
        <v>0</v>
      </c>
      <c r="AG87" s="1">
        <v>0</v>
      </c>
      <c r="AJ87">
        <v>6</v>
      </c>
      <c r="AK87" t="s">
        <v>85</v>
      </c>
      <c r="AL87">
        <v>1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 t="s">
        <v>106</v>
      </c>
      <c r="AV87">
        <v>0</v>
      </c>
      <c r="AW87">
        <v>0</v>
      </c>
      <c r="BA87" t="s">
        <v>81</v>
      </c>
      <c r="BB87" t="s">
        <v>74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7288797</v>
      </c>
      <c r="BM87">
        <v>677085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U87" t="str">
        <f t="shared" si="3"/>
        <v>5931_H</v>
      </c>
    </row>
    <row r="88" spans="1:73" x14ac:dyDescent="0.25">
      <c r="A88" s="21" t="str">
        <f t="shared" si="2"/>
        <v>5931__5T1</v>
      </c>
      <c r="B88" s="2">
        <v>101703930580</v>
      </c>
      <c r="C88" t="s">
        <v>84</v>
      </c>
      <c r="D88">
        <v>6308041311</v>
      </c>
      <c r="E88">
        <v>213</v>
      </c>
      <c r="F88">
        <v>89301593</v>
      </c>
      <c r="G88" t="s">
        <v>74</v>
      </c>
      <c r="H88">
        <v>5931</v>
      </c>
      <c r="I88">
        <v>20171126</v>
      </c>
      <c r="J88">
        <v>20171203</v>
      </c>
      <c r="K88">
        <v>20171129</v>
      </c>
      <c r="L88">
        <v>92</v>
      </c>
      <c r="M88">
        <v>5</v>
      </c>
      <c r="Q88">
        <v>1</v>
      </c>
      <c r="R88">
        <v>183926</v>
      </c>
      <c r="S88">
        <v>0</v>
      </c>
      <c r="T88">
        <v>0.10000000149011599</v>
      </c>
      <c r="U88">
        <v>33.14</v>
      </c>
      <c r="V88">
        <v>0</v>
      </c>
      <c r="W88">
        <v>0</v>
      </c>
      <c r="X88">
        <v>0</v>
      </c>
      <c r="Y88" t="s">
        <v>105</v>
      </c>
      <c r="Z88" s="2">
        <v>2.0171203630804101E+18</v>
      </c>
      <c r="AA88">
        <v>0</v>
      </c>
      <c r="AB88">
        <v>593</v>
      </c>
      <c r="AC88">
        <v>0</v>
      </c>
      <c r="AD88">
        <v>201711</v>
      </c>
      <c r="AE88">
        <v>201712</v>
      </c>
      <c r="AF88">
        <v>0</v>
      </c>
      <c r="AG88" s="1">
        <v>0</v>
      </c>
      <c r="AJ88">
        <v>6</v>
      </c>
      <c r="AK88" t="s">
        <v>85</v>
      </c>
      <c r="AL88">
        <v>1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33.14</v>
      </c>
      <c r="AU88" t="s">
        <v>106</v>
      </c>
      <c r="AV88">
        <v>0</v>
      </c>
      <c r="AW88">
        <v>0</v>
      </c>
      <c r="AY88" t="s">
        <v>87</v>
      </c>
      <c r="BA88" t="s">
        <v>81</v>
      </c>
      <c r="BB88" t="s">
        <v>74</v>
      </c>
      <c r="BC88">
        <v>8.32778599212119E-4</v>
      </c>
      <c r="BD88">
        <v>1.14706216059299E-4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7516200</v>
      </c>
      <c r="BM88">
        <v>677088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U88" t="str">
        <f t="shared" si="3"/>
        <v>5931_H</v>
      </c>
    </row>
    <row r="89" spans="1:73" x14ac:dyDescent="0.25">
      <c r="A89" s="21" t="str">
        <f t="shared" si="2"/>
        <v>5931__5T1</v>
      </c>
      <c r="B89" s="2">
        <v>101703930580</v>
      </c>
      <c r="C89" t="s">
        <v>84</v>
      </c>
      <c r="D89">
        <v>6308041311</v>
      </c>
      <c r="E89">
        <v>213</v>
      </c>
      <c r="F89">
        <v>89301593</v>
      </c>
      <c r="G89" t="s">
        <v>74</v>
      </c>
      <c r="H89">
        <v>5931</v>
      </c>
      <c r="I89">
        <v>20171126</v>
      </c>
      <c r="J89">
        <v>20171203</v>
      </c>
      <c r="K89">
        <v>20171128</v>
      </c>
      <c r="L89">
        <v>92</v>
      </c>
      <c r="M89">
        <v>5</v>
      </c>
      <c r="Q89">
        <v>2</v>
      </c>
      <c r="R89">
        <v>7917</v>
      </c>
      <c r="S89">
        <v>0</v>
      </c>
      <c r="T89">
        <v>1</v>
      </c>
      <c r="U89">
        <v>2159.5700000000002</v>
      </c>
      <c r="V89">
        <v>0</v>
      </c>
      <c r="W89">
        <v>0</v>
      </c>
      <c r="X89">
        <v>0</v>
      </c>
      <c r="Y89" t="s">
        <v>105</v>
      </c>
      <c r="Z89" s="2">
        <v>2.0171203630804101E+18</v>
      </c>
      <c r="AA89">
        <v>0</v>
      </c>
      <c r="AB89">
        <v>593</v>
      </c>
      <c r="AC89">
        <v>0</v>
      </c>
      <c r="AD89">
        <v>201711</v>
      </c>
      <c r="AE89">
        <v>201712</v>
      </c>
      <c r="AF89">
        <v>0</v>
      </c>
      <c r="AG89" s="1">
        <v>0</v>
      </c>
      <c r="AJ89">
        <v>6</v>
      </c>
      <c r="AK89" t="s">
        <v>85</v>
      </c>
      <c r="AL89">
        <v>1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2159.5700000000002</v>
      </c>
      <c r="AU89" t="s">
        <v>106</v>
      </c>
      <c r="AV89">
        <v>0</v>
      </c>
      <c r="AW89">
        <v>0</v>
      </c>
      <c r="AY89" t="s">
        <v>86</v>
      </c>
      <c r="BA89" t="s">
        <v>81</v>
      </c>
      <c r="BB89" t="s">
        <v>74</v>
      </c>
      <c r="BC89">
        <v>5.4268065162960601E-2</v>
      </c>
      <c r="BD89">
        <v>7.4748371459016603E-3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7516201</v>
      </c>
      <c r="BM89">
        <v>677087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U89" t="str">
        <f t="shared" si="3"/>
        <v>5931_H</v>
      </c>
    </row>
    <row r="90" spans="1:73" x14ac:dyDescent="0.25">
      <c r="A90" s="21" t="str">
        <f t="shared" si="2"/>
        <v>5931__5T1</v>
      </c>
      <c r="B90" s="2">
        <v>101703930580</v>
      </c>
      <c r="C90" t="s">
        <v>84</v>
      </c>
      <c r="D90">
        <v>6308041311</v>
      </c>
      <c r="E90">
        <v>213</v>
      </c>
      <c r="F90">
        <v>89301593</v>
      </c>
      <c r="G90" t="s">
        <v>74</v>
      </c>
      <c r="H90">
        <v>5931</v>
      </c>
      <c r="I90">
        <v>20171126</v>
      </c>
      <c r="J90">
        <v>20171203</v>
      </c>
      <c r="K90">
        <v>20171128</v>
      </c>
      <c r="L90">
        <v>92</v>
      </c>
      <c r="M90">
        <v>5</v>
      </c>
      <c r="Q90">
        <v>1</v>
      </c>
      <c r="R90">
        <v>183926</v>
      </c>
      <c r="S90">
        <v>0</v>
      </c>
      <c r="T90">
        <v>0.10000000149011599</v>
      </c>
      <c r="U90">
        <v>33.14</v>
      </c>
      <c r="V90">
        <v>0</v>
      </c>
      <c r="W90">
        <v>0</v>
      </c>
      <c r="X90">
        <v>0</v>
      </c>
      <c r="Y90" t="s">
        <v>105</v>
      </c>
      <c r="Z90" s="2">
        <v>2.0171203630804101E+18</v>
      </c>
      <c r="AA90">
        <v>0</v>
      </c>
      <c r="AB90">
        <v>593</v>
      </c>
      <c r="AC90">
        <v>0</v>
      </c>
      <c r="AD90">
        <v>201711</v>
      </c>
      <c r="AE90">
        <v>201712</v>
      </c>
      <c r="AF90">
        <v>0</v>
      </c>
      <c r="AG90" s="1">
        <v>0</v>
      </c>
      <c r="AJ90">
        <v>6</v>
      </c>
      <c r="AK90" t="s">
        <v>85</v>
      </c>
      <c r="AL90">
        <v>1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33.14</v>
      </c>
      <c r="AU90" t="s">
        <v>106</v>
      </c>
      <c r="AV90">
        <v>0</v>
      </c>
      <c r="AW90">
        <v>0</v>
      </c>
      <c r="AY90" t="s">
        <v>87</v>
      </c>
      <c r="BA90" t="s">
        <v>81</v>
      </c>
      <c r="BB90" t="s">
        <v>74</v>
      </c>
      <c r="BC90">
        <v>8.32778599212119E-4</v>
      </c>
      <c r="BD90">
        <v>1.14706216059299E-4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7516293</v>
      </c>
      <c r="BM90">
        <v>677086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U90" t="str">
        <f t="shared" si="3"/>
        <v>5931_H</v>
      </c>
    </row>
    <row r="91" spans="1:73" x14ac:dyDescent="0.25">
      <c r="A91" s="21" t="str">
        <f t="shared" si="2"/>
        <v>5931__5T1</v>
      </c>
      <c r="B91" s="2">
        <v>101703930580</v>
      </c>
      <c r="C91" t="s">
        <v>84</v>
      </c>
      <c r="D91">
        <v>6308041311</v>
      </c>
      <c r="E91">
        <v>213</v>
      </c>
      <c r="F91">
        <v>89301593</v>
      </c>
      <c r="G91" t="s">
        <v>74</v>
      </c>
      <c r="H91">
        <v>5931</v>
      </c>
      <c r="I91">
        <v>20171126</v>
      </c>
      <c r="J91">
        <v>20171203</v>
      </c>
      <c r="K91">
        <v>20171129</v>
      </c>
      <c r="L91">
        <v>92</v>
      </c>
      <c r="M91">
        <v>5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 t="s">
        <v>105</v>
      </c>
      <c r="Z91" s="2">
        <v>2.0171203630804101E+18</v>
      </c>
      <c r="AA91">
        <v>0</v>
      </c>
      <c r="AB91">
        <v>593</v>
      </c>
      <c r="AC91">
        <v>0</v>
      </c>
      <c r="AD91">
        <v>201711</v>
      </c>
      <c r="AE91">
        <v>201712</v>
      </c>
      <c r="AF91">
        <v>0</v>
      </c>
      <c r="AG91" s="1">
        <v>0</v>
      </c>
      <c r="AJ91">
        <v>6</v>
      </c>
      <c r="AK91" t="s">
        <v>85</v>
      </c>
      <c r="AL91">
        <v>1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 t="s">
        <v>106</v>
      </c>
      <c r="AV91">
        <v>0</v>
      </c>
      <c r="AW91">
        <v>0</v>
      </c>
      <c r="BA91" t="s">
        <v>81</v>
      </c>
      <c r="BB91" t="s">
        <v>74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7616417</v>
      </c>
      <c r="BM91">
        <v>0</v>
      </c>
      <c r="BN91">
        <v>1</v>
      </c>
      <c r="BO91">
        <v>0</v>
      </c>
      <c r="BP91">
        <v>0</v>
      </c>
      <c r="BQ91">
        <v>0</v>
      </c>
      <c r="BR91">
        <v>0</v>
      </c>
      <c r="BS91">
        <v>0</v>
      </c>
      <c r="BU91" t="str">
        <f t="shared" si="3"/>
        <v>5931_H</v>
      </c>
    </row>
    <row r="92" spans="1:73" x14ac:dyDescent="0.25">
      <c r="A92" s="21" t="str">
        <f t="shared" si="2"/>
        <v>511__5F1</v>
      </c>
      <c r="B92" s="2">
        <v>101703930696</v>
      </c>
      <c r="C92" t="s">
        <v>84</v>
      </c>
      <c r="D92">
        <v>6308041311</v>
      </c>
      <c r="E92">
        <v>213</v>
      </c>
      <c r="F92">
        <v>89301051</v>
      </c>
      <c r="G92" t="s">
        <v>73</v>
      </c>
      <c r="H92">
        <v>511</v>
      </c>
      <c r="I92">
        <v>20171126</v>
      </c>
      <c r="J92">
        <v>20171203</v>
      </c>
      <c r="K92">
        <v>20171129</v>
      </c>
      <c r="L92">
        <v>92</v>
      </c>
      <c r="M92">
        <v>5</v>
      </c>
      <c r="Q92">
        <v>0</v>
      </c>
      <c r="R92">
        <v>881</v>
      </c>
      <c r="S92">
        <v>0</v>
      </c>
      <c r="T92">
        <v>3</v>
      </c>
      <c r="U92">
        <v>0</v>
      </c>
      <c r="V92">
        <v>0</v>
      </c>
      <c r="W92">
        <v>0</v>
      </c>
      <c r="X92">
        <v>0</v>
      </c>
      <c r="Y92" t="s">
        <v>105</v>
      </c>
      <c r="Z92" s="2">
        <v>2.0171203630804101E+18</v>
      </c>
      <c r="AA92">
        <v>0</v>
      </c>
      <c r="AB92">
        <v>51</v>
      </c>
      <c r="AC92">
        <v>0</v>
      </c>
      <c r="AD92">
        <v>201712</v>
      </c>
      <c r="AE92">
        <v>201712</v>
      </c>
      <c r="AF92">
        <v>0</v>
      </c>
      <c r="AG92" s="1">
        <v>0</v>
      </c>
      <c r="AJ92">
        <v>6</v>
      </c>
      <c r="AK92" t="s">
        <v>80</v>
      </c>
      <c r="AL92">
        <v>1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 t="s">
        <v>106</v>
      </c>
      <c r="AV92">
        <v>0</v>
      </c>
      <c r="AW92">
        <v>0</v>
      </c>
      <c r="BA92" t="s">
        <v>81</v>
      </c>
      <c r="BB92" t="s">
        <v>73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7337295</v>
      </c>
      <c r="BM92">
        <v>502768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U92" t="str">
        <f t="shared" si="3"/>
        <v>511_H</v>
      </c>
    </row>
    <row r="93" spans="1:73" x14ac:dyDescent="0.25">
      <c r="A93" s="21" t="str">
        <f t="shared" si="2"/>
        <v>511__5F1</v>
      </c>
      <c r="B93" s="2">
        <v>101703930696</v>
      </c>
      <c r="C93" t="s">
        <v>84</v>
      </c>
      <c r="D93">
        <v>6308041311</v>
      </c>
      <c r="E93">
        <v>213</v>
      </c>
      <c r="F93">
        <v>89301051</v>
      </c>
      <c r="G93" t="s">
        <v>73</v>
      </c>
      <c r="H93">
        <v>511</v>
      </c>
      <c r="I93">
        <v>20171126</v>
      </c>
      <c r="J93">
        <v>20171203</v>
      </c>
      <c r="K93">
        <v>20171129</v>
      </c>
      <c r="L93">
        <v>92</v>
      </c>
      <c r="M93">
        <v>5</v>
      </c>
      <c r="Q93">
        <v>0</v>
      </c>
      <c r="R93">
        <v>51022</v>
      </c>
      <c r="S93">
        <v>251</v>
      </c>
      <c r="T93">
        <v>1</v>
      </c>
      <c r="U93">
        <v>0</v>
      </c>
      <c r="V93">
        <v>0</v>
      </c>
      <c r="W93">
        <v>0</v>
      </c>
      <c r="X93">
        <v>0</v>
      </c>
      <c r="Y93" t="s">
        <v>105</v>
      </c>
      <c r="Z93" s="2">
        <v>2.0171203630804101E+18</v>
      </c>
      <c r="AA93">
        <v>0</v>
      </c>
      <c r="AB93">
        <v>51</v>
      </c>
      <c r="AC93">
        <v>0</v>
      </c>
      <c r="AD93">
        <v>201712</v>
      </c>
      <c r="AE93">
        <v>201712</v>
      </c>
      <c r="AF93">
        <v>0</v>
      </c>
      <c r="AG93" s="1">
        <v>0</v>
      </c>
      <c r="AJ93">
        <v>6</v>
      </c>
      <c r="AK93" t="s">
        <v>80</v>
      </c>
      <c r="AL93">
        <v>1</v>
      </c>
      <c r="AM93">
        <v>485.66219744933102</v>
      </c>
      <c r="AN93">
        <v>1.408790610801</v>
      </c>
      <c r="AO93">
        <v>7.4319631367973704</v>
      </c>
      <c r="AP93">
        <v>29.752754678811598</v>
      </c>
      <c r="AQ93">
        <v>5.80843764884695</v>
      </c>
      <c r="AR93">
        <v>9.6668119109674393</v>
      </c>
      <c r="AS93">
        <v>390.05024144113202</v>
      </c>
      <c r="AT93">
        <v>160.69357250401501</v>
      </c>
      <c r="AU93" t="s">
        <v>106</v>
      </c>
      <c r="AV93">
        <v>0</v>
      </c>
      <c r="AW93">
        <v>0</v>
      </c>
      <c r="BA93" t="s">
        <v>81</v>
      </c>
      <c r="BB93" t="s">
        <v>73</v>
      </c>
      <c r="BC93">
        <v>5.9920355154535199E-3</v>
      </c>
      <c r="BD93">
        <v>8.2533787626252E-4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7337296</v>
      </c>
      <c r="BM93">
        <v>502767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U93" t="str">
        <f t="shared" si="3"/>
        <v>511_H</v>
      </c>
    </row>
    <row r="94" spans="1:73" x14ac:dyDescent="0.25">
      <c r="A94" s="21" t="str">
        <f t="shared" si="2"/>
        <v>511__5F1</v>
      </c>
      <c r="B94" s="2">
        <v>101703930696</v>
      </c>
      <c r="C94" t="s">
        <v>84</v>
      </c>
      <c r="D94">
        <v>6308041311</v>
      </c>
      <c r="E94">
        <v>213</v>
      </c>
      <c r="F94">
        <v>89301051</v>
      </c>
      <c r="G94" t="s">
        <v>73</v>
      </c>
      <c r="H94">
        <v>511</v>
      </c>
      <c r="I94">
        <v>20171126</v>
      </c>
      <c r="J94">
        <v>20171203</v>
      </c>
      <c r="K94">
        <v>20171129</v>
      </c>
      <c r="L94">
        <v>92</v>
      </c>
      <c r="M94">
        <v>5</v>
      </c>
      <c r="Q94">
        <v>0</v>
      </c>
      <c r="R94">
        <v>602</v>
      </c>
      <c r="S94">
        <v>4869</v>
      </c>
      <c r="T94">
        <v>4</v>
      </c>
      <c r="U94">
        <v>0</v>
      </c>
      <c r="V94">
        <v>0</v>
      </c>
      <c r="W94">
        <v>0</v>
      </c>
      <c r="X94">
        <v>0</v>
      </c>
      <c r="Y94" t="s">
        <v>105</v>
      </c>
      <c r="Z94" s="2">
        <v>2.0171203630804101E+18</v>
      </c>
      <c r="AA94">
        <v>0</v>
      </c>
      <c r="AB94">
        <v>51</v>
      </c>
      <c r="AC94">
        <v>0</v>
      </c>
      <c r="AD94">
        <v>201712</v>
      </c>
      <c r="AE94">
        <v>201712</v>
      </c>
      <c r="AF94">
        <v>0</v>
      </c>
      <c r="AG94" s="1">
        <v>0</v>
      </c>
      <c r="AJ94">
        <v>6</v>
      </c>
      <c r="AK94" t="s">
        <v>80</v>
      </c>
      <c r="AL94">
        <v>1</v>
      </c>
      <c r="AM94">
        <v>9421.07266685576</v>
      </c>
      <c r="AN94">
        <v>27.328292764900699</v>
      </c>
      <c r="AO94">
        <v>144.168241087914</v>
      </c>
      <c r="AP94">
        <v>577.15602602045396</v>
      </c>
      <c r="AQ94">
        <v>112.67443391329</v>
      </c>
      <c r="AR94">
        <v>187.52074579482201</v>
      </c>
      <c r="AS94">
        <v>7566.35308994771</v>
      </c>
      <c r="AT94">
        <v>3117.1992212033801</v>
      </c>
      <c r="AU94" t="s">
        <v>106</v>
      </c>
      <c r="AV94">
        <v>0</v>
      </c>
      <c r="AW94">
        <v>0</v>
      </c>
      <c r="BA94" t="s">
        <v>81</v>
      </c>
      <c r="BB94" t="s">
        <v>73</v>
      </c>
      <c r="BC94">
        <v>0.11623593993921599</v>
      </c>
      <c r="BD94">
        <v>1.6010239520008799E-2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7337297</v>
      </c>
      <c r="BM94">
        <v>502766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U94" t="str">
        <f t="shared" si="3"/>
        <v>511_H</v>
      </c>
    </row>
    <row r="95" spans="1:73" x14ac:dyDescent="0.25">
      <c r="A95" s="21" t="str">
        <f t="shared" si="2"/>
        <v>511__5F1</v>
      </c>
      <c r="B95" s="2">
        <v>101703930696</v>
      </c>
      <c r="C95" t="s">
        <v>84</v>
      </c>
      <c r="D95">
        <v>6308041311</v>
      </c>
      <c r="E95">
        <v>213</v>
      </c>
      <c r="F95">
        <v>89301051</v>
      </c>
      <c r="G95" t="s">
        <v>73</v>
      </c>
      <c r="H95">
        <v>511</v>
      </c>
      <c r="I95">
        <v>20171126</v>
      </c>
      <c r="J95">
        <v>20171203</v>
      </c>
      <c r="K95">
        <v>20171203</v>
      </c>
      <c r="L95">
        <v>92</v>
      </c>
      <c r="M95">
        <v>5</v>
      </c>
      <c r="Q95">
        <v>0</v>
      </c>
      <c r="R95">
        <v>51022</v>
      </c>
      <c r="S95">
        <v>251</v>
      </c>
      <c r="T95">
        <v>1</v>
      </c>
      <c r="U95">
        <v>0</v>
      </c>
      <c r="V95">
        <v>0</v>
      </c>
      <c r="W95">
        <v>0</v>
      </c>
      <c r="X95">
        <v>0</v>
      </c>
      <c r="Y95" t="s">
        <v>105</v>
      </c>
      <c r="Z95" s="2">
        <v>2.0171203630804101E+18</v>
      </c>
      <c r="AA95">
        <v>0</v>
      </c>
      <c r="AB95">
        <v>51</v>
      </c>
      <c r="AC95">
        <v>0</v>
      </c>
      <c r="AD95">
        <v>201712</v>
      </c>
      <c r="AE95">
        <v>201712</v>
      </c>
      <c r="AF95">
        <v>0</v>
      </c>
      <c r="AG95" s="1">
        <v>0</v>
      </c>
      <c r="AJ95">
        <v>6</v>
      </c>
      <c r="AK95" t="s">
        <v>80</v>
      </c>
      <c r="AL95">
        <v>1</v>
      </c>
      <c r="AM95">
        <v>485.66219744933102</v>
      </c>
      <c r="AN95">
        <v>1.408790610801</v>
      </c>
      <c r="AO95">
        <v>7.4319631367973704</v>
      </c>
      <c r="AP95">
        <v>29.752754678811598</v>
      </c>
      <c r="AQ95">
        <v>5.80843764884695</v>
      </c>
      <c r="AR95">
        <v>9.6668119109674393</v>
      </c>
      <c r="AS95">
        <v>390.05024144113202</v>
      </c>
      <c r="AT95">
        <v>160.69357250401501</v>
      </c>
      <c r="AU95" t="s">
        <v>106</v>
      </c>
      <c r="AV95">
        <v>0</v>
      </c>
      <c r="AW95">
        <v>0</v>
      </c>
      <c r="BA95" t="s">
        <v>81</v>
      </c>
      <c r="BB95" t="s">
        <v>73</v>
      </c>
      <c r="BC95">
        <v>5.9920355154535199E-3</v>
      </c>
      <c r="BD95">
        <v>8.2533787626252E-4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7337298</v>
      </c>
      <c r="BM95">
        <v>502765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U95" t="str">
        <f t="shared" si="3"/>
        <v>511_H</v>
      </c>
    </row>
    <row r="96" spans="1:73" x14ac:dyDescent="0.25">
      <c r="A96" s="21" t="str">
        <f t="shared" si="2"/>
        <v>511__5F1</v>
      </c>
      <c r="B96" s="2">
        <v>101703930696</v>
      </c>
      <c r="C96" t="s">
        <v>84</v>
      </c>
      <c r="D96">
        <v>6308041311</v>
      </c>
      <c r="E96">
        <v>213</v>
      </c>
      <c r="F96">
        <v>89301051</v>
      </c>
      <c r="G96" t="s">
        <v>73</v>
      </c>
      <c r="H96">
        <v>511</v>
      </c>
      <c r="I96">
        <v>20171126</v>
      </c>
      <c r="J96">
        <v>20171203</v>
      </c>
      <c r="K96">
        <v>20171130</v>
      </c>
      <c r="L96">
        <v>92</v>
      </c>
      <c r="M96">
        <v>5</v>
      </c>
      <c r="Q96">
        <v>0</v>
      </c>
      <c r="R96">
        <v>99999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 t="s">
        <v>105</v>
      </c>
      <c r="Z96" s="2">
        <v>2.0171203630804101E+18</v>
      </c>
      <c r="AA96">
        <v>0</v>
      </c>
      <c r="AB96">
        <v>51</v>
      </c>
      <c r="AC96">
        <v>0</v>
      </c>
      <c r="AD96">
        <v>201712</v>
      </c>
      <c r="AE96">
        <v>201712</v>
      </c>
      <c r="AF96">
        <v>0</v>
      </c>
      <c r="AG96" s="1">
        <v>0</v>
      </c>
      <c r="AJ96">
        <v>6</v>
      </c>
      <c r="AK96" t="s">
        <v>80</v>
      </c>
      <c r="AL96">
        <v>1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 t="s">
        <v>106</v>
      </c>
      <c r="AV96">
        <v>0</v>
      </c>
      <c r="AW96">
        <v>0</v>
      </c>
      <c r="BA96" t="s">
        <v>81</v>
      </c>
      <c r="BB96" t="s">
        <v>73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7337299</v>
      </c>
      <c r="BM96">
        <v>502764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U96" t="str">
        <f t="shared" si="3"/>
        <v>511_H</v>
      </c>
    </row>
    <row r="97" spans="1:73" x14ac:dyDescent="0.25">
      <c r="A97" s="21" t="str">
        <f t="shared" si="2"/>
        <v>511__5F1</v>
      </c>
      <c r="B97" s="2">
        <v>101703930696</v>
      </c>
      <c r="C97" t="s">
        <v>84</v>
      </c>
      <c r="D97">
        <v>6308041311</v>
      </c>
      <c r="E97">
        <v>213</v>
      </c>
      <c r="F97">
        <v>89301051</v>
      </c>
      <c r="G97" t="s">
        <v>73</v>
      </c>
      <c r="H97">
        <v>511</v>
      </c>
      <c r="I97">
        <v>20171126</v>
      </c>
      <c r="J97">
        <v>20171203</v>
      </c>
      <c r="K97">
        <v>20171130</v>
      </c>
      <c r="L97">
        <v>92</v>
      </c>
      <c r="M97">
        <v>5</v>
      </c>
      <c r="Q97">
        <v>1</v>
      </c>
      <c r="R97">
        <v>183926</v>
      </c>
      <c r="S97">
        <v>0</v>
      </c>
      <c r="T97">
        <v>0.20000000298023199</v>
      </c>
      <c r="U97">
        <v>66.28</v>
      </c>
      <c r="V97">
        <v>0</v>
      </c>
      <c r="W97">
        <v>0</v>
      </c>
      <c r="X97">
        <v>0</v>
      </c>
      <c r="Y97" t="s">
        <v>105</v>
      </c>
      <c r="Z97" s="2">
        <v>2.0171203630804101E+18</v>
      </c>
      <c r="AA97">
        <v>0</v>
      </c>
      <c r="AB97">
        <v>51</v>
      </c>
      <c r="AC97">
        <v>0</v>
      </c>
      <c r="AD97">
        <v>201712</v>
      </c>
      <c r="AE97">
        <v>201712</v>
      </c>
      <c r="AF97">
        <v>0</v>
      </c>
      <c r="AG97" s="1">
        <v>0</v>
      </c>
      <c r="AJ97">
        <v>6</v>
      </c>
      <c r="AK97" t="s">
        <v>80</v>
      </c>
      <c r="AL97">
        <v>1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66.28</v>
      </c>
      <c r="AU97" t="s">
        <v>106</v>
      </c>
      <c r="AV97">
        <v>0</v>
      </c>
      <c r="AW97">
        <v>0</v>
      </c>
      <c r="AY97" t="s">
        <v>87</v>
      </c>
      <c r="BA97" t="s">
        <v>81</v>
      </c>
      <c r="BB97" t="s">
        <v>73</v>
      </c>
      <c r="BC97">
        <v>1.66555719842423E-3</v>
      </c>
      <c r="BD97">
        <v>2.29412432118598E-4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7547993</v>
      </c>
      <c r="BM97">
        <v>502770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U97" t="str">
        <f t="shared" si="3"/>
        <v>511_H</v>
      </c>
    </row>
    <row r="98" spans="1:73" x14ac:dyDescent="0.25">
      <c r="A98" s="21" t="str">
        <f t="shared" si="2"/>
        <v>511__5F1</v>
      </c>
      <c r="B98" s="2">
        <v>101703930696</v>
      </c>
      <c r="C98" t="s">
        <v>84</v>
      </c>
      <c r="D98">
        <v>6308041311</v>
      </c>
      <c r="E98">
        <v>213</v>
      </c>
      <c r="F98">
        <v>89301051</v>
      </c>
      <c r="G98" t="s">
        <v>73</v>
      </c>
      <c r="H98">
        <v>511</v>
      </c>
      <c r="I98">
        <v>20171126</v>
      </c>
      <c r="J98">
        <v>20171203</v>
      </c>
      <c r="K98">
        <v>20171129</v>
      </c>
      <c r="L98">
        <v>92</v>
      </c>
      <c r="M98">
        <v>5</v>
      </c>
      <c r="Q98">
        <v>1</v>
      </c>
      <c r="R98">
        <v>183926</v>
      </c>
      <c r="S98">
        <v>0</v>
      </c>
      <c r="T98">
        <v>0.20000000298023199</v>
      </c>
      <c r="U98">
        <v>66.28</v>
      </c>
      <c r="V98">
        <v>0</v>
      </c>
      <c r="W98">
        <v>0</v>
      </c>
      <c r="X98">
        <v>0</v>
      </c>
      <c r="Y98" t="s">
        <v>105</v>
      </c>
      <c r="Z98" s="2">
        <v>2.0171203630804101E+18</v>
      </c>
      <c r="AA98">
        <v>0</v>
      </c>
      <c r="AB98">
        <v>51</v>
      </c>
      <c r="AC98">
        <v>0</v>
      </c>
      <c r="AD98">
        <v>201712</v>
      </c>
      <c r="AE98">
        <v>201712</v>
      </c>
      <c r="AF98">
        <v>0</v>
      </c>
      <c r="AG98" s="1">
        <v>0</v>
      </c>
      <c r="AJ98">
        <v>6</v>
      </c>
      <c r="AK98" t="s">
        <v>80</v>
      </c>
      <c r="AL98">
        <v>1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66.28</v>
      </c>
      <c r="AU98" t="s">
        <v>106</v>
      </c>
      <c r="AV98">
        <v>0</v>
      </c>
      <c r="AW98">
        <v>0</v>
      </c>
      <c r="AY98" t="s">
        <v>87</v>
      </c>
      <c r="BA98" t="s">
        <v>81</v>
      </c>
      <c r="BB98" t="s">
        <v>73</v>
      </c>
      <c r="BC98">
        <v>1.66555719842423E-3</v>
      </c>
      <c r="BD98">
        <v>2.29412432118598E-4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7547994</v>
      </c>
      <c r="BM98">
        <v>502769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U98" t="str">
        <f t="shared" si="3"/>
        <v>511_H</v>
      </c>
    </row>
    <row r="99" spans="1:73" x14ac:dyDescent="0.25">
      <c r="A99" s="21" t="str">
        <f t="shared" si="2"/>
        <v>511__5F1</v>
      </c>
      <c r="B99" s="2">
        <v>101703930696</v>
      </c>
      <c r="C99" t="s">
        <v>84</v>
      </c>
      <c r="D99">
        <v>6308041311</v>
      </c>
      <c r="E99">
        <v>213</v>
      </c>
      <c r="F99">
        <v>89301051</v>
      </c>
      <c r="G99" t="s">
        <v>73</v>
      </c>
      <c r="H99">
        <v>511</v>
      </c>
      <c r="I99">
        <v>20171126</v>
      </c>
      <c r="J99">
        <v>20171203</v>
      </c>
      <c r="K99">
        <v>20171203</v>
      </c>
      <c r="L99">
        <v>92</v>
      </c>
      <c r="M99">
        <v>5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525</v>
      </c>
      <c r="X99">
        <v>480</v>
      </c>
      <c r="Y99" t="s">
        <v>105</v>
      </c>
      <c r="Z99" s="2">
        <v>2.0171203630804101E+18</v>
      </c>
      <c r="AA99">
        <v>0</v>
      </c>
      <c r="AB99">
        <v>51</v>
      </c>
      <c r="AC99">
        <v>0</v>
      </c>
      <c r="AD99">
        <v>201712</v>
      </c>
      <c r="AE99">
        <v>201712</v>
      </c>
      <c r="AF99">
        <v>0</v>
      </c>
      <c r="AG99" s="1">
        <v>0</v>
      </c>
      <c r="AJ99">
        <v>6</v>
      </c>
      <c r="AK99" t="s">
        <v>80</v>
      </c>
      <c r="AL99">
        <v>1</v>
      </c>
      <c r="AM99">
        <v>1015.8273054219</v>
      </c>
      <c r="AN99">
        <v>2.9466735883287898</v>
      </c>
      <c r="AO99">
        <v>15.5449428160104</v>
      </c>
      <c r="AP99">
        <v>62.231857395920798</v>
      </c>
      <c r="AQ99">
        <v>12.1491225722894</v>
      </c>
      <c r="AR99">
        <v>20.2194273038163</v>
      </c>
      <c r="AS99">
        <v>815.84213847248895</v>
      </c>
      <c r="AT99">
        <v>816.11205404226303</v>
      </c>
      <c r="AU99" t="s">
        <v>106</v>
      </c>
      <c r="AV99">
        <v>0</v>
      </c>
      <c r="AW99">
        <v>0</v>
      </c>
      <c r="BA99" t="s">
        <v>81</v>
      </c>
      <c r="BB99" t="s">
        <v>73</v>
      </c>
      <c r="BC99">
        <v>2.4595113276368801E-2</v>
      </c>
      <c r="BD99">
        <v>3.3877099869655701E-3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7623082</v>
      </c>
      <c r="BM99">
        <v>0</v>
      </c>
      <c r="BN99">
        <v>0</v>
      </c>
      <c r="BO99">
        <v>0</v>
      </c>
      <c r="BP99">
        <v>1</v>
      </c>
      <c r="BQ99">
        <v>3</v>
      </c>
      <c r="BR99">
        <v>0</v>
      </c>
      <c r="BS99">
        <v>0</v>
      </c>
      <c r="BU99" t="str">
        <f t="shared" si="3"/>
        <v>511_H</v>
      </c>
    </row>
    <row r="100" spans="1:73" x14ac:dyDescent="0.25">
      <c r="A100" s="21" t="str">
        <f t="shared" si="2"/>
        <v>511__5F1</v>
      </c>
      <c r="B100" s="2">
        <v>101703930696</v>
      </c>
      <c r="C100" t="s">
        <v>84</v>
      </c>
      <c r="D100">
        <v>6308041311</v>
      </c>
      <c r="E100">
        <v>213</v>
      </c>
      <c r="F100">
        <v>89301051</v>
      </c>
      <c r="G100" t="s">
        <v>73</v>
      </c>
      <c r="H100">
        <v>511</v>
      </c>
      <c r="I100">
        <v>20171126</v>
      </c>
      <c r="J100">
        <v>20171203</v>
      </c>
      <c r="K100">
        <v>20171129</v>
      </c>
      <c r="L100">
        <v>92</v>
      </c>
      <c r="M100">
        <v>5</v>
      </c>
      <c r="Q100">
        <v>0</v>
      </c>
      <c r="S100">
        <v>0</v>
      </c>
      <c r="T100">
        <v>0</v>
      </c>
      <c r="U100">
        <v>0</v>
      </c>
      <c r="V100">
        <v>7.2601000000000004</v>
      </c>
      <c r="W100">
        <v>0</v>
      </c>
      <c r="X100">
        <v>0</v>
      </c>
      <c r="Y100" t="s">
        <v>105</v>
      </c>
      <c r="Z100" s="2">
        <v>2.0171203630804101E+18</v>
      </c>
      <c r="AA100">
        <v>0</v>
      </c>
      <c r="AB100">
        <v>51</v>
      </c>
      <c r="AC100">
        <v>0</v>
      </c>
      <c r="AD100">
        <v>201712</v>
      </c>
      <c r="AE100">
        <v>201712</v>
      </c>
      <c r="AF100">
        <v>0</v>
      </c>
      <c r="AG100" s="1">
        <v>0</v>
      </c>
      <c r="AJ100">
        <v>6</v>
      </c>
      <c r="AK100" t="s">
        <v>80</v>
      </c>
      <c r="AL100">
        <v>1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 t="s">
        <v>106</v>
      </c>
      <c r="AV100">
        <v>0</v>
      </c>
      <c r="AW100">
        <v>0</v>
      </c>
      <c r="BA100" t="s">
        <v>81</v>
      </c>
      <c r="BB100" t="s">
        <v>73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7710968</v>
      </c>
      <c r="BM100">
        <v>502768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U100" t="str">
        <f t="shared" si="3"/>
        <v>511_H</v>
      </c>
    </row>
  </sheetData>
  <autoFilter ref="A1:BS100" xr:uid="{00000000-0009-0000-0000-000000000000}"/>
  <sortState xmlns:xlrd2="http://schemas.microsoft.com/office/spreadsheetml/2017/richdata2" ref="B2:AD100">
    <sortCondition ref="J2:J10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showGridLines="0" topLeftCell="B1" workbookViewId="0">
      <selection activeCell="C11" sqref="C11"/>
    </sheetView>
  </sheetViews>
  <sheetFormatPr defaultRowHeight="15" x14ac:dyDescent="0.25"/>
  <cols>
    <col min="1" max="1" width="10.7109375" hidden="1" customWidth="1"/>
    <col min="2" max="2" width="5.42578125" customWidth="1"/>
    <col min="3" max="3" width="43" customWidth="1"/>
    <col min="4" max="4" width="5.28515625" bestFit="1" customWidth="1"/>
    <col min="5" max="5" width="9.42578125" bestFit="1" customWidth="1"/>
    <col min="6" max="6" width="7" bestFit="1" customWidth="1"/>
    <col min="7" max="7" width="13.7109375" bestFit="1" customWidth="1"/>
    <col min="8" max="8" width="7.42578125" bestFit="1" customWidth="1"/>
    <col min="9" max="10" width="6.28515625" customWidth="1"/>
    <col min="11" max="11" width="2.85546875" customWidth="1"/>
    <col min="12" max="12" width="10.140625" bestFit="1" customWidth="1"/>
    <col min="13" max="13" width="9.85546875" bestFit="1" customWidth="1"/>
    <col min="16" max="16" width="5.28515625" bestFit="1" customWidth="1"/>
    <col min="17" max="22" width="10.42578125" customWidth="1"/>
    <col min="23" max="23" width="8.42578125" customWidth="1"/>
  </cols>
  <sheetData>
    <row r="1" spans="1:23" x14ac:dyDescent="0.25">
      <c r="G1" s="47" t="s">
        <v>90</v>
      </c>
      <c r="H1" s="48"/>
      <c r="I1" s="48"/>
      <c r="J1" s="48"/>
      <c r="K1" s="48"/>
      <c r="L1" s="48"/>
      <c r="M1" s="48"/>
      <c r="N1" s="48"/>
      <c r="O1" s="49"/>
      <c r="Q1" s="47" t="s">
        <v>100</v>
      </c>
      <c r="R1" s="48"/>
      <c r="S1" s="48"/>
      <c r="T1" s="48"/>
      <c r="U1" s="48"/>
      <c r="V1" s="49"/>
    </row>
    <row r="2" spans="1:23" x14ac:dyDescent="0.25">
      <c r="A2" s="21" t="s">
        <v>107</v>
      </c>
      <c r="B2" s="11" t="s">
        <v>124</v>
      </c>
      <c r="C2" s="11"/>
      <c r="D2" s="11" t="s">
        <v>123</v>
      </c>
      <c r="E2" s="11" t="s">
        <v>112</v>
      </c>
      <c r="F2" s="11" t="s">
        <v>13</v>
      </c>
      <c r="G2" s="6" t="s">
        <v>91</v>
      </c>
      <c r="H2" s="6" t="s">
        <v>19</v>
      </c>
      <c r="I2" s="6" t="s">
        <v>22</v>
      </c>
      <c r="J2" s="24" t="s">
        <v>27</v>
      </c>
      <c r="L2" s="6" t="s">
        <v>95</v>
      </c>
      <c r="M2" s="6" t="s">
        <v>96</v>
      </c>
      <c r="N2" s="6" t="s">
        <v>92</v>
      </c>
      <c r="O2" s="12" t="s">
        <v>93</v>
      </c>
      <c r="Q2" s="6" t="s">
        <v>95</v>
      </c>
      <c r="R2" s="6" t="s">
        <v>96</v>
      </c>
      <c r="S2" s="29" t="s">
        <v>92</v>
      </c>
      <c r="T2" s="6" t="s">
        <v>97</v>
      </c>
      <c r="U2" s="6" t="s">
        <v>98</v>
      </c>
      <c r="V2" s="12" t="s">
        <v>93</v>
      </c>
      <c r="W2" s="15" t="s">
        <v>99</v>
      </c>
    </row>
    <row r="3" spans="1:23" x14ac:dyDescent="0.25">
      <c r="A3" s="22" t="str">
        <f>B3&amp;"_"&amp;F3&amp;"_"&amp;E3</f>
        <v>221_511_101</v>
      </c>
      <c r="B3" s="31">
        <v>221</v>
      </c>
      <c r="C3" s="31" t="s">
        <v>113</v>
      </c>
      <c r="D3" s="32" t="s">
        <v>70</v>
      </c>
      <c r="E3" s="36">
        <v>101</v>
      </c>
      <c r="F3" s="33">
        <v>511</v>
      </c>
      <c r="G3" s="3">
        <f>SUMIF(Příklad_detail!$A:$A,$A3,Příklad_detail!S:S)+SUMIF(Příklad_detail!$A:$A,$A3,Příklad_detail!W:W)</f>
        <v>235</v>
      </c>
      <c r="H3" s="3">
        <f>SUMIF(Příklad_detail!$A:$A,$A3,Příklad_detail!U:U)</f>
        <v>0</v>
      </c>
      <c r="I3" s="3">
        <f>SUMIF(Příklad_detail!$A:$A,$A3,Příklad_detail!X:X)</f>
        <v>0</v>
      </c>
      <c r="J3" s="3">
        <f>SUMIF(Příklad_detail!$A:$A,$A3,Příklad_detail!AC:AC)</f>
        <v>0</v>
      </c>
      <c r="L3" s="3">
        <f>G3/SUM($G$3:$G$15)*$L$16</f>
        <v>390.86790532563646</v>
      </c>
      <c r="M3" s="3">
        <f>(H3+I3)/SUM($H$3:$I$15)*$M$16</f>
        <v>0</v>
      </c>
      <c r="N3" s="3">
        <f>SUM(L3:M3)</f>
        <v>390.86790532563646</v>
      </c>
      <c r="O3" s="13">
        <f>N3-H3-I3</f>
        <v>390.86790532563646</v>
      </c>
      <c r="Q3" s="3">
        <f t="shared" ref="Q3" si="0">IF($D3="H",G3/(SUMIF($D$3:$D$15,"H",$G$3:$G$15))*$L$16,0)</f>
        <v>0</v>
      </c>
      <c r="R3" s="38">
        <f t="shared" ref="R3" si="1">IF($D3="H",(H3+I3)/(SUMIF($D$3:$D$15,"H",$H$3:$H$15)+SUMIF($D$3:$D$15,"H",$I$3:$I$15))*$M$16,0)</f>
        <v>0</v>
      </c>
      <c r="S3" s="30">
        <f>SUM(Q3:R3)</f>
        <v>0</v>
      </c>
      <c r="T3" s="3">
        <f>IF(D3="E",VLOOKUP(E3,$Q$19:$R$29,2,FALSE)*G3+H3,0)</f>
        <v>94</v>
      </c>
      <c r="U3" s="3">
        <f>IF(D3="H",-SUMIF($F$3:$F$15,B3,$T$3:$T$15),0)</f>
        <v>0</v>
      </c>
      <c r="V3" s="13">
        <f>SUM(S3:U3)-SUM(H3:I3)</f>
        <v>94</v>
      </c>
      <c r="W3" s="16">
        <f>V3-O3</f>
        <v>-296.86790532563646</v>
      </c>
    </row>
    <row r="4" spans="1:23" x14ac:dyDescent="0.25">
      <c r="A4" s="22" t="str">
        <f>B4&amp;"_"&amp;F4&amp;"_"&amp;E4</f>
        <v>511__5F1</v>
      </c>
      <c r="B4" s="31">
        <v>511</v>
      </c>
      <c r="C4" s="31" t="s">
        <v>115</v>
      </c>
      <c r="D4" s="34" t="s">
        <v>84</v>
      </c>
      <c r="E4" s="36" t="s">
        <v>73</v>
      </c>
      <c r="F4" s="37"/>
      <c r="G4" s="3">
        <f>SUMIF(Příklad_detail!$A:$A,$A4,Příklad_detail!S:S)+SUMIF(Příklad_detail!$A:$A,$A4,Příklad_detail!W:W)</f>
        <v>37309</v>
      </c>
      <c r="H4" s="3">
        <f>SUMIF(Příklad_detail!$A:$A,$A4,Příklad_detail!U:U)</f>
        <v>87009.18</v>
      </c>
      <c r="I4" s="3">
        <f>SUMIF(Příklad_detail!$A:$A,$A4,Příklad_detail!X:X)</f>
        <v>720</v>
      </c>
      <c r="J4" s="3">
        <f>SUMIF(Příklad_detail!$A:$A,$A4,Příklad_detail!AC:AC)</f>
        <v>0</v>
      </c>
      <c r="L4" s="3">
        <f>G4/SUM($G$3:$G$15)*$L$16</f>
        <v>62054.853956570943</v>
      </c>
      <c r="M4" s="3">
        <f>(H4+I4)/SUM($H$3:$I$15)*$M$16</f>
        <v>36430.229920898157</v>
      </c>
      <c r="N4" s="3">
        <f>SUM(L4:M4)</f>
        <v>98485.083877469093</v>
      </c>
      <c r="O4" s="13">
        <f>N4-H4-I4</f>
        <v>10755.9038774691</v>
      </c>
      <c r="Q4" s="3">
        <f>IF($D4="H",G4/(SUMIF($D$3:$D$15,"H",$G$3:$G$15))*$L$16,0)</f>
        <v>154876.73930218851</v>
      </c>
      <c r="R4" s="38">
        <f>IF($D4="H",(H4+I4)/(SUMIF($D$3:$D$15,"H",$H$3:$H$15)+SUMIF($D$3:$D$15,"H",$I$3:$I$15))*$M$16,0)</f>
        <v>69827.937318546828</v>
      </c>
      <c r="S4" s="30">
        <f t="shared" ref="S4:S15" si="2">SUM(Q4:R4)</f>
        <v>224704.67662073532</v>
      </c>
      <c r="T4" s="3">
        <f>IF(D4="E",VLOOKUP(E4,$Q$19:$R$29,2,FALSE)*G4+H4,0)</f>
        <v>0</v>
      </c>
      <c r="U4" s="3">
        <f t="shared" ref="U4:U15" si="3">IF(D4="H",-SUMIF($F$3:$F$15,B4,$T$3:$T$15),0)</f>
        <v>-5257.6500000000005</v>
      </c>
      <c r="V4" s="13">
        <f>SUM(S4:U4)-SUM(H4:I4)</f>
        <v>131717.84662073533</v>
      </c>
      <c r="W4" s="16">
        <f t="shared" ref="W4:W15" si="4">V4-O4</f>
        <v>120961.94274326623</v>
      </c>
    </row>
    <row r="5" spans="1:23" x14ac:dyDescent="0.25">
      <c r="A5" s="22" t="str">
        <f>B5&amp;"_"&amp;F5&amp;"_"&amp;E5</f>
        <v>764_5931_708</v>
      </c>
      <c r="B5" s="31">
        <v>764</v>
      </c>
      <c r="C5" s="31" t="s">
        <v>114</v>
      </c>
      <c r="D5" s="32" t="s">
        <v>70</v>
      </c>
      <c r="E5" s="36">
        <v>708</v>
      </c>
      <c r="F5" s="33">
        <v>5931</v>
      </c>
      <c r="G5" s="3">
        <f>SUMIF(Příklad_detail!$A:$A,$A5,Příklad_detail!S:S)+SUMIF(Příklad_detail!$A:$A,$A5,Příklad_detail!W:W)</f>
        <v>17254</v>
      </c>
      <c r="H5" s="3">
        <f>SUMIF(Příklad_detail!$A:$A,$A5,Příklad_detail!U:U)</f>
        <v>904.75</v>
      </c>
      <c r="I5" s="3">
        <f>SUMIF(Příklad_detail!$A:$A,$A5,Příklad_detail!X:X)</f>
        <v>0</v>
      </c>
      <c r="J5" s="3">
        <f>SUMIF(Příklad_detail!$A:$A,$A5,Příklad_detail!AC:AC)</f>
        <v>0</v>
      </c>
      <c r="L5" s="3">
        <f>G5/SUM($G$3:$G$15)*$L$16</f>
        <v>28698.020589312902</v>
      </c>
      <c r="M5" s="3">
        <f>(H5+I5)/SUM($H$3:$I$15)*$M$16</f>
        <v>375.70453207168481</v>
      </c>
      <c r="N5" s="3">
        <f t="shared" ref="N5:N15" si="5">SUM(L5:M5)</f>
        <v>29073.725121384588</v>
      </c>
      <c r="O5" s="13">
        <f>N5-H5-I5</f>
        <v>28168.975121384588</v>
      </c>
      <c r="Q5" s="3">
        <f t="shared" ref="Q5:Q15" si="6">IF($D5="H",G5/(SUMIF($D$3:$D$15,"H",$G$3:$G$15))*$L$16,0)</f>
        <v>0</v>
      </c>
      <c r="R5" s="38">
        <f t="shared" ref="R5:R15" si="7">IF($D5="H",(H5+I5)/(SUMIF($D$3:$D$15,"H",$H$3:$H$15)+SUMIF($D$3:$D$15,"H",$I$3:$I$15))*$M$16,0)</f>
        <v>0</v>
      </c>
      <c r="S5" s="30">
        <f t="shared" si="2"/>
        <v>0</v>
      </c>
      <c r="T5" s="3">
        <f>IF(D5="E",VLOOKUP(E5,$Q$19:$R$29,2,FALSE)*G5+H5,0)</f>
        <v>7806.35</v>
      </c>
      <c r="U5" s="3">
        <f t="shared" si="3"/>
        <v>0</v>
      </c>
      <c r="V5" s="13">
        <f>SUM(S5:U5)-SUM(H5:I5)</f>
        <v>6901.6</v>
      </c>
      <c r="W5" s="16">
        <f t="shared" si="4"/>
        <v>-21267.37512138459</v>
      </c>
    </row>
    <row r="6" spans="1:23" x14ac:dyDescent="0.25">
      <c r="A6" s="22" t="str">
        <f>B6&amp;"_"&amp;F6&amp;"_"&amp;E6</f>
        <v>3241_511_818</v>
      </c>
      <c r="B6" s="45">
        <v>3241</v>
      </c>
      <c r="C6" s="45" t="s">
        <v>116</v>
      </c>
      <c r="D6" s="46" t="s">
        <v>70</v>
      </c>
      <c r="E6" s="36">
        <v>818</v>
      </c>
      <c r="F6" s="33">
        <v>511</v>
      </c>
      <c r="G6" s="3">
        <f>SUMIF(Příklad_detail!$A:$A,$A6,Příklad_detail!S:S)+SUMIF(Příklad_detail!$A:$A,$A6,Příklad_detail!W:W)</f>
        <v>188</v>
      </c>
      <c r="H6" s="3">
        <f>SUMIF(Příklad_detail!$A:$A,$A6,Příklad_detail!U:U)</f>
        <v>0</v>
      </c>
      <c r="I6" s="3">
        <f>SUMIF(Příklad_detail!$A:$A,$A6,Příklad_detail!X:X)</f>
        <v>0</v>
      </c>
      <c r="J6" s="3">
        <f>SUMIF(Příklad_detail!$A:$A,$A6,Příklad_detail!AC:AC)</f>
        <v>0</v>
      </c>
      <c r="L6" s="3">
        <f>G6/SUM($G$3:$G$15)*$L$16</f>
        <v>312.69432426050918</v>
      </c>
      <c r="M6" s="3">
        <f>(H6+I6)/SUM($H$3:$I$15)*$M$16</f>
        <v>0</v>
      </c>
      <c r="N6" s="3">
        <f t="shared" si="5"/>
        <v>312.69432426050918</v>
      </c>
      <c r="O6" s="13">
        <f>N6-H6-I6</f>
        <v>312.69432426050918</v>
      </c>
      <c r="Q6" s="3">
        <f t="shared" si="6"/>
        <v>0</v>
      </c>
      <c r="R6" s="38">
        <f t="shared" si="7"/>
        <v>0</v>
      </c>
      <c r="S6" s="30">
        <f t="shared" si="2"/>
        <v>0</v>
      </c>
      <c r="T6" s="3">
        <f t="shared" ref="T6:T13" si="8">IF(D6="E",VLOOKUP(E6,$Q$19:$R$29,2,FALSE)*G6+H6,0)</f>
        <v>75.2</v>
      </c>
      <c r="U6" s="3">
        <f t="shared" si="3"/>
        <v>0</v>
      </c>
      <c r="V6" s="13">
        <f>SUM(S6:U6)-SUM(H6:I6)</f>
        <v>75.2</v>
      </c>
      <c r="W6" s="16">
        <f t="shared" si="4"/>
        <v>-237.49432426050919</v>
      </c>
    </row>
    <row r="7" spans="1:23" x14ac:dyDescent="0.25">
      <c r="A7" s="22" t="str">
        <f>B6&amp;"_"&amp;F7&amp;"_"&amp;E7</f>
        <v>3241_5931_818</v>
      </c>
      <c r="B7" s="45"/>
      <c r="C7" s="45" t="e">
        <v>#N/A</v>
      </c>
      <c r="D7" s="46"/>
      <c r="E7" s="36">
        <v>818</v>
      </c>
      <c r="F7" s="33">
        <v>5931</v>
      </c>
      <c r="G7" s="3">
        <f>SUMIF(Příklad_detail!$A:$A,$A7,Příklad_detail!S:S)+SUMIF(Příklad_detail!$A:$A,$A7,Příklad_detail!W:W)</f>
        <v>188</v>
      </c>
      <c r="H7" s="3">
        <f>SUMIF(Příklad_detail!$A:$A,$A7,Příklad_detail!U:U)</f>
        <v>0</v>
      </c>
      <c r="I7" s="3">
        <f>SUMIF(Příklad_detail!$A:$A,$A7,Příklad_detail!X:X)</f>
        <v>0</v>
      </c>
      <c r="J7" s="3">
        <f>SUMIF(Příklad_detail!$A:$A,$A7,Příklad_detail!AC:AC)</f>
        <v>0</v>
      </c>
      <c r="L7" s="3">
        <f t="shared" ref="L7:L10" si="9">G7/SUM($G$3:$G$15)*$L$16</f>
        <v>312.69432426050918</v>
      </c>
      <c r="M7" s="3">
        <f t="shared" ref="M7:M10" si="10">(H7+I7)/SUM($H$3:$I$15)*$M$16</f>
        <v>0</v>
      </c>
      <c r="N7" s="3">
        <f t="shared" ref="N7:N10" si="11">SUM(L7:M7)</f>
        <v>312.69432426050918</v>
      </c>
      <c r="O7" s="13">
        <f t="shared" ref="O7:O10" si="12">N7-H7-I7</f>
        <v>312.69432426050918</v>
      </c>
      <c r="Q7" s="3">
        <f t="shared" si="6"/>
        <v>0</v>
      </c>
      <c r="R7" s="38">
        <f t="shared" si="7"/>
        <v>0</v>
      </c>
      <c r="S7" s="30">
        <f t="shared" si="2"/>
        <v>0</v>
      </c>
      <c r="T7" s="3">
        <f t="shared" si="8"/>
        <v>0</v>
      </c>
      <c r="U7" s="3">
        <f t="shared" si="3"/>
        <v>0</v>
      </c>
      <c r="V7" s="13"/>
      <c r="W7" s="16"/>
    </row>
    <row r="8" spans="1:23" x14ac:dyDescent="0.25">
      <c r="A8" s="22" t="str">
        <f>B8&amp;"_"&amp;F8&amp;"_"&amp;E8</f>
        <v>3341_511_801</v>
      </c>
      <c r="B8" s="45">
        <v>3341</v>
      </c>
      <c r="C8" s="45" t="s">
        <v>117</v>
      </c>
      <c r="D8" s="46" t="s">
        <v>70</v>
      </c>
      <c r="E8" s="36">
        <v>801</v>
      </c>
      <c r="F8" s="33">
        <v>511</v>
      </c>
      <c r="G8" s="3">
        <f>SUMIF(Příklad_detail!$A:$A,$A8,Příklad_detail!S:S)+SUMIF(Příklad_detail!$A:$A,$A8,Příklad_detail!W:W)</f>
        <v>311</v>
      </c>
      <c r="H8" s="3">
        <f>SUMIF(Příklad_detail!$A:$A,$A8,Příklad_detail!U:U)</f>
        <v>0</v>
      </c>
      <c r="I8" s="3">
        <f>SUMIF(Příklad_detail!$A:$A,$A8,Příklad_detail!X:X)</f>
        <v>0</v>
      </c>
      <c r="J8" s="3">
        <f>SUMIF(Příklad_detail!$A:$A,$A8,Příklad_detail!AC:AC)</f>
        <v>0</v>
      </c>
      <c r="L8" s="3">
        <f t="shared" si="9"/>
        <v>517.27624917562957</v>
      </c>
      <c r="M8" s="3">
        <f t="shared" si="10"/>
        <v>0</v>
      </c>
      <c r="N8" s="3">
        <f t="shared" si="11"/>
        <v>517.27624917562957</v>
      </c>
      <c r="O8" s="13">
        <f t="shared" si="12"/>
        <v>517.27624917562957</v>
      </c>
      <c r="Q8" s="3">
        <f t="shared" si="6"/>
        <v>0</v>
      </c>
      <c r="R8" s="38">
        <f t="shared" si="7"/>
        <v>0</v>
      </c>
      <c r="S8" s="30">
        <f t="shared" si="2"/>
        <v>0</v>
      </c>
      <c r="T8" s="3">
        <f t="shared" si="8"/>
        <v>124.4</v>
      </c>
      <c r="U8" s="3">
        <f t="shared" si="3"/>
        <v>0</v>
      </c>
      <c r="V8" s="13">
        <f>SUM(S8:U8)-SUM(H8:I8)</f>
        <v>124.4</v>
      </c>
      <c r="W8" s="16">
        <f t="shared" si="4"/>
        <v>-392.8762491756296</v>
      </c>
    </row>
    <row r="9" spans="1:23" x14ac:dyDescent="0.25">
      <c r="A9" s="22" t="str">
        <f>B8&amp;"_"&amp;F9&amp;"_"&amp;E9</f>
        <v>3341_5931_801</v>
      </c>
      <c r="B9" s="45"/>
      <c r="C9" s="45" t="e">
        <v>#N/A</v>
      </c>
      <c r="D9" s="46"/>
      <c r="E9" s="36">
        <v>801</v>
      </c>
      <c r="F9" s="33">
        <v>5931</v>
      </c>
      <c r="G9" s="3">
        <f>SUMIF(Příklad_detail!$A:$A,$A9,Příklad_detail!S:S)+SUMIF(Příklad_detail!$A:$A,$A9,Příklad_detail!W:W)</f>
        <v>167</v>
      </c>
      <c r="H9" s="3">
        <f>SUMIF(Příklad_detail!$A:$A,$A9,Příklad_detail!U:U)</f>
        <v>0</v>
      </c>
      <c r="I9" s="3">
        <f>SUMIF(Příklad_detail!$A:$A,$A9,Příklad_detail!X:X)</f>
        <v>0</v>
      </c>
      <c r="J9" s="3">
        <f>SUMIF(Příklad_detail!$A:$A,$A9,Příklad_detail!AC:AC)</f>
        <v>0</v>
      </c>
      <c r="L9" s="3">
        <f t="shared" si="9"/>
        <v>277.7657029335374</v>
      </c>
      <c r="M9" s="3">
        <f t="shared" si="10"/>
        <v>0</v>
      </c>
      <c r="N9" s="3">
        <f t="shared" si="11"/>
        <v>277.7657029335374</v>
      </c>
      <c r="O9" s="13">
        <f t="shared" si="12"/>
        <v>277.7657029335374</v>
      </c>
      <c r="Q9" s="3">
        <f t="shared" si="6"/>
        <v>0</v>
      </c>
      <c r="R9" s="38">
        <f t="shared" si="7"/>
        <v>0</v>
      </c>
      <c r="S9" s="30">
        <f t="shared" si="2"/>
        <v>0</v>
      </c>
      <c r="T9" s="3">
        <f t="shared" si="8"/>
        <v>0</v>
      </c>
      <c r="U9" s="3">
        <f t="shared" si="3"/>
        <v>0</v>
      </c>
      <c r="V9" s="13"/>
      <c r="W9" s="16"/>
    </row>
    <row r="10" spans="1:23" x14ac:dyDescent="0.25">
      <c r="A10" s="22" t="str">
        <f>B10&amp;"_"&amp;F10&amp;"_"&amp;E10</f>
        <v>3451_511_809</v>
      </c>
      <c r="B10" s="31">
        <v>3451</v>
      </c>
      <c r="C10" s="31" t="s">
        <v>118</v>
      </c>
      <c r="D10" s="32" t="s">
        <v>70</v>
      </c>
      <c r="E10" s="36">
        <v>809</v>
      </c>
      <c r="F10" s="33">
        <v>511</v>
      </c>
      <c r="G10" s="3">
        <f>SUMIF(Příklad_detail!$A:$A,$A10,Příklad_detail!S:S)+SUMIF(Příklad_detail!$A:$A,$A10,Příklad_detail!W:W)</f>
        <v>8071</v>
      </c>
      <c r="H10" s="3">
        <f>SUMIF(Příklad_detail!$A:$A,$A10,Příklad_detail!U:U)</f>
        <v>1735.65</v>
      </c>
      <c r="I10" s="3">
        <f>SUMIF(Příklad_detail!$A:$A,$A10,Příklad_detail!X:X)</f>
        <v>0</v>
      </c>
      <c r="J10" s="3">
        <f>SUMIF(Příklad_detail!$A:$A,$A10,Příklad_detail!AC:AC)</f>
        <v>0</v>
      </c>
      <c r="L10" s="3">
        <f t="shared" si="9"/>
        <v>13424.233463332816</v>
      </c>
      <c r="M10" s="3">
        <f t="shared" si="10"/>
        <v>720.74227255067126</v>
      </c>
      <c r="N10" s="3">
        <f t="shared" si="11"/>
        <v>14144.975735883487</v>
      </c>
      <c r="O10" s="13">
        <f t="shared" si="12"/>
        <v>12409.325735883487</v>
      </c>
      <c r="Q10" s="3">
        <f t="shared" si="6"/>
        <v>0</v>
      </c>
      <c r="R10" s="38">
        <f t="shared" si="7"/>
        <v>0</v>
      </c>
      <c r="S10" s="30">
        <f t="shared" si="2"/>
        <v>0</v>
      </c>
      <c r="T10" s="3">
        <f t="shared" si="8"/>
        <v>4964.05</v>
      </c>
      <c r="U10" s="3">
        <f t="shared" si="3"/>
        <v>0</v>
      </c>
      <c r="V10" s="13">
        <f>SUM(S10:U10)-SUM(H10:I10)</f>
        <v>3228.4</v>
      </c>
      <c r="W10" s="16">
        <f t="shared" si="4"/>
        <v>-9180.9257358834875</v>
      </c>
    </row>
    <row r="11" spans="1:23" x14ac:dyDescent="0.25">
      <c r="A11" s="22" t="str">
        <f>B11&amp;"_"&amp;F11&amp;"_"&amp;E11</f>
        <v>3471_5931_809</v>
      </c>
      <c r="B11" s="31">
        <v>3471</v>
      </c>
      <c r="C11" s="31" t="s">
        <v>119</v>
      </c>
      <c r="D11" s="32" t="s">
        <v>70</v>
      </c>
      <c r="E11" s="36">
        <v>809</v>
      </c>
      <c r="F11" s="33">
        <v>5931</v>
      </c>
      <c r="G11" s="3">
        <f>SUMIF(Příklad_detail!$A:$A,$A11,Příklad_detail!S:S)+SUMIF(Příklad_detail!$A:$A,$A11,Příklad_detail!W:W)</f>
        <v>46650</v>
      </c>
      <c r="H11" s="3">
        <f>SUMIF(Příklad_detail!$A:$A,$A11,Příklad_detail!U:U)</f>
        <v>79826.600000000006</v>
      </c>
      <c r="I11" s="3">
        <f>SUMIF(Příklad_detail!$A:$A,$A11,Příklad_detail!X:X)</f>
        <v>0</v>
      </c>
      <c r="J11" s="3">
        <f>SUMIF(Příklad_detail!$A:$A,$A11,Příklad_detail!AC:AC)</f>
        <v>0</v>
      </c>
      <c r="L11" s="3">
        <f>G11/SUM($G$3:$G$15)*$L$16</f>
        <v>77591.437376344431</v>
      </c>
      <c r="M11" s="3">
        <f>(H11+I11)/SUM($H$3:$I$15)*$M$16</f>
        <v>33148.621608039299</v>
      </c>
      <c r="N11" s="3">
        <f t="shared" si="5"/>
        <v>110740.05898438374</v>
      </c>
      <c r="O11" s="13">
        <f>N11-H11-I11</f>
        <v>30913.458984383731</v>
      </c>
      <c r="Q11" s="3">
        <f t="shared" si="6"/>
        <v>0</v>
      </c>
      <c r="R11" s="38">
        <f t="shared" si="7"/>
        <v>0</v>
      </c>
      <c r="S11" s="30">
        <f t="shared" si="2"/>
        <v>0</v>
      </c>
      <c r="T11" s="3">
        <f t="shared" si="8"/>
        <v>98486.6</v>
      </c>
      <c r="U11" s="3">
        <f t="shared" si="3"/>
        <v>0</v>
      </c>
      <c r="V11" s="13">
        <f>SUM(S11:U11)-SUM(H11:I11)</f>
        <v>18660</v>
      </c>
      <c r="W11" s="16">
        <f t="shared" si="4"/>
        <v>-12253.458984383731</v>
      </c>
    </row>
    <row r="12" spans="1:23" x14ac:dyDescent="0.25">
      <c r="A12" s="22" t="str">
        <f>B12&amp;"_"&amp;F12&amp;"_"&amp;E12</f>
        <v>4041_5931_802</v>
      </c>
      <c r="B12" s="45">
        <v>4041</v>
      </c>
      <c r="C12" s="45" t="s">
        <v>120</v>
      </c>
      <c r="D12" s="46" t="s">
        <v>70</v>
      </c>
      <c r="E12" s="36">
        <v>802</v>
      </c>
      <c r="F12" s="33">
        <v>5931</v>
      </c>
      <c r="G12" s="3">
        <f>SUMIF(Příklad_detail!$A:$A,$A12,Příklad_detail!S:S)+SUMIF(Příklad_detail!$A:$A,$A12,Příklad_detail!W:W)</f>
        <v>173</v>
      </c>
      <c r="H12" s="3">
        <f>SUMIF(Příklad_detail!$A:$A,$A12,Příklad_detail!U:U)</f>
        <v>0</v>
      </c>
      <c r="I12" s="3">
        <f>SUMIF(Příklad_detail!$A:$A,$A12,Příklad_detail!X:X)</f>
        <v>0</v>
      </c>
      <c r="J12" s="3">
        <f>SUMIF(Příklad_detail!$A:$A,$A12,Příklad_detail!AC:AC)</f>
        <v>0</v>
      </c>
      <c r="L12" s="3">
        <f>G12/SUM($G$3:$G$15)*$L$16</f>
        <v>287.7453090269579</v>
      </c>
      <c r="M12" s="3">
        <f>(H12+I12)/SUM($H$3:$I$15)*$M$16</f>
        <v>0</v>
      </c>
      <c r="N12" s="3">
        <f t="shared" si="5"/>
        <v>287.7453090269579</v>
      </c>
      <c r="O12" s="13">
        <f>N12-H12-I12</f>
        <v>287.7453090269579</v>
      </c>
      <c r="Q12" s="3">
        <f t="shared" si="6"/>
        <v>0</v>
      </c>
      <c r="R12" s="38">
        <f t="shared" si="7"/>
        <v>0</v>
      </c>
      <c r="S12" s="30">
        <f t="shared" si="2"/>
        <v>0</v>
      </c>
      <c r="T12" s="3">
        <f t="shared" si="8"/>
        <v>69.2</v>
      </c>
      <c r="U12" s="3">
        <f t="shared" si="3"/>
        <v>0</v>
      </c>
      <c r="V12" s="13">
        <f>SUM(S12:U12)-SUM(H12:I12)</f>
        <v>69.2</v>
      </c>
      <c r="W12" s="16">
        <f t="shared" si="4"/>
        <v>-218.54530902695791</v>
      </c>
    </row>
    <row r="13" spans="1:23" x14ac:dyDescent="0.25">
      <c r="A13" s="22" t="str">
        <f>B12&amp;"_"&amp;F13&amp;"_"&amp;E13</f>
        <v>4041_511_802</v>
      </c>
      <c r="B13" s="45"/>
      <c r="C13" s="45" t="e">
        <v>#N/A</v>
      </c>
      <c r="D13" s="46"/>
      <c r="E13" s="36">
        <v>802</v>
      </c>
      <c r="F13" s="33">
        <v>511</v>
      </c>
      <c r="G13" s="3">
        <f>SUMIF(Příklad_detail!$A:$A,$A13,Příklad_detail!S:S)+SUMIF(Příklad_detail!$A:$A,$A13,Příklad_detail!W:W)</f>
        <v>173</v>
      </c>
      <c r="H13" s="3">
        <f>SUMIF(Příklad_detail!$A:$A,$A13,Příklad_detail!U:U)</f>
        <v>0</v>
      </c>
      <c r="I13" s="3">
        <f>SUMIF(Příklad_detail!$A:$A,$A13,Příklad_detail!X:X)</f>
        <v>0</v>
      </c>
      <c r="J13" s="3">
        <f>SUMIF(Příklad_detail!$A:$A,$A13,Příklad_detail!AC:AC)</f>
        <v>0</v>
      </c>
      <c r="L13" s="3">
        <f>G13/SUM($G$3:$G$15)*$L$16</f>
        <v>287.7453090269579</v>
      </c>
      <c r="M13" s="3">
        <f>(H13+I13)/SUM($H$3:$I$15)*$M$16</f>
        <v>0</v>
      </c>
      <c r="N13" s="3">
        <f t="shared" si="5"/>
        <v>287.7453090269579</v>
      </c>
      <c r="O13" s="13">
        <f>N13-H13-I13</f>
        <v>287.7453090269579</v>
      </c>
      <c r="Q13" s="3">
        <f t="shared" si="6"/>
        <v>0</v>
      </c>
      <c r="R13" s="38">
        <f t="shared" si="7"/>
        <v>0</v>
      </c>
      <c r="S13" s="30">
        <f t="shared" si="2"/>
        <v>0</v>
      </c>
      <c r="T13" s="3">
        <f t="shared" si="8"/>
        <v>0</v>
      </c>
      <c r="U13" s="3">
        <f t="shared" si="3"/>
        <v>0</v>
      </c>
      <c r="V13" s="13"/>
      <c r="W13" s="16"/>
    </row>
    <row r="14" spans="1:23" x14ac:dyDescent="0.25">
      <c r="A14" s="22" t="str">
        <f>B14&amp;"_"&amp;F14&amp;"_"&amp;E14</f>
        <v>5931__5T1</v>
      </c>
      <c r="B14" s="31">
        <v>5931</v>
      </c>
      <c r="C14" s="31" t="s">
        <v>122</v>
      </c>
      <c r="D14" s="34" t="s">
        <v>84</v>
      </c>
      <c r="E14" s="36" t="s">
        <v>74</v>
      </c>
      <c r="F14" s="37"/>
      <c r="G14" s="3">
        <f>SUMIF(Příklad_detail!$A:$A,$A14,Příklad_detail!S:S)+SUMIF(Příklad_detail!$A:$A,$A14,Příklad_detail!W:W)</f>
        <v>11902</v>
      </c>
      <c r="H14" s="3">
        <f>SUMIF(Příklad_detail!$A:$A,$A14,Příklad_detail!U:U)</f>
        <v>2225.85</v>
      </c>
      <c r="I14" s="3">
        <f>SUMIF(Příklad_detail!$A:$A,$A14,Příklad_detail!X:X)</f>
        <v>0</v>
      </c>
      <c r="J14" s="3">
        <f>SUMIF(Příklad_detail!$A:$A,$A14,Příklad_detail!AC:AC)</f>
        <v>0</v>
      </c>
      <c r="L14" s="3">
        <f>G14/SUM($G$3:$G$15)*$L$16</f>
        <v>19796.211953981809</v>
      </c>
      <c r="M14" s="3">
        <f>(H14+I14)/SUM($H$3:$I$15)*$M$16</f>
        <v>924.30166644018755</v>
      </c>
      <c r="N14" s="3">
        <f t="shared" si="5"/>
        <v>20720.513620421996</v>
      </c>
      <c r="O14" s="13">
        <f>N14-H14-I14</f>
        <v>18494.663620421998</v>
      </c>
      <c r="Q14" s="3">
        <f t="shared" si="6"/>
        <v>49407.460697811461</v>
      </c>
      <c r="R14" s="38">
        <f>IF($D14="H",(H14+I14)/(SUMIF($D$3:$D$15,"H",$H$3:$H$15)+SUMIF($D$3:$D$15,"H",$I$3:$I$15))*$M$16,0)</f>
        <v>1771.6626814531662</v>
      </c>
      <c r="S14" s="30">
        <f t="shared" si="2"/>
        <v>51179.123379264624</v>
      </c>
      <c r="T14" s="3">
        <f>IF(D14="E",VLOOKUP(E14,$Q$19:$R$29,2,FALSE)*G14+H14,0)</f>
        <v>0</v>
      </c>
      <c r="U14" s="3">
        <f t="shared" si="3"/>
        <v>-106362.15000000001</v>
      </c>
      <c r="V14" s="13">
        <f>SUM(S14:U14)-SUM(H14:I14)</f>
        <v>-57408.876620735384</v>
      </c>
      <c r="W14" s="16">
        <f t="shared" si="4"/>
        <v>-75903.540241157374</v>
      </c>
    </row>
    <row r="15" spans="1:23" x14ac:dyDescent="0.25">
      <c r="A15" s="22" t="str">
        <f>B15&amp;"_"&amp;F15&amp;"_"&amp;E15</f>
        <v>9402_511_989</v>
      </c>
      <c r="B15" s="31">
        <v>9402</v>
      </c>
      <c r="C15" s="31" t="s">
        <v>121</v>
      </c>
      <c r="D15" s="35" t="s">
        <v>101</v>
      </c>
      <c r="E15" s="36">
        <v>989</v>
      </c>
      <c r="F15" s="33">
        <v>511</v>
      </c>
      <c r="G15" s="28">
        <f>SUMIF(Příklad_detail!$A:$A,$A15,Příklad_detail!S:S)+SUMIF(Příklad_detail!$A:$A,$A15,Příklad_detail!W:W)</f>
        <v>200</v>
      </c>
      <c r="H15" s="3">
        <f>SUMIF(Příklad_detail!$A:$A,$A15,Příklad_detail!U:U)</f>
        <v>0</v>
      </c>
      <c r="I15" s="3">
        <f>SUMIF(Příklad_detail!$A:$A,$A15,Příklad_detail!X:X)</f>
        <v>0</v>
      </c>
      <c r="J15" s="3">
        <f>SUMIF(Příklad_detail!$A:$A,$A15,Příklad_detail!AC:AC)</f>
        <v>0</v>
      </c>
      <c r="L15" s="3">
        <f>G15/SUM($G$3:$G$15)*$L$16</f>
        <v>332.65353644735018</v>
      </c>
      <c r="M15" s="3">
        <f>(H15+I15)/SUM($H$3:$I$15)*$M$16</f>
        <v>0</v>
      </c>
      <c r="N15" s="3">
        <f t="shared" si="5"/>
        <v>332.65353644735018</v>
      </c>
      <c r="O15" s="13">
        <f>N15-H15-I15</f>
        <v>332.65353644735018</v>
      </c>
      <c r="Q15" s="3">
        <f t="shared" si="6"/>
        <v>0</v>
      </c>
      <c r="R15" s="38">
        <f t="shared" si="7"/>
        <v>0</v>
      </c>
      <c r="S15" s="30">
        <f t="shared" si="2"/>
        <v>0</v>
      </c>
      <c r="T15" s="3">
        <f>IF(D15="E",VLOOKUP(E15,$Q$19:$R$29,2,FALSE)*G15+H15,0)</f>
        <v>0</v>
      </c>
      <c r="U15" s="3">
        <f t="shared" si="3"/>
        <v>0</v>
      </c>
      <c r="V15" s="13">
        <f>SUM(S15:U15)-SUM(H15:I15)</f>
        <v>0</v>
      </c>
      <c r="W15" s="16">
        <f t="shared" si="4"/>
        <v>-332.65353644735018</v>
      </c>
    </row>
    <row r="16" spans="1:23" ht="15.75" thickBot="1" x14ac:dyDescent="0.3">
      <c r="G16" s="7">
        <f>SUM(G3:G15)</f>
        <v>122821</v>
      </c>
      <c r="H16" s="7">
        <f>SUM(H3:H15)</f>
        <v>171702.03</v>
      </c>
      <c r="I16" s="7">
        <f>SUM(I3:I15)</f>
        <v>720</v>
      </c>
      <c r="J16" s="7">
        <f>SUM(J3:J15)</f>
        <v>0</v>
      </c>
      <c r="L16" s="7">
        <f>N20*Priklad_Sum!N18</f>
        <v>204284.19999999998</v>
      </c>
      <c r="M16" s="8">
        <f>N21*Priklad_Sum!N18</f>
        <v>71599.600000000006</v>
      </c>
      <c r="N16" s="8">
        <f>SUM(N3:N15)</f>
        <v>275883.8</v>
      </c>
      <c r="O16" s="14">
        <f>SUM(O3:O15)</f>
        <v>103461.77</v>
      </c>
      <c r="Q16" s="7">
        <f t="shared" ref="Q16:W16" si="13">SUM(Q3:Q15)</f>
        <v>204284.19999999995</v>
      </c>
      <c r="R16" s="7">
        <f t="shared" si="13"/>
        <v>71599.599999999991</v>
      </c>
      <c r="S16" s="7">
        <f t="shared" si="13"/>
        <v>275883.79999999993</v>
      </c>
      <c r="T16" s="7">
        <f t="shared" si="13"/>
        <v>111619.8</v>
      </c>
      <c r="U16" s="7">
        <f t="shared" si="13"/>
        <v>-111619.8</v>
      </c>
      <c r="V16" s="14">
        <f t="shared" si="13"/>
        <v>103461.76999999996</v>
      </c>
      <c r="W16" s="17">
        <f t="shared" si="13"/>
        <v>878.20533622095809</v>
      </c>
    </row>
    <row r="18" spans="7:19" x14ac:dyDescent="0.25">
      <c r="G18" s="5"/>
      <c r="H18" s="5"/>
      <c r="I18" s="5"/>
      <c r="J18" s="25" t="s">
        <v>111</v>
      </c>
      <c r="M18" s="9" t="s">
        <v>89</v>
      </c>
      <c r="N18" s="26">
        <v>38000</v>
      </c>
      <c r="Q18" s="6" t="s">
        <v>5</v>
      </c>
      <c r="R18" s="19" t="s">
        <v>94</v>
      </c>
      <c r="S18" s="10"/>
    </row>
    <row r="19" spans="7:19" x14ac:dyDescent="0.25">
      <c r="M19" s="9" t="s">
        <v>108</v>
      </c>
      <c r="N19">
        <f>Příklad_detail!V100</f>
        <v>7.2601000000000004</v>
      </c>
      <c r="Q19" s="20">
        <v>101</v>
      </c>
      <c r="R19" s="18">
        <v>0.4</v>
      </c>
      <c r="S19" s="10"/>
    </row>
    <row r="20" spans="7:19" x14ac:dyDescent="0.25">
      <c r="M20" s="9" t="s">
        <v>109</v>
      </c>
      <c r="N20">
        <v>5.3758999999999997</v>
      </c>
      <c r="Q20" s="20">
        <v>708</v>
      </c>
      <c r="R20" s="18">
        <v>0.4</v>
      </c>
      <c r="S20" s="10"/>
    </row>
    <row r="21" spans="7:19" x14ac:dyDescent="0.25">
      <c r="M21" s="9" t="s">
        <v>110</v>
      </c>
      <c r="N21">
        <v>1.8842000000000001</v>
      </c>
      <c r="Q21" s="20">
        <v>818</v>
      </c>
      <c r="R21" s="18">
        <v>0.4</v>
      </c>
      <c r="S21" s="10"/>
    </row>
    <row r="22" spans="7:19" x14ac:dyDescent="0.25">
      <c r="Q22" s="20">
        <v>801</v>
      </c>
      <c r="R22" s="18">
        <v>0.4</v>
      </c>
      <c r="S22" s="10"/>
    </row>
    <row r="23" spans="7:19" x14ac:dyDescent="0.25">
      <c r="Q23" s="20">
        <v>809</v>
      </c>
      <c r="R23" s="18">
        <v>0.4</v>
      </c>
      <c r="S23" s="10"/>
    </row>
    <row r="24" spans="7:19" x14ac:dyDescent="0.25">
      <c r="N24">
        <f>N18*N19</f>
        <v>275883.8</v>
      </c>
      <c r="Q24" s="20">
        <v>802</v>
      </c>
      <c r="R24" s="18">
        <v>0.4</v>
      </c>
      <c r="S24" s="10"/>
    </row>
    <row r="25" spans="7:19" x14ac:dyDescent="0.25">
      <c r="N25">
        <f>N20*N18</f>
        <v>204284.19999999998</v>
      </c>
      <c r="Q25" s="20">
        <v>989</v>
      </c>
      <c r="R25" s="18">
        <v>0.4</v>
      </c>
      <c r="S25" s="10"/>
    </row>
    <row r="26" spans="7:19" x14ac:dyDescent="0.25">
      <c r="N26">
        <f>N21*N18</f>
        <v>71599.600000000006</v>
      </c>
      <c r="S26" s="10"/>
    </row>
    <row r="27" spans="7:19" x14ac:dyDescent="0.25">
      <c r="S27" s="10"/>
    </row>
    <row r="28" spans="7:19" x14ac:dyDescent="0.25">
      <c r="S28" s="10"/>
    </row>
    <row r="29" spans="7:19" x14ac:dyDescent="0.25">
      <c r="S29" s="10"/>
    </row>
  </sheetData>
  <sortState xmlns:xlrd2="http://schemas.microsoft.com/office/spreadsheetml/2017/richdata2" ref="D25:F32">
    <sortCondition ref="D25:D32"/>
  </sortState>
  <mergeCells count="11">
    <mergeCell ref="B12:B13"/>
    <mergeCell ref="D12:D13"/>
    <mergeCell ref="G1:O1"/>
    <mergeCell ref="Q1:V1"/>
    <mergeCell ref="B6:B7"/>
    <mergeCell ref="D6:D7"/>
    <mergeCell ref="B8:B9"/>
    <mergeCell ref="D8:D9"/>
    <mergeCell ref="C6:C7"/>
    <mergeCell ref="C8:C9"/>
    <mergeCell ref="C12:C13"/>
  </mergeCells>
  <pageMargins left="0.7" right="0.7" top="0.78740157499999996" bottom="0.78740157499999996" header="0.3" footer="0.3"/>
  <pageSetup paperSize="9" orientation="portrait" r:id="rId1"/>
  <ignoredErrors>
    <ignoredError sqref="A7:A13" formula="1"/>
    <ignoredError sqref="V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"/>
  <sheetViews>
    <sheetView showGridLines="0" tabSelected="1" topLeftCell="B1" workbookViewId="0">
      <selection activeCell="V16" sqref="V16"/>
    </sheetView>
  </sheetViews>
  <sheetFormatPr defaultRowHeight="15" x14ac:dyDescent="0.25"/>
  <cols>
    <col min="1" max="1" width="10.7109375" hidden="1" customWidth="1"/>
    <col min="2" max="2" width="5.42578125" customWidth="1"/>
    <col min="3" max="3" width="43" customWidth="1"/>
    <col min="4" max="4" width="5.28515625" bestFit="1" customWidth="1"/>
    <col min="5" max="5" width="9.42578125" bestFit="1" customWidth="1"/>
    <col min="6" max="6" width="7" bestFit="1" customWidth="1"/>
    <col min="7" max="7" width="13.7109375" bestFit="1" customWidth="1"/>
    <col min="8" max="8" width="7.42578125" bestFit="1" customWidth="1"/>
    <col min="9" max="10" width="6.28515625" customWidth="1"/>
    <col min="11" max="11" width="2.85546875" customWidth="1"/>
    <col min="12" max="12" width="10.140625" bestFit="1" customWidth="1"/>
    <col min="13" max="13" width="9.85546875" bestFit="1" customWidth="1"/>
    <col min="16" max="16" width="5.28515625" bestFit="1" customWidth="1"/>
    <col min="17" max="22" width="10.42578125" customWidth="1"/>
    <col min="23" max="23" width="8.42578125" customWidth="1"/>
  </cols>
  <sheetData>
    <row r="1" spans="1:23" x14ac:dyDescent="0.25">
      <c r="G1" s="47" t="s">
        <v>90</v>
      </c>
      <c r="H1" s="48"/>
      <c r="I1" s="48"/>
      <c r="J1" s="48"/>
      <c r="K1" s="48"/>
      <c r="L1" s="48"/>
      <c r="M1" s="48"/>
      <c r="N1" s="48"/>
      <c r="O1" s="49"/>
      <c r="Q1" s="47" t="s">
        <v>100</v>
      </c>
      <c r="R1" s="48"/>
      <c r="S1" s="48"/>
      <c r="T1" s="48"/>
      <c r="U1" s="48"/>
      <c r="V1" s="49"/>
    </row>
    <row r="2" spans="1:23" x14ac:dyDescent="0.25">
      <c r="A2" s="21" t="s">
        <v>107</v>
      </c>
      <c r="B2" s="11" t="s">
        <v>124</v>
      </c>
      <c r="C2" s="11"/>
      <c r="D2" s="11" t="s">
        <v>123</v>
      </c>
      <c r="E2" s="11" t="s">
        <v>112</v>
      </c>
      <c r="F2" s="11" t="s">
        <v>13</v>
      </c>
      <c r="G2" s="6" t="s">
        <v>91</v>
      </c>
      <c r="H2" s="6" t="s">
        <v>19</v>
      </c>
      <c r="I2" s="6" t="s">
        <v>22</v>
      </c>
      <c r="J2" s="24" t="s">
        <v>27</v>
      </c>
      <c r="L2" s="6" t="s">
        <v>95</v>
      </c>
      <c r="M2" s="6" t="s">
        <v>96</v>
      </c>
      <c r="N2" s="6" t="s">
        <v>92</v>
      </c>
      <c r="O2" s="12" t="s">
        <v>93</v>
      </c>
      <c r="Q2" s="6" t="s">
        <v>95</v>
      </c>
      <c r="R2" s="44" t="s">
        <v>96</v>
      </c>
      <c r="S2" s="29" t="s">
        <v>92</v>
      </c>
      <c r="T2" s="6" t="s">
        <v>97</v>
      </c>
      <c r="U2" s="6" t="s">
        <v>98</v>
      </c>
      <c r="V2" s="12" t="s">
        <v>93</v>
      </c>
      <c r="W2" s="15" t="s">
        <v>99</v>
      </c>
    </row>
    <row r="3" spans="1:23" x14ac:dyDescent="0.25">
      <c r="A3" s="22" t="str">
        <f>B3&amp;"_"&amp;F3&amp;"_"&amp;E3</f>
        <v>221_511_101</v>
      </c>
      <c r="B3" s="31">
        <v>221</v>
      </c>
      <c r="C3" s="31" t="s">
        <v>113</v>
      </c>
      <c r="D3" s="32" t="s">
        <v>70</v>
      </c>
      <c r="E3" s="36">
        <v>101</v>
      </c>
      <c r="F3" s="33">
        <v>511</v>
      </c>
      <c r="G3" s="3">
        <f>SUMIF(Příklad_detail!$A:$A,$A3,Příklad_detail!S:S)+SUMIF(Příklad_detail!$A:$A,$A3,Příklad_detail!W:W)</f>
        <v>235</v>
      </c>
      <c r="H3" s="3">
        <f>SUMIF(Příklad_detail!$A:$A,$A3,Příklad_detail!U:U)</f>
        <v>0</v>
      </c>
      <c r="I3" s="3">
        <f>SUMIF(Příklad_detail!$A:$A,$A3,Příklad_detail!X:X)</f>
        <v>0</v>
      </c>
      <c r="J3" s="3">
        <f>SUMIF(Příklad_detail!$A:$A,$A3,Příklad_detail!AC:AC)</f>
        <v>0</v>
      </c>
      <c r="L3" s="3">
        <f>G3/SUM($G$3:$G$15)*$L$16</f>
        <v>390.86790532563646</v>
      </c>
      <c r="M3" s="3">
        <f>(H3+I3)/SUM($H$3:$I$15)*$M$16</f>
        <v>0</v>
      </c>
      <c r="N3" s="3">
        <f>SUM(L3:M3)</f>
        <v>390.86790532563646</v>
      </c>
      <c r="O3" s="13">
        <f>N3-H3-I3</f>
        <v>390.86790532563646</v>
      </c>
      <c r="Q3" s="3">
        <f t="shared" ref="Q3" si="0">IF($D3="H",G3/(SUMIF($D$3:$D$15,"H",$G$3:$G$15))*$L$16,0)</f>
        <v>0</v>
      </c>
      <c r="R3" s="3">
        <f>IF($D3="H",(H3+I3+SUMIFS(H:H,F:F,B3))/SUM($H$16:$I$16)*$M$16,0)</f>
        <v>0</v>
      </c>
      <c r="S3" s="30">
        <f>SUM(Q3:R3)</f>
        <v>0</v>
      </c>
      <c r="T3" s="3">
        <f>IF(OR(D3="E",D3="T"),VLOOKUP(E3,$Q$19:$R$25,2,FALSE)*G3+H3,0)</f>
        <v>193.64000000000001</v>
      </c>
      <c r="U3" s="3">
        <f>IF(D3="H",-SUMIF($F$3:$F$15,B3,$T$3:$T$15),0)</f>
        <v>0</v>
      </c>
      <c r="V3" s="13">
        <f>SUM(S3:U3)-SUM(H3:I3)</f>
        <v>193.64000000000001</v>
      </c>
      <c r="W3" s="16">
        <f>V3-O3</f>
        <v>-197.22790532563644</v>
      </c>
    </row>
    <row r="4" spans="1:23" x14ac:dyDescent="0.25">
      <c r="A4" s="22" t="str">
        <f>B4&amp;"_"&amp;F4&amp;"_"&amp;E4</f>
        <v>511__5F1</v>
      </c>
      <c r="B4" s="31">
        <v>511</v>
      </c>
      <c r="C4" s="31" t="s">
        <v>115</v>
      </c>
      <c r="D4" s="34" t="s">
        <v>84</v>
      </c>
      <c r="E4" s="36" t="s">
        <v>73</v>
      </c>
      <c r="F4" s="37"/>
      <c r="G4" s="3">
        <f>SUMIF(Příklad_detail!$A:$A,$A4,Příklad_detail!S:S)+SUMIF(Příklad_detail!$A:$A,$A4,Příklad_detail!W:W)</f>
        <v>37309</v>
      </c>
      <c r="H4" s="3">
        <f>SUMIF(Příklad_detail!$A:$A,$A4,Příklad_detail!U:U)</f>
        <v>87009.18</v>
      </c>
      <c r="I4" s="3">
        <f>SUMIF(Příklad_detail!$A:$A,$A4,Příklad_detail!X:X)</f>
        <v>720</v>
      </c>
      <c r="J4" s="3">
        <f>SUMIF(Příklad_detail!$A:$A,$A4,Příklad_detail!AC:AC)</f>
        <v>0</v>
      </c>
      <c r="L4" s="3">
        <f>G4/SUM($G$3:$G$15)*$L$16</f>
        <v>62054.853956570943</v>
      </c>
      <c r="M4" s="3">
        <f>(H4+I4)/SUM($H$3:$I$15)*$M$16</f>
        <v>36430.229920898157</v>
      </c>
      <c r="N4" s="3">
        <f>SUM(L4:M4)</f>
        <v>98485.083877469093</v>
      </c>
      <c r="O4" s="13">
        <f>N4-H4-I4</f>
        <v>10755.9038774691</v>
      </c>
      <c r="Q4" s="3">
        <f>IF($D4="H",G4/(SUMIF($D$3:$D$15,"H",$G$3:$G$15))*$L$16,0)</f>
        <v>154876.73930218851</v>
      </c>
      <c r="R4" s="43">
        <f t="shared" ref="R4:R15" si="1">IF($D4="H",(H4+I4+SUMIFS(H:H,F:F,B4))/SUM($H$16:$I$16)*$M$16,0)</f>
        <v>37150.972193448826</v>
      </c>
      <c r="S4" s="30">
        <f t="shared" ref="S4:S15" si="2">SUM(Q4:R4)</f>
        <v>192027.71149563734</v>
      </c>
      <c r="T4" s="3">
        <f t="shared" ref="T4:T15" si="3">IF(OR(D4="E",D4="T"),VLOOKUP(E4,$Q$19:$R$25,2,FALSE)*G4+H4,0)</f>
        <v>0</v>
      </c>
      <c r="U4" s="3">
        <f t="shared" ref="U4:U15" si="4">IF(D4="H",-SUMIF($F$3:$F$15,B4,$T$3:$T$15),0)</f>
        <v>-9572.3380000000016</v>
      </c>
      <c r="V4" s="13">
        <f>SUM(S4:U4)-SUM(H4:I4)</f>
        <v>94726.193495637359</v>
      </c>
      <c r="W4" s="16">
        <f t="shared" ref="W4:W15" si="5">V4-O4</f>
        <v>83970.289618168259</v>
      </c>
    </row>
    <row r="5" spans="1:23" x14ac:dyDescent="0.25">
      <c r="A5" s="22" t="str">
        <f>B5&amp;"_"&amp;F5&amp;"_"&amp;E5</f>
        <v>764_5931_708</v>
      </c>
      <c r="B5" s="31">
        <v>764</v>
      </c>
      <c r="C5" s="31" t="s">
        <v>114</v>
      </c>
      <c r="D5" s="32" t="s">
        <v>70</v>
      </c>
      <c r="E5" s="36">
        <v>708</v>
      </c>
      <c r="F5" s="33">
        <v>5931</v>
      </c>
      <c r="G5" s="3">
        <f>SUMIF(Příklad_detail!$A:$A,$A5,Příklad_detail!S:S)+SUMIF(Příklad_detail!$A:$A,$A5,Příklad_detail!W:W)</f>
        <v>17254</v>
      </c>
      <c r="H5" s="3">
        <f>SUMIF(Příklad_detail!$A:$A,$A5,Příklad_detail!U:U)</f>
        <v>904.75</v>
      </c>
      <c r="I5" s="3">
        <f>SUMIF(Příklad_detail!$A:$A,$A5,Příklad_detail!X:X)</f>
        <v>0</v>
      </c>
      <c r="J5" s="3">
        <f>SUMIF(Příklad_detail!$A:$A,$A5,Příklad_detail!AC:AC)</f>
        <v>0</v>
      </c>
      <c r="L5" s="3">
        <f>G5/SUM($G$3:$G$15)*$L$16</f>
        <v>28698.020589312902</v>
      </c>
      <c r="M5" s="3">
        <f>(H5+I5)/SUM($H$3:$I$15)*$M$16</f>
        <v>375.70453207168481</v>
      </c>
      <c r="N5" s="3">
        <f t="shared" ref="N5:N15" si="6">SUM(L5:M5)</f>
        <v>29073.725121384588</v>
      </c>
      <c r="O5" s="13">
        <f>N5-H5-I5</f>
        <v>28168.975121384588</v>
      </c>
      <c r="Q5" s="3">
        <f t="shared" ref="Q5:Q15" si="7">IF($D5="H",G5/(SUMIF($D$3:$D$15,"H",$G$3:$G$15))*$L$16,0)</f>
        <v>0</v>
      </c>
      <c r="R5" s="3">
        <f t="shared" si="1"/>
        <v>0</v>
      </c>
      <c r="S5" s="30">
        <f t="shared" si="2"/>
        <v>0</v>
      </c>
      <c r="T5" s="3">
        <f t="shared" si="3"/>
        <v>15122.046</v>
      </c>
      <c r="U5" s="3">
        <f t="shared" si="4"/>
        <v>0</v>
      </c>
      <c r="V5" s="13">
        <f>SUM(S5:U5)-SUM(H5:I5)</f>
        <v>14217.296</v>
      </c>
      <c r="W5" s="16">
        <f t="shared" si="5"/>
        <v>-13951.679121384588</v>
      </c>
    </row>
    <row r="6" spans="1:23" x14ac:dyDescent="0.25">
      <c r="A6" s="22" t="str">
        <f>B6&amp;"_"&amp;F6&amp;"_"&amp;E6</f>
        <v>3241_511_818</v>
      </c>
      <c r="B6" s="45">
        <v>3241</v>
      </c>
      <c r="C6" s="45" t="s">
        <v>116</v>
      </c>
      <c r="D6" s="46" t="s">
        <v>70</v>
      </c>
      <c r="E6" s="36">
        <v>818</v>
      </c>
      <c r="F6" s="33">
        <v>511</v>
      </c>
      <c r="G6" s="3">
        <f>SUMIF(Příklad_detail!$A:$A,$A6,Příklad_detail!S:S)+SUMIF(Příklad_detail!$A:$A,$A6,Příklad_detail!W:W)</f>
        <v>188</v>
      </c>
      <c r="H6" s="3">
        <f>SUMIF(Příklad_detail!$A:$A,$A6,Příklad_detail!U:U)</f>
        <v>0</v>
      </c>
      <c r="I6" s="3">
        <f>SUMIF(Příklad_detail!$A:$A,$A6,Příklad_detail!X:X)</f>
        <v>0</v>
      </c>
      <c r="J6" s="3">
        <f>SUMIF(Příklad_detail!$A:$A,$A6,Příklad_detail!AC:AC)</f>
        <v>0</v>
      </c>
      <c r="L6" s="3">
        <f>G6/SUM($G$3:$G$15)*$L$16</f>
        <v>312.69432426050918</v>
      </c>
      <c r="M6" s="3">
        <f>(H6+I6)/SUM($H$3:$I$15)*$M$16</f>
        <v>0</v>
      </c>
      <c r="N6" s="3">
        <f t="shared" si="6"/>
        <v>312.69432426050918</v>
      </c>
      <c r="O6" s="13">
        <f>N6-H6-I6</f>
        <v>312.69432426050918</v>
      </c>
      <c r="Q6" s="3">
        <f t="shared" si="7"/>
        <v>0</v>
      </c>
      <c r="R6" s="3">
        <f t="shared" si="1"/>
        <v>0</v>
      </c>
      <c r="S6" s="30">
        <f t="shared" si="2"/>
        <v>0</v>
      </c>
      <c r="T6" s="3">
        <f t="shared" si="3"/>
        <v>106.78399999999999</v>
      </c>
      <c r="U6" s="3">
        <f t="shared" si="4"/>
        <v>0</v>
      </c>
      <c r="V6" s="13">
        <f>SUM(S6:U6)-SUM(H6:I6)</f>
        <v>106.78399999999999</v>
      </c>
      <c r="W6" s="16">
        <f t="shared" si="5"/>
        <v>-205.91032426050919</v>
      </c>
    </row>
    <row r="7" spans="1:23" x14ac:dyDescent="0.25">
      <c r="A7" s="22" t="str">
        <f>B6&amp;"_"&amp;F7&amp;"_"&amp;E7</f>
        <v>3241_5931_818</v>
      </c>
      <c r="B7" s="45"/>
      <c r="C7" s="45" t="e">
        <v>#N/A</v>
      </c>
      <c r="D7" s="46"/>
      <c r="E7" s="36">
        <v>818</v>
      </c>
      <c r="F7" s="33">
        <v>5931</v>
      </c>
      <c r="G7" s="3">
        <f>SUMIF(Příklad_detail!$A:$A,$A7,Příklad_detail!S:S)+SUMIF(Příklad_detail!$A:$A,$A7,Příklad_detail!W:W)</f>
        <v>188</v>
      </c>
      <c r="H7" s="3">
        <f>SUMIF(Příklad_detail!$A:$A,$A7,Příklad_detail!U:U)</f>
        <v>0</v>
      </c>
      <c r="I7" s="3">
        <f>SUMIF(Příklad_detail!$A:$A,$A7,Příklad_detail!X:X)</f>
        <v>0</v>
      </c>
      <c r="J7" s="3">
        <f>SUMIF(Příklad_detail!$A:$A,$A7,Příklad_detail!AC:AC)</f>
        <v>0</v>
      </c>
      <c r="L7" s="3">
        <f t="shared" ref="L7:L10" si="8">G7/SUM($G$3:$G$15)*$L$16</f>
        <v>312.69432426050918</v>
      </c>
      <c r="M7" s="3">
        <f t="shared" ref="M7:M10" si="9">(H7+I7)/SUM($H$3:$I$15)*$M$16</f>
        <v>0</v>
      </c>
      <c r="N7" s="3">
        <f t="shared" si="6"/>
        <v>312.69432426050918</v>
      </c>
      <c r="O7" s="13">
        <f t="shared" ref="O7:O10" si="10">N7-H7-I7</f>
        <v>312.69432426050918</v>
      </c>
      <c r="Q7" s="3">
        <f t="shared" si="7"/>
        <v>0</v>
      </c>
      <c r="R7" s="3">
        <f t="shared" si="1"/>
        <v>0</v>
      </c>
      <c r="S7" s="30">
        <f t="shared" si="2"/>
        <v>0</v>
      </c>
      <c r="T7" s="3">
        <f t="shared" si="3"/>
        <v>0</v>
      </c>
      <c r="U7" s="3">
        <f t="shared" si="4"/>
        <v>0</v>
      </c>
      <c r="V7" s="13">
        <f t="shared" ref="V7:V13" si="11">SUM(S7:U7)-SUM(H7:I7)</f>
        <v>0</v>
      </c>
      <c r="W7" s="16">
        <f t="shared" si="5"/>
        <v>-312.69432426050918</v>
      </c>
    </row>
    <row r="8" spans="1:23" x14ac:dyDescent="0.25">
      <c r="A8" s="22" t="str">
        <f>B8&amp;"_"&amp;F8&amp;"_"&amp;E8</f>
        <v>3341_511_801</v>
      </c>
      <c r="B8" s="45">
        <v>3341</v>
      </c>
      <c r="C8" s="45" t="s">
        <v>117</v>
      </c>
      <c r="D8" s="46" t="s">
        <v>70</v>
      </c>
      <c r="E8" s="36">
        <v>801</v>
      </c>
      <c r="F8" s="33">
        <v>511</v>
      </c>
      <c r="G8" s="3">
        <f>SUMIF(Příklad_detail!$A:$A,$A8,Příklad_detail!S:S)+SUMIF(Příklad_detail!$A:$A,$A8,Příklad_detail!W:W)</f>
        <v>311</v>
      </c>
      <c r="H8" s="3">
        <f>SUMIF(Příklad_detail!$A:$A,$A8,Příklad_detail!U:U)</f>
        <v>0</v>
      </c>
      <c r="I8" s="3">
        <f>SUMIF(Příklad_detail!$A:$A,$A8,Příklad_detail!X:X)</f>
        <v>0</v>
      </c>
      <c r="J8" s="3">
        <f>SUMIF(Příklad_detail!$A:$A,$A8,Příklad_detail!AC:AC)</f>
        <v>0</v>
      </c>
      <c r="L8" s="3">
        <f t="shared" si="8"/>
        <v>517.27624917562957</v>
      </c>
      <c r="M8" s="3">
        <f t="shared" si="9"/>
        <v>0</v>
      </c>
      <c r="N8" s="3">
        <f t="shared" si="6"/>
        <v>517.27624917562957</v>
      </c>
      <c r="O8" s="13">
        <f t="shared" si="10"/>
        <v>517.27624917562957</v>
      </c>
      <c r="Q8" s="3">
        <f t="shared" si="7"/>
        <v>0</v>
      </c>
      <c r="R8" s="3">
        <f t="shared" si="1"/>
        <v>0</v>
      </c>
      <c r="S8" s="30">
        <f t="shared" si="2"/>
        <v>0</v>
      </c>
      <c r="T8" s="3">
        <f t="shared" si="3"/>
        <v>176.648</v>
      </c>
      <c r="U8" s="3">
        <f t="shared" si="4"/>
        <v>0</v>
      </c>
      <c r="V8" s="13">
        <f t="shared" si="11"/>
        <v>176.648</v>
      </c>
      <c r="W8" s="16">
        <f t="shared" si="5"/>
        <v>-340.62824917562955</v>
      </c>
    </row>
    <row r="9" spans="1:23" x14ac:dyDescent="0.25">
      <c r="A9" s="22" t="str">
        <f>B8&amp;"_"&amp;F9&amp;"_"&amp;E9</f>
        <v>3341_5931_801</v>
      </c>
      <c r="B9" s="45"/>
      <c r="C9" s="45" t="e">
        <v>#N/A</v>
      </c>
      <c r="D9" s="46"/>
      <c r="E9" s="36">
        <v>801</v>
      </c>
      <c r="F9" s="33">
        <v>5931</v>
      </c>
      <c r="G9" s="3">
        <f>SUMIF(Příklad_detail!$A:$A,$A9,Příklad_detail!S:S)+SUMIF(Příklad_detail!$A:$A,$A9,Příklad_detail!W:W)</f>
        <v>167</v>
      </c>
      <c r="H9" s="3">
        <f>SUMIF(Příklad_detail!$A:$A,$A9,Příklad_detail!U:U)</f>
        <v>0</v>
      </c>
      <c r="I9" s="3">
        <f>SUMIF(Příklad_detail!$A:$A,$A9,Příklad_detail!X:X)</f>
        <v>0</v>
      </c>
      <c r="J9" s="3">
        <f>SUMIF(Příklad_detail!$A:$A,$A9,Příklad_detail!AC:AC)</f>
        <v>0</v>
      </c>
      <c r="L9" s="3">
        <f t="shared" si="8"/>
        <v>277.7657029335374</v>
      </c>
      <c r="M9" s="3">
        <f t="shared" si="9"/>
        <v>0</v>
      </c>
      <c r="N9" s="3">
        <f t="shared" si="6"/>
        <v>277.7657029335374</v>
      </c>
      <c r="O9" s="13">
        <f t="shared" si="10"/>
        <v>277.7657029335374</v>
      </c>
      <c r="Q9" s="3">
        <f t="shared" si="7"/>
        <v>0</v>
      </c>
      <c r="R9" s="3">
        <f t="shared" si="1"/>
        <v>0</v>
      </c>
      <c r="S9" s="30">
        <f t="shared" si="2"/>
        <v>0</v>
      </c>
      <c r="T9" s="3">
        <f t="shared" si="3"/>
        <v>0</v>
      </c>
      <c r="U9" s="3">
        <f t="shared" si="4"/>
        <v>0</v>
      </c>
      <c r="V9" s="13">
        <f t="shared" si="11"/>
        <v>0</v>
      </c>
      <c r="W9" s="16">
        <f t="shared" si="5"/>
        <v>-277.7657029335374</v>
      </c>
    </row>
    <row r="10" spans="1:23" x14ac:dyDescent="0.25">
      <c r="A10" s="22" t="str">
        <f>B10&amp;"_"&amp;F10&amp;"_"&amp;E10</f>
        <v>3451_511_809</v>
      </c>
      <c r="B10" s="31">
        <v>3451</v>
      </c>
      <c r="C10" s="31" t="s">
        <v>118</v>
      </c>
      <c r="D10" s="32" t="s">
        <v>70</v>
      </c>
      <c r="E10" s="36">
        <v>809</v>
      </c>
      <c r="F10" s="33">
        <v>511</v>
      </c>
      <c r="G10" s="3">
        <f>SUMIF(Příklad_detail!$A:$A,$A10,Příklad_detail!S:S)+SUMIF(Příklad_detail!$A:$A,$A10,Příklad_detail!W:W)</f>
        <v>8071</v>
      </c>
      <c r="H10" s="3">
        <f>SUMIF(Příklad_detail!$A:$A,$A10,Příklad_detail!U:U)</f>
        <v>1735.65</v>
      </c>
      <c r="I10" s="3">
        <f>SUMIF(Příklad_detail!$A:$A,$A10,Příklad_detail!X:X)</f>
        <v>0</v>
      </c>
      <c r="J10" s="3">
        <f>SUMIF(Příklad_detail!$A:$A,$A10,Příklad_detail!AC:AC)</f>
        <v>0</v>
      </c>
      <c r="L10" s="3">
        <f t="shared" si="8"/>
        <v>13424.233463332816</v>
      </c>
      <c r="M10" s="3">
        <f t="shared" si="9"/>
        <v>720.74227255067126</v>
      </c>
      <c r="N10" s="3">
        <f t="shared" si="6"/>
        <v>14144.975735883487</v>
      </c>
      <c r="O10" s="13">
        <f t="shared" si="10"/>
        <v>12409.325735883487</v>
      </c>
      <c r="Q10" s="3">
        <f t="shared" si="7"/>
        <v>0</v>
      </c>
      <c r="R10" s="3">
        <f t="shared" si="1"/>
        <v>0</v>
      </c>
      <c r="S10" s="30">
        <f t="shared" si="2"/>
        <v>0</v>
      </c>
      <c r="T10" s="3">
        <f t="shared" si="3"/>
        <v>8967.2660000000014</v>
      </c>
      <c r="U10" s="3">
        <f t="shared" si="4"/>
        <v>0</v>
      </c>
      <c r="V10" s="13">
        <f t="shared" si="11"/>
        <v>7231.6160000000018</v>
      </c>
      <c r="W10" s="16">
        <f t="shared" si="5"/>
        <v>-5177.7097358834853</v>
      </c>
    </row>
    <row r="11" spans="1:23" x14ac:dyDescent="0.25">
      <c r="A11" s="22" t="str">
        <f>B11&amp;"_"&amp;F11&amp;"_"&amp;E11</f>
        <v>3471_5931_809</v>
      </c>
      <c r="B11" s="31">
        <v>3471</v>
      </c>
      <c r="C11" s="31" t="s">
        <v>119</v>
      </c>
      <c r="D11" s="32" t="s">
        <v>70</v>
      </c>
      <c r="E11" s="36">
        <v>809</v>
      </c>
      <c r="F11" s="33">
        <v>5931</v>
      </c>
      <c r="G11" s="3">
        <f>SUMIF(Příklad_detail!$A:$A,$A11,Příklad_detail!S:S)+SUMIF(Příklad_detail!$A:$A,$A11,Příklad_detail!W:W)</f>
        <v>46650</v>
      </c>
      <c r="H11" s="3">
        <f>SUMIF(Příklad_detail!$A:$A,$A11,Příklad_detail!U:U)</f>
        <v>79826.600000000006</v>
      </c>
      <c r="I11" s="3">
        <f>SUMIF(Příklad_detail!$A:$A,$A11,Příklad_detail!X:X)</f>
        <v>0</v>
      </c>
      <c r="J11" s="3">
        <f>SUMIF(Příklad_detail!$A:$A,$A11,Příklad_detail!AC:AC)</f>
        <v>0</v>
      </c>
      <c r="L11" s="3">
        <f>G11/SUM($G$3:$G$15)*$L$16</f>
        <v>77591.437376344431</v>
      </c>
      <c r="M11" s="3">
        <f>(H11+I11)/SUM($H$3:$I$15)*$M$16</f>
        <v>33148.621608039299</v>
      </c>
      <c r="N11" s="3">
        <f t="shared" si="6"/>
        <v>110740.05898438374</v>
      </c>
      <c r="O11" s="13">
        <f>N11-H11-I11</f>
        <v>30913.458984383731</v>
      </c>
      <c r="Q11" s="3">
        <f t="shared" si="7"/>
        <v>0</v>
      </c>
      <c r="R11" s="3">
        <f t="shared" si="1"/>
        <v>0</v>
      </c>
      <c r="S11" s="30">
        <f t="shared" si="2"/>
        <v>0</v>
      </c>
      <c r="T11" s="3">
        <f>IF(OR(D11="E",D11="T"),VLOOKUP(E11,$Q$19:$R$25,2,FALSE)*G11+H11,0)</f>
        <v>121625.00000000001</v>
      </c>
      <c r="U11" s="3">
        <f t="shared" si="4"/>
        <v>0</v>
      </c>
      <c r="V11" s="13">
        <f t="shared" si="11"/>
        <v>41798.400000000009</v>
      </c>
      <c r="W11" s="16">
        <f t="shared" si="5"/>
        <v>10884.941015616278</v>
      </c>
    </row>
    <row r="12" spans="1:23" x14ac:dyDescent="0.25">
      <c r="A12" s="22" t="str">
        <f>B12&amp;"_"&amp;F12&amp;"_"&amp;E12</f>
        <v>4041_5931_802</v>
      </c>
      <c r="B12" s="45">
        <v>4041</v>
      </c>
      <c r="C12" s="45" t="s">
        <v>120</v>
      </c>
      <c r="D12" s="46" t="s">
        <v>70</v>
      </c>
      <c r="E12" s="36">
        <v>802</v>
      </c>
      <c r="F12" s="33">
        <v>5931</v>
      </c>
      <c r="G12" s="3">
        <f>SUMIF(Příklad_detail!$A:$A,$A12,Příklad_detail!S:S)+SUMIF(Příklad_detail!$A:$A,$A12,Příklad_detail!W:W)</f>
        <v>173</v>
      </c>
      <c r="H12" s="3">
        <f>SUMIF(Příklad_detail!$A:$A,$A12,Příklad_detail!U:U)</f>
        <v>0</v>
      </c>
      <c r="I12" s="3">
        <f>SUMIF(Příklad_detail!$A:$A,$A12,Příklad_detail!X:X)</f>
        <v>0</v>
      </c>
      <c r="J12" s="3">
        <f>SUMIF(Příklad_detail!$A:$A,$A12,Příklad_detail!AC:AC)</f>
        <v>0</v>
      </c>
      <c r="L12" s="3">
        <f>G12/SUM($G$3:$G$15)*$L$16</f>
        <v>287.7453090269579</v>
      </c>
      <c r="M12" s="3">
        <f>(H12+I12)/SUM($H$3:$I$15)*$M$16</f>
        <v>0</v>
      </c>
      <c r="N12" s="3">
        <f t="shared" si="6"/>
        <v>287.7453090269579</v>
      </c>
      <c r="O12" s="13">
        <f>N12-H12-I12</f>
        <v>287.7453090269579</v>
      </c>
      <c r="Q12" s="3">
        <f t="shared" si="7"/>
        <v>0</v>
      </c>
      <c r="R12" s="3">
        <f t="shared" si="1"/>
        <v>0</v>
      </c>
      <c r="S12" s="30">
        <f t="shared" si="2"/>
        <v>0</v>
      </c>
      <c r="T12" s="3">
        <f t="shared" si="3"/>
        <v>98.263999999999996</v>
      </c>
      <c r="U12" s="3">
        <f t="shared" si="4"/>
        <v>0</v>
      </c>
      <c r="V12" s="13">
        <f t="shared" si="11"/>
        <v>98.263999999999996</v>
      </c>
      <c r="W12" s="16">
        <f t="shared" si="5"/>
        <v>-189.48130902695789</v>
      </c>
    </row>
    <row r="13" spans="1:23" x14ac:dyDescent="0.25">
      <c r="A13" s="22" t="str">
        <f>B12&amp;"_"&amp;F13&amp;"_"&amp;E13</f>
        <v>4041_511_802</v>
      </c>
      <c r="B13" s="45"/>
      <c r="C13" s="45" t="e">
        <v>#N/A</v>
      </c>
      <c r="D13" s="46"/>
      <c r="E13" s="36">
        <v>802</v>
      </c>
      <c r="F13" s="33">
        <v>511</v>
      </c>
      <c r="G13" s="3">
        <f>SUMIF(Příklad_detail!$A:$A,$A13,Příklad_detail!S:S)+SUMIF(Příklad_detail!$A:$A,$A13,Příklad_detail!W:W)</f>
        <v>173</v>
      </c>
      <c r="H13" s="3">
        <f>SUMIF(Příklad_detail!$A:$A,$A13,Příklad_detail!U:U)</f>
        <v>0</v>
      </c>
      <c r="I13" s="3">
        <f>SUMIF(Příklad_detail!$A:$A,$A13,Příklad_detail!X:X)</f>
        <v>0</v>
      </c>
      <c r="J13" s="3">
        <f>SUMIF(Příklad_detail!$A:$A,$A13,Příklad_detail!AC:AC)</f>
        <v>0</v>
      </c>
      <c r="L13" s="3">
        <f>G13/SUM($G$3:$G$15)*$L$16</f>
        <v>287.7453090269579</v>
      </c>
      <c r="M13" s="3">
        <f>(H13+I13)/SUM($H$3:$I$15)*$M$16</f>
        <v>0</v>
      </c>
      <c r="N13" s="3">
        <f t="shared" si="6"/>
        <v>287.7453090269579</v>
      </c>
      <c r="O13" s="13">
        <f>N13-H13-I13</f>
        <v>287.7453090269579</v>
      </c>
      <c r="Q13" s="3">
        <f t="shared" si="7"/>
        <v>0</v>
      </c>
      <c r="R13" s="3">
        <f t="shared" si="1"/>
        <v>0</v>
      </c>
      <c r="S13" s="30">
        <f t="shared" si="2"/>
        <v>0</v>
      </c>
      <c r="T13" s="3">
        <f t="shared" si="3"/>
        <v>0</v>
      </c>
      <c r="U13" s="3">
        <f t="shared" si="4"/>
        <v>0</v>
      </c>
      <c r="V13" s="13">
        <f t="shared" si="11"/>
        <v>0</v>
      </c>
      <c r="W13" s="16">
        <f t="shared" si="5"/>
        <v>-287.7453090269579</v>
      </c>
    </row>
    <row r="14" spans="1:23" x14ac:dyDescent="0.25">
      <c r="A14" s="22" t="str">
        <f>B14&amp;"_"&amp;F14&amp;"_"&amp;E14</f>
        <v>5931__5T1</v>
      </c>
      <c r="B14" s="31">
        <v>5931</v>
      </c>
      <c r="C14" s="31" t="s">
        <v>122</v>
      </c>
      <c r="D14" s="34" t="s">
        <v>84</v>
      </c>
      <c r="E14" s="36" t="s">
        <v>74</v>
      </c>
      <c r="F14" s="37"/>
      <c r="G14" s="3">
        <f>SUMIF(Příklad_detail!$A:$A,$A14,Příklad_detail!S:S)+SUMIF(Příklad_detail!$A:$A,$A14,Příklad_detail!W:W)</f>
        <v>11902</v>
      </c>
      <c r="H14" s="3">
        <f>SUMIF(Příklad_detail!$A:$A,$A14,Příklad_detail!U:U)</f>
        <v>2225.85</v>
      </c>
      <c r="I14" s="3">
        <f>SUMIF(Příklad_detail!$A:$A,$A14,Příklad_detail!X:X)</f>
        <v>0</v>
      </c>
      <c r="J14" s="3">
        <f>SUMIF(Příklad_detail!$A:$A,$A14,Příklad_detail!AC:AC)</f>
        <v>0</v>
      </c>
      <c r="L14" s="3">
        <f>G14/SUM($G$3:$G$15)*$L$16</f>
        <v>19796.211953981809</v>
      </c>
      <c r="M14" s="3">
        <f>(H14+I14)/SUM($H$3:$I$15)*$M$16</f>
        <v>924.30166644018755</v>
      </c>
      <c r="N14" s="3">
        <f t="shared" si="6"/>
        <v>20720.513620421996</v>
      </c>
      <c r="O14" s="13">
        <f>N14-H14-I14</f>
        <v>18494.663620421998</v>
      </c>
      <c r="Q14" s="3">
        <f t="shared" si="7"/>
        <v>49407.460697811461</v>
      </c>
      <c r="R14" s="43">
        <f t="shared" si="1"/>
        <v>34448.62780655118</v>
      </c>
      <c r="S14" s="30">
        <f t="shared" si="2"/>
        <v>83856.088504362648</v>
      </c>
      <c r="T14" s="3">
        <f t="shared" si="3"/>
        <v>0</v>
      </c>
      <c r="U14" s="3">
        <f t="shared" si="4"/>
        <v>-136845.31</v>
      </c>
      <c r="V14" s="13">
        <f>SUM(S14:U14)-SUM(H14:I14)</f>
        <v>-55215.071495637349</v>
      </c>
      <c r="W14" s="16">
        <f t="shared" si="5"/>
        <v>-73709.735116059339</v>
      </c>
    </row>
    <row r="15" spans="1:23" x14ac:dyDescent="0.25">
      <c r="A15" s="22" t="str">
        <f>B15&amp;"_"&amp;F15&amp;"_"&amp;E15</f>
        <v>9402_511_989</v>
      </c>
      <c r="B15" s="31">
        <v>9402</v>
      </c>
      <c r="C15" s="31" t="s">
        <v>121</v>
      </c>
      <c r="D15" s="35" t="s">
        <v>101</v>
      </c>
      <c r="E15" s="36">
        <v>989</v>
      </c>
      <c r="F15" s="33">
        <v>511</v>
      </c>
      <c r="G15" s="28">
        <f>SUMIF(Příklad_detail!$A:$A,$A15,Příklad_detail!S:S)+SUMIF(Příklad_detail!$A:$A,$A15,Příklad_detail!W:W)</f>
        <v>200</v>
      </c>
      <c r="H15" s="3">
        <f>SUMIF(Příklad_detail!$A:$A,$A15,Příklad_detail!U:U)</f>
        <v>0</v>
      </c>
      <c r="I15" s="3">
        <f>SUMIF(Příklad_detail!$A:$A,$A15,Příklad_detail!X:X)</f>
        <v>0</v>
      </c>
      <c r="J15" s="3">
        <f>SUMIF(Příklad_detail!$A:$A,$A15,Příklad_detail!AC:AC)</f>
        <v>0</v>
      </c>
      <c r="L15" s="3">
        <f>G15/SUM($G$3:$G$15)*$L$16</f>
        <v>332.65353644735018</v>
      </c>
      <c r="M15" s="3">
        <f>(H15+I15)/SUM($H$3:$I$15)*$M$16</f>
        <v>0</v>
      </c>
      <c r="N15" s="3">
        <f t="shared" si="6"/>
        <v>332.65353644735018</v>
      </c>
      <c r="O15" s="13">
        <f>N15-H15-I15</f>
        <v>332.65353644735018</v>
      </c>
      <c r="Q15" s="3">
        <f t="shared" si="7"/>
        <v>0</v>
      </c>
      <c r="R15" s="3">
        <f t="shared" si="1"/>
        <v>0</v>
      </c>
      <c r="S15" s="30">
        <f t="shared" si="2"/>
        <v>0</v>
      </c>
      <c r="T15" s="3">
        <f t="shared" si="3"/>
        <v>128.00000000000003</v>
      </c>
      <c r="U15" s="3">
        <f t="shared" si="4"/>
        <v>0</v>
      </c>
      <c r="V15" s="13">
        <f>SUM(S15:U15)-SUM(H15:I15)</f>
        <v>128.00000000000003</v>
      </c>
      <c r="W15" s="16">
        <f t="shared" si="5"/>
        <v>-204.65353644735015</v>
      </c>
    </row>
    <row r="16" spans="1:23" ht="15.75" thickBot="1" x14ac:dyDescent="0.3">
      <c r="G16" s="7">
        <f>SUM(G3:G15)</f>
        <v>122821</v>
      </c>
      <c r="H16" s="7">
        <f>SUM(H3:H15)</f>
        <v>171702.03</v>
      </c>
      <c r="I16" s="7">
        <f>SUM(I3:I15)</f>
        <v>720</v>
      </c>
      <c r="J16" s="7">
        <f>SUM(J3:J15)</f>
        <v>0</v>
      </c>
      <c r="L16" s="7">
        <f>N20*'Priklad_Sum MAK'!N18</f>
        <v>204284.19999999998</v>
      </c>
      <c r="M16" s="8">
        <f>N21*'Priklad_Sum MAK'!N18</f>
        <v>71599.600000000006</v>
      </c>
      <c r="N16" s="8">
        <f>SUM(N3:N15)</f>
        <v>275883.8</v>
      </c>
      <c r="O16" s="14">
        <f>SUM(O3:O15)</f>
        <v>103461.77</v>
      </c>
      <c r="Q16" s="7">
        <f t="shared" ref="Q16:W16" si="12">SUM(Q3:Q15)</f>
        <v>204284.19999999995</v>
      </c>
      <c r="R16" s="7">
        <f>SUM(R3:R15)</f>
        <v>71599.600000000006</v>
      </c>
      <c r="S16" s="7">
        <f t="shared" si="12"/>
        <v>275883.8</v>
      </c>
      <c r="T16" s="7">
        <f t="shared" si="12"/>
        <v>146417.64800000002</v>
      </c>
      <c r="U16" s="7">
        <f t="shared" si="12"/>
        <v>-146417.64799999999</v>
      </c>
      <c r="V16" s="14">
        <f t="shared" si="12"/>
        <v>103461.76999999999</v>
      </c>
      <c r="W16" s="17">
        <f t="shared" si="12"/>
        <v>4.6469494918710552E-11</v>
      </c>
    </row>
    <row r="18" spans="3:22" x14ac:dyDescent="0.25">
      <c r="G18" s="5"/>
      <c r="H18" s="5"/>
      <c r="I18" s="5"/>
      <c r="J18" s="25" t="s">
        <v>111</v>
      </c>
      <c r="M18" s="9" t="s">
        <v>89</v>
      </c>
      <c r="N18" s="26">
        <v>38000</v>
      </c>
      <c r="Q18" s="6" t="s">
        <v>5</v>
      </c>
      <c r="R18" s="19" t="s">
        <v>94</v>
      </c>
      <c r="S18" s="10"/>
    </row>
    <row r="19" spans="3:22" ht="15" customHeight="1" x14ac:dyDescent="0.25">
      <c r="M19" s="9" t="s">
        <v>108</v>
      </c>
      <c r="N19">
        <f>Příklad_detail!V100</f>
        <v>7.2601000000000004</v>
      </c>
      <c r="O19" s="3">
        <f>N18*N19</f>
        <v>275883.8</v>
      </c>
      <c r="Q19" s="20">
        <v>101</v>
      </c>
      <c r="R19" s="42">
        <f>1.03*0.8</f>
        <v>0.82400000000000007</v>
      </c>
      <c r="S19" s="50" t="s">
        <v>127</v>
      </c>
      <c r="T19" s="50"/>
    </row>
    <row r="20" spans="3:22" x14ac:dyDescent="0.25">
      <c r="M20" s="9" t="s">
        <v>109</v>
      </c>
      <c r="N20">
        <v>5.3758999999999997</v>
      </c>
      <c r="O20" s="3">
        <f>N20*N18</f>
        <v>204284.19999999998</v>
      </c>
      <c r="Q20" s="20">
        <v>708</v>
      </c>
      <c r="R20" s="42">
        <f>1.03*0.8</f>
        <v>0.82400000000000007</v>
      </c>
      <c r="S20" s="50"/>
      <c r="T20" s="50"/>
    </row>
    <row r="21" spans="3:22" x14ac:dyDescent="0.25">
      <c r="M21" s="9" t="s">
        <v>110</v>
      </c>
      <c r="N21">
        <v>1.8842000000000001</v>
      </c>
      <c r="O21" s="3">
        <f>N21*N18</f>
        <v>71599.600000000006</v>
      </c>
      <c r="Q21" s="20">
        <v>818</v>
      </c>
      <c r="R21" s="42">
        <f>0.71*0.8</f>
        <v>0.56799999999999995</v>
      </c>
      <c r="S21" s="50"/>
      <c r="T21" s="50"/>
    </row>
    <row r="22" spans="3:22" x14ac:dyDescent="0.25">
      <c r="Q22" s="20">
        <v>801</v>
      </c>
      <c r="R22" s="42">
        <f>0.71*0.8</f>
        <v>0.56799999999999995</v>
      </c>
      <c r="S22" s="50"/>
      <c r="T22" s="50"/>
    </row>
    <row r="23" spans="3:22" x14ac:dyDescent="0.25">
      <c r="Q23" s="20">
        <v>809</v>
      </c>
      <c r="R23" s="42">
        <f>1.12*0.8</f>
        <v>0.89600000000000013</v>
      </c>
      <c r="S23" s="50"/>
      <c r="T23" s="50"/>
    </row>
    <row r="24" spans="3:22" x14ac:dyDescent="0.25">
      <c r="Q24" s="20">
        <v>802</v>
      </c>
      <c r="R24" s="42">
        <f>0.71*0.8</f>
        <v>0.56799999999999995</v>
      </c>
      <c r="S24" s="50"/>
      <c r="T24" s="50"/>
    </row>
    <row r="25" spans="3:22" x14ac:dyDescent="0.25">
      <c r="Q25" s="20">
        <v>989</v>
      </c>
      <c r="R25" s="42">
        <f>0.8*0.8</f>
        <v>0.64000000000000012</v>
      </c>
      <c r="S25" s="50"/>
      <c r="T25" s="50"/>
    </row>
    <row r="26" spans="3:22" x14ac:dyDescent="0.25">
      <c r="S26" s="10"/>
    </row>
    <row r="27" spans="3:22" x14ac:dyDescent="0.25">
      <c r="C27" s="39" t="s">
        <v>125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40"/>
      <c r="T27" s="39"/>
      <c r="U27" s="39"/>
      <c r="V27" s="39"/>
    </row>
    <row r="28" spans="3:22" ht="15.75" x14ac:dyDescent="0.25">
      <c r="C28" s="41" t="s">
        <v>126</v>
      </c>
      <c r="S28" s="10"/>
    </row>
    <row r="29" spans="3:22" x14ac:dyDescent="0.25">
      <c r="S29" s="10"/>
    </row>
  </sheetData>
  <mergeCells count="12">
    <mergeCell ref="B12:B13"/>
    <mergeCell ref="C12:C13"/>
    <mergeCell ref="D12:D13"/>
    <mergeCell ref="S19:T25"/>
    <mergeCell ref="G1:O1"/>
    <mergeCell ref="Q1:V1"/>
    <mergeCell ref="B6:B7"/>
    <mergeCell ref="C6:C7"/>
    <mergeCell ref="D6:D7"/>
    <mergeCell ref="B8:B9"/>
    <mergeCell ref="C8:C9"/>
    <mergeCell ref="D8:D9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Příklad_detail</vt:lpstr>
      <vt:lpstr>Priklad_Sum</vt:lpstr>
      <vt:lpstr>Priklad_Sum MAK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Foks Roman, Ing.</dc:creator>
  <cp:lastModifiedBy>Uživatel systému Windows</cp:lastModifiedBy>
  <dcterms:created xsi:type="dcterms:W3CDTF">2019-09-13T07:48:22Z</dcterms:created>
  <dcterms:modified xsi:type="dcterms:W3CDTF">2019-10-08T11:59:59Z</dcterms:modified>
</cp:coreProperties>
</file>