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P:\PS\Controlling\Káňa\2024\2024 - květen\"/>
    </mc:Choice>
  </mc:AlternateContent>
  <xr:revisionPtr revIDLastSave="0" documentId="8_{27A2CBAD-1431-48DC-9D40-68F203E7DB9A}" xr6:coauthVersionLast="36" xr6:coauthVersionMax="36" xr10:uidLastSave="{00000000-0000-0000-0000-000000000000}"/>
  <bookViews>
    <workbookView xWindow="-120" yWindow="-120" windowWidth="29040" windowHeight="15840" activeTab="2" xr2:uid="{00000000-000D-0000-FFFF-FFFF00000000}"/>
  </bookViews>
  <sheets>
    <sheet name="Face" sheetId="2" r:id="rId1"/>
    <sheet name="Detail" sheetId="3" state="hidden" r:id="rId2"/>
    <sheet name="Detail (2)" sheetId="5" r:id="rId3"/>
    <sheet name="Config" sheetId="4" state="hidden" r:id="rId4"/>
  </sheets>
  <definedNames>
    <definedName name="__1dc58f0e_5022_4ac9_af8b_3ed9cd0be1d7" hidden="1">Face!$V$33</definedName>
    <definedName name="__3095c574_087c_4304_9392_093f8b3c09ed" hidden="1">Face!$L$25</definedName>
    <definedName name="__39ae470c_5e59_4c5c_8bad_fb9b9413f092" hidden="1">Face!$L$19</definedName>
    <definedName name="__40d9af5c_13af_446c_ada0_519cd7f33b58" hidden="1">Face!$L$79</definedName>
    <definedName name="__41cbbba9_2ef8_43ba_b2d3_5478415f3c11" hidden="1">Face!$V$26</definedName>
    <definedName name="__45fa6e11_c6e9_49d7_b08a_9eaf5e4825bc" hidden="1">Face!$V$19</definedName>
    <definedName name="__4885519c_76d8_48dd_9258_617efcf1b67a" hidden="1">Face!$L$86</definedName>
    <definedName name="__51284863_f697_4f61_b49c_cd8d991b2011" hidden="1">Face!$V$79</definedName>
    <definedName name="__5175a93e_b6ac_473e_aba0_31cf12df36f3" hidden="1">Face!$L$26</definedName>
    <definedName name="__52e93e36_4705_4212_992b_48f6a0c30988" hidden="1">Face!$L$65</definedName>
    <definedName name="__5dbdb371_c668_40ba_a679_3e9d6054271b" hidden="1">Face!$L$19</definedName>
    <definedName name="__62b17170_a914_41af_bca9_99257ab40456" hidden="1">Face!$L$72</definedName>
    <definedName name="__6ff2cfbf_4767_4b38_919c_8bcf336a476f" hidden="1">Face!$L$33</definedName>
    <definedName name="__857672a3_3b27_4528_acb8_49430f02c87c" hidden="1">Face!$V$49</definedName>
    <definedName name="__b4d80ecc_9a9f_42c7_9fbd_e74bf370054d" hidden="1">Face!$V$86</definedName>
    <definedName name="__d7ba8146_d096_4926_a877_5331e686f694" hidden="1">Face!$L$49</definedName>
    <definedName name="__dc0fc69c_27a1_491a_87a9_62889701d2ea" hidden="1">Face!$L$26</definedName>
    <definedName name="__e629def5_2cd6_427e_b06e_8568443b10ab" hidden="1">Face!$L$26</definedName>
    <definedName name="__e7240ec4_cc2e_47a1_8f63_6f1cf3b011b1" hidden="1">Face!$V$65</definedName>
    <definedName name="__f2b3d2ba_181e_4d88_83bf_2bfbc87744f7" hidden="1">Face!$V$72</definedName>
    <definedName name="_connection">"FNOL"</definedName>
    <definedName name="_database">"FNOL"</definedName>
    <definedName name="_xlnm._FilterDatabase" localSheetId="2" hidden="1">'Detail (2)'!$K$104:$N$112</definedName>
    <definedName name="_language">"CZ"</definedName>
    <definedName name="CelkBody" localSheetId="2">'Detail (2)'!$K$61:$Z$61</definedName>
    <definedName name="CelkBody">Detail!$K$79:$Z$79</definedName>
    <definedName name="drillUp1" localSheetId="2">'Detail (2)'!#REF!</definedName>
    <definedName name="drillUp1">Detail!$N$99</definedName>
    <definedName name="drillUp2" localSheetId="2">'Detail (2)'!#REF!</definedName>
    <definedName name="drillUp2">Detail!$N$100</definedName>
    <definedName name="drillUp3" localSheetId="2">'Detail (2)'!#REF!</definedName>
    <definedName name="drillUp3">Detail!$N$87</definedName>
    <definedName name="drillUp4" localSheetId="2">'Detail (2)'!#REF!</definedName>
    <definedName name="drillUp4">Detail!$N$88</definedName>
    <definedName name="drillUp5" localSheetId="2">'Detail (2)'!#REF!</definedName>
    <definedName name="drillUp5">Detail!$K$121:$N$121</definedName>
    <definedName name="Hospitalizace" localSheetId="2">'Detail (2)'!$I$64:$Z$149</definedName>
    <definedName name="Hospitalizace">Detail!$I$82:$Z$127</definedName>
    <definedName name="Nasledka" localSheetId="2">'Detail (2)'!$I$160:$Z$160</definedName>
    <definedName name="Nasledka">Detail!$I$128:$Z$139</definedName>
    <definedName name="_xlnm.Print_Area" localSheetId="1">Detail!$F$7:$AA$154</definedName>
    <definedName name="_xlnm.Print_Area" localSheetId="2">'Detail (2)'!$F$7:$AA$175</definedName>
    <definedName name="_xlnm.Print_Area" localSheetId="0">Face!$A$6:$U$93</definedName>
    <definedName name="OperMedea" localSheetId="2">'Detail (2)'!#REF!</definedName>
    <definedName name="OperMedea">Detail!$K$123:$N$123</definedName>
  </definedNames>
  <calcPr calcId="191029"/>
</workbook>
</file>

<file path=xl/calcChain.xml><?xml version="1.0" encoding="utf-8"?>
<calcChain xmlns="http://schemas.openxmlformats.org/spreadsheetml/2006/main">
  <c r="S159" i="5" l="1"/>
  <c r="R159" i="5"/>
  <c r="Q159" i="5"/>
  <c r="S158" i="5"/>
  <c r="R158" i="5"/>
  <c r="Q158" i="5"/>
  <c r="P159" i="5"/>
  <c r="P158" i="5"/>
  <c r="W159" i="5" l="1"/>
  <c r="R157" i="5"/>
  <c r="Q157" i="5"/>
  <c r="S155" i="5"/>
  <c r="R155" i="5"/>
  <c r="R153" i="5" s="1"/>
  <c r="Q155" i="5"/>
  <c r="S154" i="5"/>
  <c r="R154" i="5"/>
  <c r="Q154" i="5"/>
  <c r="P155" i="5"/>
  <c r="P154" i="5"/>
  <c r="Q151" i="5"/>
  <c r="R151" i="5"/>
  <c r="R147" i="5" s="1"/>
  <c r="S151" i="5"/>
  <c r="S147" i="5" s="1"/>
  <c r="P151" i="5"/>
  <c r="P147" i="5" s="1"/>
  <c r="Q150" i="5"/>
  <c r="Q149" i="5" s="1"/>
  <c r="R150" i="5"/>
  <c r="R149" i="5" s="1"/>
  <c r="S150" i="5"/>
  <c r="P150" i="5"/>
  <c r="P149" i="5" s="1"/>
  <c r="S146" i="5" l="1"/>
  <c r="Q147" i="5"/>
  <c r="R146" i="5"/>
  <c r="R145" i="5" s="1"/>
  <c r="P146" i="5"/>
  <c r="P145" i="5" s="1"/>
  <c r="Q146" i="5"/>
  <c r="S145" i="5"/>
  <c r="V145" i="5" s="1"/>
  <c r="W145" i="5"/>
  <c r="V159" i="5"/>
  <c r="W146" i="5"/>
  <c r="W147" i="5"/>
  <c r="P157" i="5"/>
  <c r="W155" i="5"/>
  <c r="V147" i="5"/>
  <c r="W154" i="5"/>
  <c r="W158" i="5"/>
  <c r="V158" i="5"/>
  <c r="S157" i="5"/>
  <c r="P153" i="5"/>
  <c r="Q153" i="5"/>
  <c r="S153" i="5"/>
  <c r="W153" i="5" s="1"/>
  <c r="V154" i="5"/>
  <c r="V155" i="5"/>
  <c r="W150" i="5"/>
  <c r="W151" i="5"/>
  <c r="S149" i="5"/>
  <c r="V150" i="5"/>
  <c r="V151" i="5"/>
  <c r="Q145" i="5" l="1"/>
  <c r="V146" i="5"/>
  <c r="W157" i="5"/>
  <c r="V157" i="5"/>
  <c r="V153" i="5"/>
  <c r="V149" i="5"/>
  <c r="W149" i="5"/>
  <c r="W102" i="5" l="1"/>
  <c r="V102" i="5"/>
  <c r="W101" i="5"/>
  <c r="V101" i="5"/>
  <c r="W100" i="5"/>
  <c r="V100" i="5"/>
  <c r="S99" i="5"/>
  <c r="R99" i="5"/>
  <c r="Q99" i="5"/>
  <c r="P99" i="5"/>
  <c r="W98" i="5"/>
  <c r="V98" i="5"/>
  <c r="W97" i="5"/>
  <c r="V97" i="5"/>
  <c r="W96" i="5"/>
  <c r="V96" i="5"/>
  <c r="S95" i="5"/>
  <c r="R95" i="5"/>
  <c r="Q95" i="5"/>
  <c r="P95" i="5"/>
  <c r="P94" i="5" s="1"/>
  <c r="S89" i="5"/>
  <c r="R89" i="5"/>
  <c r="Q89" i="5"/>
  <c r="S85" i="5"/>
  <c r="R85" i="5"/>
  <c r="Q85" i="5"/>
  <c r="W92" i="5"/>
  <c r="V92" i="5"/>
  <c r="W91" i="5"/>
  <c r="V91" i="5"/>
  <c r="W90" i="5"/>
  <c r="V90" i="5"/>
  <c r="W88" i="5"/>
  <c r="V88" i="5"/>
  <c r="W87" i="5"/>
  <c r="V87" i="5"/>
  <c r="W86" i="5"/>
  <c r="V86" i="5"/>
  <c r="P89" i="5"/>
  <c r="P85" i="5"/>
  <c r="P84" i="5" s="1"/>
  <c r="V76" i="5"/>
  <c r="W76" i="5"/>
  <c r="V77" i="5"/>
  <c r="W77" i="5"/>
  <c r="V78" i="5"/>
  <c r="W78" i="5"/>
  <c r="V80" i="5"/>
  <c r="W80" i="5"/>
  <c r="V81" i="5"/>
  <c r="W81" i="5"/>
  <c r="V82" i="5"/>
  <c r="W82" i="5"/>
  <c r="Q75" i="5"/>
  <c r="R75" i="5"/>
  <c r="S75" i="5"/>
  <c r="Q79" i="5"/>
  <c r="R79" i="5"/>
  <c r="S79" i="5"/>
  <c r="P79" i="5"/>
  <c r="P75" i="5"/>
  <c r="S141" i="5"/>
  <c r="R141" i="5"/>
  <c r="Q141" i="5"/>
  <c r="P141" i="5"/>
  <c r="S139" i="5"/>
  <c r="R139" i="5"/>
  <c r="Q139" i="5"/>
  <c r="P139" i="5"/>
  <c r="W95" i="5" l="1"/>
  <c r="S94" i="5"/>
  <c r="R84" i="5"/>
  <c r="Q94" i="5"/>
  <c r="R94" i="5"/>
  <c r="Q84" i="5"/>
  <c r="R74" i="5"/>
  <c r="W74" i="5" s="1"/>
  <c r="W99" i="5"/>
  <c r="S74" i="5"/>
  <c r="V95" i="5"/>
  <c r="V99" i="5"/>
  <c r="W89" i="5"/>
  <c r="Q74" i="5"/>
  <c r="V89" i="5"/>
  <c r="P74" i="5"/>
  <c r="W85" i="5"/>
  <c r="V79" i="5"/>
  <c r="W79" i="5"/>
  <c r="W75" i="5"/>
  <c r="V75" i="5"/>
  <c r="S84" i="5"/>
  <c r="V85" i="5"/>
  <c r="W141" i="5"/>
  <c r="W139" i="5"/>
  <c r="V139" i="5"/>
  <c r="V141" i="5"/>
  <c r="V94" i="5" l="1"/>
  <c r="V74" i="5"/>
  <c r="W94" i="5"/>
  <c r="V84" i="5"/>
  <c r="W84" i="5"/>
  <c r="Q136" i="5" l="1"/>
  <c r="R136" i="5"/>
  <c r="S136" i="5"/>
  <c r="P136" i="5"/>
  <c r="Q134" i="5"/>
  <c r="R134" i="5"/>
  <c r="S134" i="5"/>
  <c r="P134" i="5"/>
  <c r="R131" i="5"/>
  <c r="Q131" i="5"/>
  <c r="P131" i="5"/>
  <c r="S131" i="5"/>
  <c r="W129" i="5"/>
  <c r="V129" i="5"/>
  <c r="V134" i="5" l="1"/>
  <c r="V136" i="5"/>
  <c r="W134" i="5"/>
  <c r="W136" i="5"/>
  <c r="W131" i="5"/>
  <c r="V131" i="5"/>
  <c r="W126" i="5"/>
  <c r="V126" i="5"/>
  <c r="W125" i="5"/>
  <c r="V125" i="5"/>
  <c r="W124" i="5"/>
  <c r="V124" i="5"/>
  <c r="W123" i="5"/>
  <c r="V123" i="5"/>
  <c r="W122" i="5"/>
  <c r="V122" i="5"/>
  <c r="S121" i="5"/>
  <c r="R121" i="5"/>
  <c r="Q121" i="5"/>
  <c r="P121" i="5"/>
  <c r="W119" i="5"/>
  <c r="V119" i="5"/>
  <c r="W118" i="5"/>
  <c r="V118" i="5"/>
  <c r="W117" i="5"/>
  <c r="V117" i="5"/>
  <c r="W116" i="5"/>
  <c r="V116" i="5"/>
  <c r="W115" i="5"/>
  <c r="V115" i="5"/>
  <c r="W112" i="5"/>
  <c r="V112" i="5"/>
  <c r="W111" i="5"/>
  <c r="V111" i="5"/>
  <c r="W110" i="5"/>
  <c r="V110" i="5"/>
  <c r="W109" i="5"/>
  <c r="V109" i="5"/>
  <c r="W108" i="5"/>
  <c r="V108" i="5"/>
  <c r="Q114" i="5"/>
  <c r="R114" i="5"/>
  <c r="P114" i="5"/>
  <c r="S114" i="5"/>
  <c r="W121" i="5" l="1"/>
  <c r="V121" i="5"/>
  <c r="W114" i="5"/>
  <c r="V114" i="5"/>
  <c r="V66" i="5" l="1"/>
  <c r="V67" i="5"/>
  <c r="V69" i="5"/>
  <c r="V70" i="5"/>
  <c r="W66" i="5"/>
  <c r="W67" i="5"/>
  <c r="W69" i="5"/>
  <c r="W70" i="5"/>
  <c r="Q68" i="5"/>
  <c r="R68" i="5"/>
  <c r="S68" i="5"/>
  <c r="P68" i="5"/>
  <c r="Q65" i="5"/>
  <c r="R65" i="5"/>
  <c r="S65" i="5"/>
  <c r="P65" i="5"/>
  <c r="P64" i="5" l="1"/>
  <c r="P71" i="5" s="1"/>
  <c r="R64" i="5"/>
  <c r="R71" i="5" s="1"/>
  <c r="Q64" i="5"/>
  <c r="Q71" i="5" s="1"/>
  <c r="S64" i="5"/>
  <c r="W68" i="5"/>
  <c r="V65" i="5"/>
  <c r="W65" i="5"/>
  <c r="V68" i="5"/>
  <c r="W64" i="5" l="1"/>
  <c r="S71" i="5"/>
  <c r="W71" i="5" s="1"/>
  <c r="V64" i="5"/>
  <c r="V7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Jaroš Petr, Ing.</author>
  </authors>
  <commentList>
    <comment ref="F39" authorId="0" shapeId="0" xr:uid="{00000000-0006-0000-0000-000001000000}">
      <text>
        <r>
          <rPr>
            <sz val="9"/>
            <rFont val="Tahoma"/>
            <family val="2"/>
            <charset val="238"/>
          </rPr>
          <t>LOS - lenght of stay - skutečná průměrná doba hospitalizace</t>
        </r>
      </text>
    </comment>
    <comment ref="F42" authorId="0" shapeId="0" xr:uid="{00000000-0006-0000-0000-000002000000}">
      <text>
        <r>
          <rPr>
            <sz val="9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F55" authorId="0" shapeId="0" xr:uid="{00000000-0006-0000-0000-000003000000}">
      <text>
        <r>
          <rPr>
            <sz val="9"/>
            <rFont val="Tahoma"/>
            <family val="2"/>
            <charset val="238"/>
          </rPr>
          <t>LOS - lenght of stay - skutečná průměrná doba hospitalizace</t>
        </r>
      </text>
    </comment>
    <comment ref="F58" authorId="0" shapeId="0" xr:uid="{00000000-0006-0000-0000-000004000000}">
      <text>
        <r>
          <rPr>
            <sz val="9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Zbožínek Tomáš, Ing.</author>
  </authors>
  <commentList>
    <comment ref="S36" authorId="0" shapeId="0" xr:uid="{00000000-0006-0000-0100-000001000000}">
      <text>
        <r>
          <rPr>
            <sz val="9"/>
            <rFont val="Tahoma"/>
            <family val="2"/>
            <charset val="238"/>
          </rPr>
          <t>Vykázaná hodnota dle účetnictví nemusí odpovídat detailu z Apothéke.</t>
        </r>
      </text>
    </comment>
    <comment ref="S38" authorId="0" shapeId="0" xr:uid="{00000000-0006-0000-0100-000002000000}">
      <text>
        <r>
          <rPr>
            <sz val="9"/>
            <rFont val="Tahoma"/>
            <family val="2"/>
            <charset val="238"/>
          </rPr>
          <t>Vykázaná hodnota dle účetnictví nemusí odpovídat detailu z Apothéke.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P133" authorId="0" shapeId="0" xr:uid="{47E1BB8C-31C6-42D6-AB92-139ADAD3B608}">
      <text>
        <r>
          <rPr>
            <sz val="9"/>
            <color indexed="81"/>
            <rFont val="Tahoma"/>
            <family val="2"/>
            <charset val="238"/>
          </rPr>
          <t>+ RePo 90: 09545
+ Repo: 09543
+ 09563</t>
        </r>
      </text>
    </comment>
    <comment ref="P138" authorId="0" shapeId="0" xr:uid="{B85ECF54-A190-4D1F-809B-3AA7BEF5EC51}">
      <text>
        <r>
          <rPr>
            <sz val="9"/>
            <color indexed="81"/>
            <rFont val="Tahoma"/>
            <family val="2"/>
            <charset val="238"/>
          </rPr>
          <t>+ RePo 90: 09545</t>
        </r>
      </text>
    </comment>
  </commentList>
</comments>
</file>

<file path=xl/sharedStrings.xml><?xml version="1.0" encoding="utf-8"?>
<sst xmlns="http://schemas.openxmlformats.org/spreadsheetml/2006/main" count="1647" uniqueCount="570">
  <si>
    <t>HCCOSTN</t>
  </si>
  <si>
    <t>STATIST</t>
  </si>
  <si>
    <t>FINAL6</t>
  </si>
  <si>
    <t>HCCOSTS</t>
  </si>
  <si>
    <t>DRG</t>
  </si>
  <si>
    <t>C</t>
  </si>
  <si>
    <t>Y2018</t>
  </si>
  <si>
    <t>Y2019</t>
  </si>
  <si>
    <t>Y2020</t>
  </si>
  <si>
    <t>Y2021</t>
  </si>
  <si>
    <t>Y2022</t>
  </si>
  <si>
    <t>DMtotal</t>
  </si>
  <si>
    <t>CC60base</t>
  </si>
  <si>
    <t>INtotal</t>
  </si>
  <si>
    <t>ICOtotal</t>
  </si>
  <si>
    <t>STtotal</t>
  </si>
  <si>
    <t>M12</t>
  </si>
  <si>
    <t>GRtotal</t>
  </si>
  <si>
    <t>Ototal</t>
  </si>
  <si>
    <t>AMBbodyFNOL</t>
  </si>
  <si>
    <t>M12C</t>
  </si>
  <si>
    <t>LTotal</t>
  </si>
  <si>
    <t>ICPtotal</t>
  </si>
  <si>
    <t>DGtotal</t>
  </si>
  <si>
    <t>facts</t>
  </si>
  <si>
    <t>bgt_fnol</t>
  </si>
  <si>
    <t>ref1</t>
  </si>
  <si>
    <t>refIRDRG</t>
  </si>
  <si>
    <t>bgt_fin</t>
  </si>
  <si>
    <t>ZUtotal</t>
  </si>
  <si>
    <t>REPORTING KLINIK za období 1-12/2022</t>
  </si>
  <si>
    <t>Hodnota pro graf</t>
  </si>
  <si>
    <t>Skrývat řádky</t>
  </si>
  <si>
    <t>Útvar:</t>
  </si>
  <si>
    <t>Urgent - bez odb. místa a AOC</t>
  </si>
  <si>
    <t>Rok:</t>
  </si>
  <si>
    <t>2022</t>
  </si>
  <si>
    <t>Měsíc:</t>
  </si>
  <si>
    <t>Prosinec</t>
  </si>
  <si>
    <t>Celkové body + PMAT</t>
  </si>
  <si>
    <t>Skutečnost od počátku roku (1-12)</t>
  </si>
  <si>
    <t>Plán (1-12)</t>
  </si>
  <si>
    <t>2018</t>
  </si>
  <si>
    <t>2019</t>
  </si>
  <si>
    <t>2020</t>
  </si>
  <si>
    <t>2021</t>
  </si>
  <si>
    <t>pmat</t>
  </si>
  <si>
    <t>body</t>
  </si>
  <si>
    <t>Celkové body+pmat (tis.)</t>
  </si>
  <si>
    <t>Meziroční změna abs.</t>
  </si>
  <si>
    <t>Plnění abs.</t>
  </si>
  <si>
    <t>Meziroční změna %</t>
  </si>
  <si>
    <t>Plnění %</t>
  </si>
  <si>
    <t>Ambulantní body + PMAT</t>
  </si>
  <si>
    <t>Amb. body + pmat (tis.)</t>
  </si>
  <si>
    <t>Casemix a počet případů - přijímající oddělení (CZ-DRG)</t>
  </si>
  <si>
    <t>vaha_prij</t>
  </si>
  <si>
    <t>Casemix (CM)</t>
  </si>
  <si>
    <t/>
  </si>
  <si>
    <t>pocet_Prij</t>
  </si>
  <si>
    <t>Počet případů (PP)</t>
  </si>
  <si>
    <t>ALOS_prij</t>
  </si>
  <si>
    <t>LOS - skutečnost (dny)</t>
  </si>
  <si>
    <t>AlosDRG_Prij</t>
  </si>
  <si>
    <t>ALOS - dle DRG (dny)</t>
  </si>
  <si>
    <t>Casemix a počet případů - propouštějící oddělení (CZ-DRG)</t>
  </si>
  <si>
    <t>vaha_Prop</t>
  </si>
  <si>
    <t>pocet_Prop</t>
  </si>
  <si>
    <t>ALOS_Prop</t>
  </si>
  <si>
    <t>AlosDRG_Prop</t>
  </si>
  <si>
    <t>Ošetřovací dny</t>
  </si>
  <si>
    <t>_pocetODstat</t>
  </si>
  <si>
    <t>Ošetř. Dny</t>
  </si>
  <si>
    <t>Centrové léky + §16</t>
  </si>
  <si>
    <t>A50113016</t>
  </si>
  <si>
    <t>Centrové léky (tis.CZK)</t>
  </si>
  <si>
    <t>A50113017</t>
  </si>
  <si>
    <t>Ostatní léky</t>
  </si>
  <si>
    <t>A50113</t>
  </si>
  <si>
    <t>Ostatní léky (tis.CZK)</t>
  </si>
  <si>
    <t>Zdravotnický materiál</t>
  </si>
  <si>
    <t>A50115</t>
  </si>
  <si>
    <t>Zdrav. materiál (tis.CZK)</t>
  </si>
  <si>
    <t>Obložnost</t>
  </si>
  <si>
    <t>luzka_KapSkut</t>
  </si>
  <si>
    <t>Obložnost (%)</t>
  </si>
  <si>
    <t>STAFF</t>
  </si>
  <si>
    <t>KOM1</t>
  </si>
  <si>
    <t>UOPC</t>
  </si>
  <si>
    <t>CENTRA</t>
  </si>
  <si>
    <t>PAR16</t>
  </si>
  <si>
    <t>KOM2</t>
  </si>
  <si>
    <t>KOM3</t>
  </si>
  <si>
    <t>OPtotal</t>
  </si>
  <si>
    <t>OPER</t>
  </si>
  <si>
    <t>ref0</t>
  </si>
  <si>
    <t>bgt_pers</t>
  </si>
  <si>
    <t>v1</t>
  </si>
  <si>
    <t>OperPrij</t>
  </si>
  <si>
    <t>pocet_prop</t>
  </si>
  <si>
    <t>Skrýt vždy</t>
  </si>
  <si>
    <t xml:space="preserve">Plán
</t>
  </si>
  <si>
    <t>2022 vs. 2021</t>
  </si>
  <si>
    <t>v %</t>
  </si>
  <si>
    <t>Skutečnost 
vs. Plán 2022</t>
  </si>
  <si>
    <t>SQL</t>
  </si>
  <si>
    <t>FINANCE</t>
  </si>
  <si>
    <t>A5</t>
  </si>
  <si>
    <t>Náklady</t>
  </si>
  <si>
    <t>A501</t>
  </si>
  <si>
    <t>Náklady na spotřebu materiálu (včetně CL a §16)</t>
  </si>
  <si>
    <t xml:space="preserve">    Léky a léčiva (bez CL a §16)</t>
  </si>
  <si>
    <t>A50114</t>
  </si>
  <si>
    <t xml:space="preserve">    Krevní přípravky</t>
  </si>
  <si>
    <t xml:space="preserve">    Zdravotnické prostředky</t>
  </si>
  <si>
    <t>A50116</t>
  </si>
  <si>
    <t xml:space="preserve">    Potraviny</t>
  </si>
  <si>
    <t>A50117</t>
  </si>
  <si>
    <t xml:space="preserve">    Všeobecný materiál</t>
  </si>
  <si>
    <t>A50118</t>
  </si>
  <si>
    <t xml:space="preserve">    Náhradní díly</t>
  </si>
  <si>
    <t>A50119</t>
  </si>
  <si>
    <t xml:space="preserve">    DDHM a textil</t>
  </si>
  <si>
    <t xml:space="preserve">    Ostatní spotřeba (bez CL a §16)</t>
  </si>
  <si>
    <t>A51</t>
  </si>
  <si>
    <t>Ostatní služby</t>
  </si>
  <si>
    <t>A502</t>
  </si>
  <si>
    <t>Spotřeba energie</t>
  </si>
  <si>
    <t>A52</t>
  </si>
  <si>
    <t>Osobní náklady</t>
  </si>
  <si>
    <t>_centra</t>
  </si>
  <si>
    <r>
      <rPr>
        <sz val="10"/>
        <rFont val="Arial"/>
        <family val="2"/>
        <charset val="238"/>
      </rPr>
      <t xml:space="preserve">Centrové léky </t>
    </r>
    <r>
      <rPr>
        <b/>
        <sz val="10"/>
        <color rgb="FFC00000"/>
        <rFont val="Calibri"/>
        <family val="2"/>
        <charset val="238"/>
      </rPr>
      <t>dle NIS</t>
    </r>
    <r>
      <rPr>
        <sz val="10"/>
        <rFont val="Calibri"/>
        <family val="2"/>
        <charset val="238"/>
      </rPr>
      <t xml:space="preserve"> (sml. I nesml.)</t>
    </r>
  </si>
  <si>
    <t>Zum</t>
  </si>
  <si>
    <t>CENTRA_ORIG</t>
  </si>
  <si>
    <r>
      <rPr>
        <sz val="10"/>
        <rFont val="Arial"/>
        <family val="2"/>
        <charset val="238"/>
      </rPr>
      <t xml:space="preserve">Centrové léky </t>
    </r>
    <r>
      <rPr>
        <b/>
        <sz val="10"/>
        <rFont val="Calibri"/>
        <family val="2"/>
        <charset val="238"/>
      </rPr>
      <t>dle účetnictví</t>
    </r>
  </si>
  <si>
    <t>_par16</t>
  </si>
  <si>
    <r>
      <rPr>
        <sz val="10"/>
        <rFont val="Arial"/>
        <family val="2"/>
        <charset val="238"/>
      </rPr>
      <t xml:space="preserve">§16 </t>
    </r>
    <r>
      <rPr>
        <b/>
        <sz val="10"/>
        <color rgb="FFC00000"/>
        <rFont val="Calibri"/>
        <family val="2"/>
        <charset val="238"/>
      </rPr>
      <t>dle NIS</t>
    </r>
    <r>
      <rPr>
        <sz val="10"/>
        <rFont val="Calibri"/>
        <family val="2"/>
        <charset val="238"/>
      </rPr>
      <t xml:space="preserve"> (sml. I nesml.)</t>
    </r>
  </si>
  <si>
    <t>CENTRA_P16</t>
  </si>
  <si>
    <r>
      <rPr>
        <sz val="10"/>
        <rFont val="Arial"/>
        <family val="2"/>
        <charset val="238"/>
      </rPr>
      <t xml:space="preserve">§16 </t>
    </r>
    <r>
      <rPr>
        <b/>
        <sz val="10"/>
        <rFont val="Calibri"/>
        <family val="2"/>
        <charset val="238"/>
      </rPr>
      <t>dle účetnictví</t>
    </r>
  </si>
  <si>
    <t>rep_klin_Trzby_ZP</t>
  </si>
  <si>
    <r>
      <rPr>
        <sz val="10"/>
        <rFont val="Arial"/>
        <family val="2"/>
        <charset val="238"/>
      </rPr>
      <t xml:space="preserve">Tržby od ZP </t>
    </r>
    <r>
      <rPr>
        <b/>
        <sz val="10"/>
        <rFont val="Calibri"/>
        <family val="2"/>
        <charset val="238"/>
      </rPr>
      <t>dle účetnictví</t>
    </r>
  </si>
  <si>
    <t>A60210</t>
  </si>
  <si>
    <r>
      <rPr>
        <sz val="10"/>
        <rFont val="Arial"/>
        <family val="2"/>
        <charset val="238"/>
      </rPr>
      <t>CASH úhrady</t>
    </r>
    <r>
      <rPr>
        <sz val="8"/>
        <rFont val="Calibri"/>
        <family val="2"/>
        <charset val="238"/>
      </rPr>
      <t xml:space="preserve"> (bez tržeb od ZP za zdrav.péči, bonusů, FKSP, náhrady poj.)</t>
    </r>
  </si>
  <si>
    <t>Výnosy z prodeje</t>
  </si>
  <si>
    <t>Výnosy z prodeje celkem</t>
  </si>
  <si>
    <t>A64423001</t>
  </si>
  <si>
    <t>Prodej krevních výrobků</t>
  </si>
  <si>
    <t>A64423011</t>
  </si>
  <si>
    <t>Prodej plazmy</t>
  </si>
  <si>
    <t>A64423013</t>
  </si>
  <si>
    <t>Prodej krevních derivátů</t>
  </si>
  <si>
    <t>PRODUKCE</t>
  </si>
  <si>
    <t xml:space="preserve">   AMBULANTNÍ PÉČE</t>
  </si>
  <si>
    <t>Příčina rozdílu</t>
  </si>
  <si>
    <t>_AmbBodyFNOL1</t>
  </si>
  <si>
    <t xml:space="preserve">   Ambulantní body</t>
  </si>
  <si>
    <t>AMBULANCE</t>
  </si>
  <si>
    <t>_AmbPocetFNOL1</t>
  </si>
  <si>
    <t xml:space="preserve">   Počet ambulantních výkonů</t>
  </si>
  <si>
    <t>pocet</t>
  </si>
  <si>
    <t>Doprava</t>
  </si>
  <si>
    <t>_AmbZumFNOL1</t>
  </si>
  <si>
    <t xml:space="preserve">   ZUM/ZULP v CZK</t>
  </si>
  <si>
    <t>zum</t>
  </si>
  <si>
    <t>Laboratoře</t>
  </si>
  <si>
    <t xml:space="preserve">   Přímý materiál - PMAT</t>
  </si>
  <si>
    <t>_AmbCZKFNOL1</t>
  </si>
  <si>
    <t xml:space="preserve">   Hodnota ambulantní péče v CZK</t>
  </si>
  <si>
    <t>Aloc_amb</t>
  </si>
  <si>
    <t>_PocVysetreni2</t>
  </si>
  <si>
    <t xml:space="preserve">   Počet ambulantních návštěv (RČ/den)</t>
  </si>
  <si>
    <t>VYSR</t>
  </si>
  <si>
    <t>potlačení duplicit nad FNOL celkem</t>
  </si>
  <si>
    <t>_PocUrc2</t>
  </si>
  <si>
    <t xml:space="preserve">   Počet ambulantních URČ</t>
  </si>
  <si>
    <t>UOPR</t>
  </si>
  <si>
    <t>_PocNavstev1</t>
  </si>
  <si>
    <t xml:space="preserve">   Počet návštěv</t>
  </si>
  <si>
    <t>???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</si>
  <si>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</si>
  <si>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</si>
  <si>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</si>
  <si>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</si>
  <si>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</si>
  <si>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</si>
  <si>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</si>
  <si>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</si>
  <si>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</si>
  <si>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</si>
  <si>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</si>
  <si>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</si>
  <si>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 xml:space="preserve">    Množství předepsané</t>
  </si>
  <si>
    <t>VolZach</t>
  </si>
  <si>
    <t xml:space="preserve">    Množství zachycené</t>
  </si>
  <si>
    <t xml:space="preserve">   Záchyt receptů množstevně</t>
  </si>
  <si>
    <t>UhrPred</t>
  </si>
  <si>
    <t xml:space="preserve">    Obrat předepsaný</t>
  </si>
  <si>
    <t>UhrZach</t>
  </si>
  <si>
    <t xml:space="preserve">    Obrat zachycený</t>
  </si>
  <si>
    <t xml:space="preserve">   Záchyt receptů obratově</t>
  </si>
  <si>
    <t>_CelkBodyFNOL1</t>
  </si>
  <si>
    <t xml:space="preserve">   Celkové body</t>
  </si>
  <si>
    <t>AMBULANCEALL</t>
  </si>
  <si>
    <t>_CelkPocetFNOL1</t>
  </si>
  <si>
    <t xml:space="preserve">   Počet výkonů celkem</t>
  </si>
  <si>
    <t xml:space="preserve">   HOSPITALIZAČNÍ PÉČE</t>
  </si>
  <si>
    <t>_vahaPrij</t>
  </si>
  <si>
    <t>Přijímající</t>
  </si>
  <si>
    <t>IR-DRG</t>
  </si>
  <si>
    <t xml:space="preserve">  Casemix</t>
  </si>
  <si>
    <t>DRG_NSPRIJ</t>
  </si>
  <si>
    <t>_pocetPrij</t>
  </si>
  <si>
    <t xml:space="preserve">  Počet případů</t>
  </si>
  <si>
    <t>pocet_prij</t>
  </si>
  <si>
    <t xml:space="preserve">  CMI</t>
  </si>
  <si>
    <t>_CZDRGvahaPrij</t>
  </si>
  <si>
    <t>CZ-DRG</t>
  </si>
  <si>
    <t>SKtotal</t>
  </si>
  <si>
    <t>_CZDRGpocetPrij</t>
  </si>
  <si>
    <t>CMindex_prij</t>
  </si>
  <si>
    <t>_LosPrij</t>
  </si>
  <si>
    <t>ALOS</t>
  </si>
  <si>
    <t xml:space="preserve">  LOS - skutečnost</t>
  </si>
  <si>
    <t>_AlosPrij</t>
  </si>
  <si>
    <t xml:space="preserve">  ALOS dle DRG</t>
  </si>
  <si>
    <t>ALOSDRG_prij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</si>
  <si>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</si>
  <si>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</si>
  <si>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</si>
  <si>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</si>
  <si>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</si>
  <si>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</si>
  <si>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</si>
  <si>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_vahaProp</t>
  </si>
  <si>
    <t>Propouštějící</t>
  </si>
  <si>
    <t>vaha_prop</t>
  </si>
  <si>
    <t>DRG_NSPROP</t>
  </si>
  <si>
    <t>_pocetProp</t>
  </si>
  <si>
    <t>_CZDRGvahaProp</t>
  </si>
  <si>
    <t>_CZDRGpocetProp</t>
  </si>
  <si>
    <t>CMindex_prop</t>
  </si>
  <si>
    <t>_LosProp</t>
  </si>
  <si>
    <t>ALOS_prop</t>
  </si>
  <si>
    <t>_AlosProp</t>
  </si>
  <si>
    <t>ALOSDRG_prop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</si>
  <si>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</si>
  <si>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</si>
  <si>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</si>
  <si>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</si>
  <si>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</si>
  <si>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</si>
  <si>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fake_pocet</t>
  </si>
  <si>
    <t>- v tom ukončeno/nevykázáno:</t>
  </si>
  <si>
    <t>Počet případů</t>
  </si>
  <si>
    <t>_vahaNevykPrij</t>
  </si>
  <si>
    <t>CM</t>
  </si>
  <si>
    <t>DATA UZIS</t>
  </si>
  <si>
    <t>CCI60</t>
  </si>
  <si>
    <t>CCH60</t>
  </si>
  <si>
    <t>S_luzka_R</t>
  </si>
  <si>
    <t>luzka_KapPot</t>
  </si>
  <si>
    <t>Akutní lůžka</t>
  </si>
  <si>
    <t xml:space="preserve">   Počet lůžek k datu (potenciální kapacita)</t>
  </si>
  <si>
    <t xml:space="preserve">   Skutečná lůžková kapacita</t>
  </si>
  <si>
    <t>S_luzka_prum</t>
  </si>
  <si>
    <t xml:space="preserve">   Průměrný počet lůžek za období</t>
  </si>
  <si>
    <t>S_OD_R</t>
  </si>
  <si>
    <t>_PocetODstat</t>
  </si>
  <si>
    <t xml:space="preserve">   Počet OD</t>
  </si>
  <si>
    <t>S_hosp_R</t>
  </si>
  <si>
    <t>_PocetHospStat</t>
  </si>
  <si>
    <t xml:space="preserve">   Počet hospitalizací</t>
  </si>
  <si>
    <t>_Transfery</t>
  </si>
  <si>
    <t xml:space="preserve">   Transfery hospitalizovaných pacientů</t>
  </si>
  <si>
    <t>S_obloz</t>
  </si>
  <si>
    <t xml:space="preserve">   Obložnost</t>
  </si>
  <si>
    <t>S_hosp_prum</t>
  </si>
  <si>
    <t xml:space="preserve">   Průměrná doba hospitalizace</t>
  </si>
  <si>
    <t>Vybrané výkony</t>
  </si>
  <si>
    <t>viz drill</t>
  </si>
  <si>
    <t>Soucet</t>
  </si>
  <si>
    <t>OPER_GRAF</t>
  </si>
  <si>
    <t>Počet operací (MEDEA)</t>
  </si>
  <si>
    <t>operace</t>
  </si>
  <si>
    <t>OPERACE</t>
  </si>
  <si>
    <t>Počet operací (MEDIX)</t>
  </si>
  <si>
    <t>operaceMEDIX</t>
  </si>
  <si>
    <t>OPERACEMEDIX</t>
  </si>
  <si>
    <t>bodyH</t>
  </si>
  <si>
    <t xml:space="preserve">   Vyžádaná péče (v tis. bodech)</t>
  </si>
  <si>
    <t xml:space="preserve">   NÁSLEDNÁ PÉČE</t>
  </si>
  <si>
    <t>CCL60</t>
  </si>
  <si>
    <t>CCNI60</t>
  </si>
  <si>
    <t>CCDI60</t>
  </si>
  <si>
    <t>LDN NIP
DIOP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</si>
  <si>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</si>
  <si>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</si>
  <si>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</si>
  <si>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</si>
  <si>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</si>
  <si>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</si>
  <si>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</si>
  <si>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</si>
  <si>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Lékaři celkem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</si>
  <si>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</si>
  <si>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</si>
  <si>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</si>
  <si>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</si>
  <si>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</si>
  <si>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</si>
  <si>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</si>
  <si>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</si>
  <si>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</si>
  <si>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Ostatní NLZP</t>
  </si>
  <si>
    <t>PCTHP</t>
  </si>
  <si>
    <t>THP</t>
  </si>
  <si>
    <t>PCD</t>
  </si>
  <si>
    <t>Dělník</t>
  </si>
  <si>
    <t>Ostatní</t>
  </si>
  <si>
    <t>ANO</t>
  </si>
  <si>
    <t>list Face - řádky 14-20_x000D_
list Detail - řádek 79</t>
  </si>
  <si>
    <t>list Detail - řádky 128-139</t>
  </si>
  <si>
    <t>list Face - řádky 28 - 66 a 88-92_x000D_
list Detail - řádky 81-127</t>
  </si>
  <si>
    <t>List Detail - řádek 80</t>
  </si>
  <si>
    <t>List Detail - řádky 42-48</t>
  </si>
  <si>
    <t>Prvek</t>
  </si>
  <si>
    <t>Název útvaru</t>
  </si>
  <si>
    <t>Zobrazit celkové body</t>
  </si>
  <si>
    <t>Zobrazení následné péče</t>
  </si>
  <si>
    <t>Zobrazit hospitalizace</t>
  </si>
  <si>
    <t>Zobrazit počet výkonů celkem</t>
  </si>
  <si>
    <t>Zobrazit výnosy z prodeje</t>
  </si>
  <si>
    <t>CCtotalU</t>
  </si>
  <si>
    <t>Fakultní nemocnice Olomouc - útvary</t>
  </si>
  <si>
    <t>CC0100U</t>
  </si>
  <si>
    <t xml:space="preserve">    I. interní klinika - kardiologická</t>
  </si>
  <si>
    <t>CC0200U</t>
  </si>
  <si>
    <t xml:space="preserve">    II. interní klinika gastroenterologie a geriatrie</t>
  </si>
  <si>
    <t>CC0300U</t>
  </si>
  <si>
    <t xml:space="preserve">    III. interní klinika - nefrologická, revmatologická a endokrinologická</t>
  </si>
  <si>
    <t>CC0400U</t>
  </si>
  <si>
    <t xml:space="preserve">    I. chirurgická klinika</t>
  </si>
  <si>
    <t>CC0500U</t>
  </si>
  <si>
    <t xml:space="preserve">    II. chirurgická klinika - cévně-transplantační</t>
  </si>
  <si>
    <t>CC0600U</t>
  </si>
  <si>
    <t xml:space="preserve">    Neurochirurgická klinika</t>
  </si>
  <si>
    <t>CC0700U</t>
  </si>
  <si>
    <t xml:space="preserve">    Klinika anesteziologie, resuscitace a intenzivní medicíny</t>
  </si>
  <si>
    <t>CC0800U</t>
  </si>
  <si>
    <t xml:space="preserve">    Porodnicko-gynekologická klinika</t>
  </si>
  <si>
    <t>CC0900U</t>
  </si>
  <si>
    <t xml:space="preserve">    Novorozenecké oddělení</t>
  </si>
  <si>
    <t>CC1000U</t>
  </si>
  <si>
    <t xml:space="preserve">    Dětská klinika</t>
  </si>
  <si>
    <t>CC1100U</t>
  </si>
  <si>
    <t xml:space="preserve">    Ortopedická klinika</t>
  </si>
  <si>
    <t>CC1200U</t>
  </si>
  <si>
    <t xml:space="preserve">    Urologická klinika</t>
  </si>
  <si>
    <t>CC1300U</t>
  </si>
  <si>
    <t xml:space="preserve">    Otolaryngologická klinika</t>
  </si>
  <si>
    <t>CC1400U</t>
  </si>
  <si>
    <t xml:space="preserve">    Oční klinika</t>
  </si>
  <si>
    <t>CC1500U</t>
  </si>
  <si>
    <t xml:space="preserve">    Oddělení alergologie a kl. imun.</t>
  </si>
  <si>
    <t>CC1600U</t>
  </si>
  <si>
    <t xml:space="preserve">    Klinika plicních nemocí a tuberkulózy</t>
  </si>
  <si>
    <t>CC1700U</t>
  </si>
  <si>
    <t xml:space="preserve">    Neurologická klinika</t>
  </si>
  <si>
    <t>CC1800U</t>
  </si>
  <si>
    <t xml:space="preserve">    Klinika psychiatrie</t>
  </si>
  <si>
    <t>CC1900U</t>
  </si>
  <si>
    <t xml:space="preserve">    Klinika pracovního lékařství</t>
  </si>
  <si>
    <t>CC2000U</t>
  </si>
  <si>
    <t xml:space="preserve">    Klinika chorob kožních a pohlavních</t>
  </si>
  <si>
    <t>CC2100U</t>
  </si>
  <si>
    <t xml:space="preserve">    Onkologická klinika</t>
  </si>
  <si>
    <t>CC2200U</t>
  </si>
  <si>
    <t xml:space="preserve">    Klinika nukleární medicíny</t>
  </si>
  <si>
    <t>CC2400U</t>
  </si>
  <si>
    <t xml:space="preserve">    Klinika zubního lékařství</t>
  </si>
  <si>
    <t>CC2500U</t>
  </si>
  <si>
    <t xml:space="preserve">    Klinika ústní,čelistní a obličejové chirurgie</t>
  </si>
  <si>
    <t>CC2600U</t>
  </si>
  <si>
    <t xml:space="preserve">    Oddělení rehabilitace</t>
  </si>
  <si>
    <t>CC2700U</t>
  </si>
  <si>
    <t xml:space="preserve">    Klinika tělovýchovného lékařství a kardiovaskulární rehabilitace</t>
  </si>
  <si>
    <t>CC2800U</t>
  </si>
  <si>
    <t xml:space="preserve">    Ústav lékařské genetiky</t>
  </si>
  <si>
    <t>CC2900U</t>
  </si>
  <si>
    <t xml:space="preserve">    Oddělení plastické a estetické chirurgie</t>
  </si>
  <si>
    <t>CC3000U</t>
  </si>
  <si>
    <t xml:space="preserve">    Geriatrie</t>
  </si>
  <si>
    <t>CC3100U</t>
  </si>
  <si>
    <t xml:space="preserve">    Traumatologická klinika</t>
  </si>
  <si>
    <t>CC3200U</t>
  </si>
  <si>
    <t xml:space="preserve">    Hemato-onkologická klinika</t>
  </si>
  <si>
    <t>CC3300U</t>
  </si>
  <si>
    <t xml:space="preserve">    Oddělení klinické biochemie</t>
  </si>
  <si>
    <t>CC3400U</t>
  </si>
  <si>
    <t xml:space="preserve">    Radiologická klinika</t>
  </si>
  <si>
    <t>CC3500U</t>
  </si>
  <si>
    <t xml:space="preserve">    Transfuzní oddělení</t>
  </si>
  <si>
    <t>CC3600U</t>
  </si>
  <si>
    <t xml:space="preserve">    Oddělení klinické logopedie</t>
  </si>
  <si>
    <t>CC3700U</t>
  </si>
  <si>
    <t xml:space="preserve">    Ústav klinické a molekulární patologie</t>
  </si>
  <si>
    <t>CC3800U</t>
  </si>
  <si>
    <t xml:space="preserve">    Ústav soudního lékařství a medicínského práva</t>
  </si>
  <si>
    <t>CC3900U</t>
  </si>
  <si>
    <t xml:space="preserve">    Oddělení klinické psychologie</t>
  </si>
  <si>
    <t>CC4000U</t>
  </si>
  <si>
    <t xml:space="preserve">    Ústav mikrobiologie</t>
  </si>
  <si>
    <t>CC4100U</t>
  </si>
  <si>
    <t xml:space="preserve">    Ústav imunologie</t>
  </si>
  <si>
    <t>CC4300U</t>
  </si>
  <si>
    <t xml:space="preserve">    Ústav farmakologie</t>
  </si>
  <si>
    <t>CC4400U</t>
  </si>
  <si>
    <t xml:space="preserve">    Laboratoř experimentální medicíny</t>
  </si>
  <si>
    <t>CC4500U</t>
  </si>
  <si>
    <t xml:space="preserve">    Sociální oddělení</t>
  </si>
  <si>
    <t>CC4600U</t>
  </si>
  <si>
    <t xml:space="preserve">    Transplantační centrum</t>
  </si>
  <si>
    <t>CC4700U</t>
  </si>
  <si>
    <t xml:space="preserve">    Centrální operační sály </t>
  </si>
  <si>
    <t>CC4800U</t>
  </si>
  <si>
    <t xml:space="preserve">    Lékárna</t>
  </si>
  <si>
    <t>CC5000U</t>
  </si>
  <si>
    <t xml:space="preserve">    Kardiochirurgická klinika</t>
  </si>
  <si>
    <t>CC5100U</t>
  </si>
  <si>
    <t xml:space="preserve">    NTMC - Národní telemedicínské centrum</t>
  </si>
  <si>
    <t>CC5200U</t>
  </si>
  <si>
    <t xml:space="preserve">    Klinika infekčního lékařství</t>
  </si>
  <si>
    <t>CC5300U</t>
  </si>
  <si>
    <t xml:space="preserve">    Oddělení lékařské fyziky a radiační ochrany</t>
  </si>
  <si>
    <t>CC5400U</t>
  </si>
  <si>
    <t xml:space="preserve">    Oddělení nemocniční hygieny</t>
  </si>
  <si>
    <t>CC5600U</t>
  </si>
  <si>
    <t xml:space="preserve">    Oddělení centrální sterilizace</t>
  </si>
  <si>
    <t>CC5700U</t>
  </si>
  <si>
    <t xml:space="preserve">    Nutriční ambulance</t>
  </si>
  <si>
    <t>CC5800U</t>
  </si>
  <si>
    <t xml:space="preserve">    Paliativní páče</t>
  </si>
  <si>
    <t>CC5900U</t>
  </si>
  <si>
    <t xml:space="preserve">    Oddělení intenzivní péče chirurgických oborů</t>
  </si>
  <si>
    <t>CC6000U</t>
  </si>
  <si>
    <t xml:space="preserve">    Oddělení urgentního příjmu</t>
  </si>
  <si>
    <t>CC6200U</t>
  </si>
  <si>
    <t xml:space="preserve">    Centrum CLINREC</t>
  </si>
  <si>
    <t>CC6300U</t>
  </si>
  <si>
    <t xml:space="preserve">    Ambulance aktivního zdraví</t>
  </si>
  <si>
    <t>CC8100U</t>
  </si>
  <si>
    <t xml:space="preserve">    Klinická hodnocení</t>
  </si>
  <si>
    <t>CC8500U</t>
  </si>
  <si>
    <t xml:space="preserve">    Granty</t>
  </si>
  <si>
    <t>CC8600U</t>
  </si>
  <si>
    <t>CC8700U</t>
  </si>
  <si>
    <t xml:space="preserve">    Institucionální podpora</t>
  </si>
  <si>
    <t>CC8900U</t>
  </si>
  <si>
    <t xml:space="preserve">    pomocná střediska</t>
  </si>
  <si>
    <t>CC9001U</t>
  </si>
  <si>
    <t xml:space="preserve">    Úsek ředitele</t>
  </si>
  <si>
    <t>CC9021U</t>
  </si>
  <si>
    <t xml:space="preserve">    Úsek léčebné péče</t>
  </si>
  <si>
    <t>CC9031U</t>
  </si>
  <si>
    <t xml:space="preserve">    Úsek hlavní sestry</t>
  </si>
  <si>
    <t>CC9041U</t>
  </si>
  <si>
    <t xml:space="preserve">    Útvar ekonomiky a zdravotních pojišťoven</t>
  </si>
  <si>
    <t>CC9051U</t>
  </si>
  <si>
    <t xml:space="preserve">    Útvar hospodářsko technické správy</t>
  </si>
  <si>
    <t>CC9061U</t>
  </si>
  <si>
    <t xml:space="preserve">    Odbor investic</t>
  </si>
  <si>
    <t>CC9071U</t>
  </si>
  <si>
    <t xml:space="preserve">    Personální úsek</t>
  </si>
  <si>
    <t>CC9081U</t>
  </si>
  <si>
    <t xml:space="preserve">    Úsek informačních technologií</t>
  </si>
  <si>
    <t>CC9091U</t>
  </si>
  <si>
    <t xml:space="preserve">    Obchodní úsek</t>
  </si>
  <si>
    <t>CC9100U</t>
  </si>
  <si>
    <t xml:space="preserve">    Marketingové akce FNOL</t>
  </si>
  <si>
    <t>CC9200U</t>
  </si>
  <si>
    <t xml:space="preserve">    Údržby, provozy</t>
  </si>
  <si>
    <t>CC9300U</t>
  </si>
  <si>
    <t xml:space="preserve">    Sklady, ostatní provozy</t>
  </si>
  <si>
    <t>CC9400U</t>
  </si>
  <si>
    <t xml:space="preserve">    Provozní služby</t>
  </si>
  <si>
    <t>CC9500U</t>
  </si>
  <si>
    <t xml:space="preserve">    Provoz stravování</t>
  </si>
  <si>
    <t>CC9600U</t>
  </si>
  <si>
    <t xml:space="preserve">    Ubytovny, Byty</t>
  </si>
  <si>
    <t>CC9700U</t>
  </si>
  <si>
    <t xml:space="preserve">    Stavby</t>
  </si>
  <si>
    <t>CC9800U</t>
  </si>
  <si>
    <t xml:space="preserve">    Transfery MZ ČR + refundace</t>
  </si>
  <si>
    <t>CC9900U</t>
  </si>
  <si>
    <t xml:space="preserve">    Pronájmy</t>
  </si>
  <si>
    <t>CC30base</t>
  </si>
  <si>
    <t xml:space="preserve">    Geriatrie bez LDN</t>
  </si>
  <si>
    <t>CC30LDN</t>
  </si>
  <si>
    <t xml:space="preserve">    LDN</t>
  </si>
  <si>
    <t>CC07base</t>
  </si>
  <si>
    <t xml:space="preserve">    KARIM bez NIP a DIOP</t>
  </si>
  <si>
    <t>CCIOP</t>
  </si>
  <si>
    <t xml:space="preserve">    NIP a DIOP</t>
  </si>
  <si>
    <t>CC04base</t>
  </si>
  <si>
    <t xml:space="preserve">    Chirurgie s plastikou</t>
  </si>
  <si>
    <t>CC29base</t>
  </si>
  <si>
    <t xml:space="preserve">    Plastika bez chirurgie</t>
  </si>
  <si>
    <t>CC03Amb</t>
  </si>
  <si>
    <t xml:space="preserve">    Ambulance 3.IK</t>
  </si>
  <si>
    <t>CC03Dial</t>
  </si>
  <si>
    <t xml:space="preserve">    Dialýzy 3.IK</t>
  </si>
  <si>
    <t>CC16Amb</t>
  </si>
  <si>
    <t xml:space="preserve">    Ambulance PLIC</t>
  </si>
  <si>
    <t xml:space="preserve">    Urgent - bez odb.stanu, triáže a antigenu</t>
  </si>
  <si>
    <t>CC60covid</t>
  </si>
  <si>
    <t xml:space="preserve">    Urgent - COVID</t>
  </si>
  <si>
    <t>CC19covid</t>
  </si>
  <si>
    <t xml:space="preserve">    Klinika pracovního lékařství - COVID</t>
  </si>
  <si>
    <t>CC17base</t>
  </si>
  <si>
    <t xml:space="preserve">    Neurologická klinika bez zdrav. stárnutí</t>
  </si>
  <si>
    <t>CC44base</t>
  </si>
  <si>
    <t xml:space="preserve">    LEM: bez laboratoře kardiogenomiky </t>
  </si>
  <si>
    <t>CC47bezCOS</t>
  </si>
  <si>
    <t xml:space="preserve">    Centrální operační sály bez 4764</t>
  </si>
  <si>
    <t>CC19base</t>
  </si>
  <si>
    <t xml:space="preserve">    KPL bez očkovacích center</t>
  </si>
  <si>
    <t>CC25base</t>
  </si>
  <si>
    <t xml:space="preserve">    KÚČOCH bez LPS</t>
  </si>
  <si>
    <t>Po_Pá</t>
  </si>
  <si>
    <t>So_NE_Sv</t>
  </si>
  <si>
    <t>ambulance</t>
  </si>
  <si>
    <t>hospitalizace</t>
  </si>
  <si>
    <t>06720</t>
  </si>
  <si>
    <t>06726</t>
  </si>
  <si>
    <t>06727</t>
  </si>
  <si>
    <t>06728</t>
  </si>
  <si>
    <t>06729</t>
  </si>
  <si>
    <t>KOMPLEXNÍ VYŠETŘENÍ LÉKAŘEM UP</t>
  </si>
  <si>
    <t>TRIÁŽ PACIENTŮ NA ODDĚLENÍ UP</t>
  </si>
  <si>
    <t>KONTROLNÍ VYŠETŘENÍ LÉKAŘEM UP</t>
  </si>
  <si>
    <t>PÉČE O NEMOCNÉHO NA INTENZIVNÍ VYŠETŘOVNĚ UP</t>
  </si>
  <si>
    <t>PÉČE O NEMOCNÉHO NA EXPEKTAČNÍM LŮŽKU UP</t>
  </si>
  <si>
    <t xml:space="preserve">   Pětice kódů - množství</t>
  </si>
  <si>
    <t>09564</t>
  </si>
  <si>
    <t>PÉČE SPOJENÁ S PŘEVZETÍM PACIENTA OD ZZS</t>
  </si>
  <si>
    <t>Odbornost 719</t>
  </si>
  <si>
    <t xml:space="preserve">   Pětice kódů - body</t>
  </si>
  <si>
    <t xml:space="preserve">   Pětice kódů - Kč</t>
  </si>
  <si>
    <t>Počet pacientů URČ bez OC a AOC</t>
  </si>
  <si>
    <t>množství</t>
  </si>
  <si>
    <t>Kč</t>
  </si>
  <si>
    <t xml:space="preserve">   Ostatní výkony odb 719 - množství</t>
  </si>
  <si>
    <t>Odbornost 003 lékařská pohotovostní služba</t>
  </si>
  <si>
    <t>podíl hospitalizace</t>
  </si>
  <si>
    <t>Počet ambulantních vyšetření odbornost 719</t>
  </si>
  <si>
    <t>15:30 - 22:00</t>
  </si>
  <si>
    <t>07:00 - 15:30</t>
  </si>
  <si>
    <t>22:00 - 07:00</t>
  </si>
  <si>
    <t>So_Ne_Sv</t>
  </si>
  <si>
    <t>Počty vyšetření</t>
  </si>
  <si>
    <t>Počet ambulantních vyšetření mimo odb. 719 a odb 003</t>
  </si>
  <si>
    <t>Počet ambulantních vyšetření odb 003 - LPS</t>
  </si>
  <si>
    <t>Vyžádaná péče (v tis. bodech)</t>
  </si>
  <si>
    <t>Mimo odbornost 719 a 003</t>
  </si>
  <si>
    <t>Odbornost 003 - IČP 89301608 - LPS</t>
  </si>
  <si>
    <t>z toho:</t>
  </si>
  <si>
    <t xml:space="preserve">   Ostatní výkony odb 719 - Kč</t>
  </si>
  <si>
    <t>Odbornosti mimo 719 a 003: 101 - vnitřní lékařstvní (interna), 203 - infekční lékařství, 209 - neurologie, 501 -chirurgie, 503 - úrazová chirurgie (traumatologie),706 - urologie  a 799 - přeprava pacientů neodkladné péče (vnitroústavní)</t>
  </si>
  <si>
    <t>Oddělení urgentního přílmu</t>
  </si>
  <si>
    <t xml:space="preserve">Odbornost 719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</si>
</sst>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,"/>
    <numFmt numFmtId="165" formatCode="0.0%"/>
    <numFmt numFmtId="166" formatCode="#,##0.0"/>
    <numFmt numFmtId="167" formatCode=";;;&quot;Náklady&quot;"/>
  </numFmts>
  <fonts count="45" x14ac:knownFonts="1">
    <font>
      <sz val="11"/>
      <name val="Calibri"/>
      <family val="2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1"/>
      <color rgb="FFFFFFFF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u/>
      <sz val="10"/>
      <name val="Calibri"/>
      <family val="2"/>
      <charset val="238"/>
    </font>
    <font>
      <b/>
      <u/>
      <sz val="10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9"/>
      <color rgb="FFC00000"/>
      <name val="Calibri"/>
      <family val="2"/>
      <charset val="238"/>
    </font>
    <font>
      <sz val="10"/>
      <color rgb="FFC00000"/>
      <name val="Calibri"/>
      <family val="2"/>
      <charset val="238"/>
    </font>
    <font>
      <b/>
      <sz val="10"/>
      <color rgb="FFC00000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9"/>
      <name val="Tahoma"/>
      <family val="2"/>
      <charset val="238"/>
    </font>
    <font>
      <sz val="11"/>
      <name val="Calibri"/>
      <family val="2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9F9F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8E8E8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rgb="FFFDEADA"/>
      </patternFill>
    </fill>
    <fill>
      <patternFill patternType="solid">
        <fgColor rgb="FFD8D8D8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9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theme="7" tint="0.39991454817346722"/>
      </left>
      <right/>
      <top/>
      <bottom/>
      <diagonal/>
    </border>
    <border>
      <left/>
      <right style="thin">
        <color theme="7" tint="0.39991454817346722"/>
      </right>
      <top/>
      <bottom/>
      <diagonal/>
    </border>
    <border>
      <left style="thin">
        <color theme="7" tint="0.399914548173467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rgb="FFCCC1DA"/>
      </bottom>
      <diagonal/>
    </border>
    <border>
      <left/>
      <right/>
      <top/>
      <bottom style="thin">
        <color rgb="FFCCC1DA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rgb="FFCCC1DA"/>
      </bottom>
      <diagonal/>
    </border>
    <border>
      <left style="thin">
        <color theme="7" tint="0.59996337778862885"/>
      </left>
      <right style="thin">
        <color rgb="FFB3A2C7"/>
      </right>
      <top/>
      <bottom style="thin">
        <color rgb="FFCCC1DA"/>
      </bottom>
      <diagonal/>
    </border>
    <border>
      <left style="thin">
        <color rgb="FFB3A2C7"/>
      </left>
      <right/>
      <top/>
      <bottom style="thin">
        <color theme="7" tint="0.59996337778862885"/>
      </bottom>
      <diagonal/>
    </border>
    <border>
      <left/>
      <right style="thin">
        <color theme="7" tint="0.39991454817346722"/>
      </right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rgb="FFCCC1DA"/>
      </top>
      <bottom style="thin">
        <color rgb="FFCCC1DA"/>
      </bottom>
      <diagonal/>
    </border>
    <border>
      <left/>
      <right/>
      <top style="thin">
        <color rgb="FFCCC1DA"/>
      </top>
      <bottom style="thin">
        <color rgb="FFCCC1DA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CCC1DA"/>
      </top>
      <bottom style="thin">
        <color rgb="FFCCC1DA"/>
      </bottom>
      <diagonal/>
    </border>
    <border>
      <left style="thin">
        <color theme="7" tint="0.59996337778862885"/>
      </left>
      <right style="thin">
        <color rgb="FFB3A2C7"/>
      </right>
      <top style="thin">
        <color rgb="FFCCC1DA"/>
      </top>
      <bottom style="thin">
        <color rgb="FFCCC1DA"/>
      </bottom>
      <diagonal/>
    </border>
    <border>
      <left style="thin">
        <color rgb="FFB3A2C7"/>
      </left>
      <right/>
      <top/>
      <bottom style="thin">
        <color rgb="FFCCC1DA"/>
      </bottom>
      <diagonal/>
    </border>
    <border>
      <left style="thin">
        <color theme="7" tint="0.39991454817346722"/>
      </left>
      <right/>
      <top/>
      <bottom style="thin">
        <color theme="7" tint="0.399914548173467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/>
      <right/>
      <top/>
      <bottom/>
      <diagonal/>
    </border>
    <border>
      <left/>
      <right style="thin">
        <color rgb="FFB3A2C7"/>
      </right>
      <top/>
      <bottom/>
      <diagonal/>
    </border>
    <border>
      <left style="thin">
        <color rgb="FFB3A2C7"/>
      </left>
      <right/>
      <top style="thin">
        <color rgb="FFB3A2C7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rgb="FFB3A2C7"/>
      </top>
      <bottom style="thin">
        <color rgb="FFCCC1DA"/>
      </bottom>
      <diagonal/>
    </border>
    <border>
      <left/>
      <right/>
      <top style="thin">
        <color rgb="FFB3A2C7"/>
      </top>
      <bottom style="thin">
        <color rgb="FFCCC1DA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B3A2C7"/>
      </top>
      <bottom style="thin">
        <color rgb="FFCCC1DA"/>
      </bottom>
      <diagonal/>
    </border>
    <border>
      <left style="thin">
        <color theme="7" tint="0.59996337778862885"/>
      </left>
      <right style="thin">
        <color rgb="FFB3A2C7"/>
      </right>
      <top style="thin">
        <color rgb="FFB3A2C7"/>
      </top>
      <bottom style="thin">
        <color rgb="FFCCC1DA"/>
      </bottom>
      <diagonal/>
    </border>
    <border>
      <left/>
      <right style="thin">
        <color rgb="FFB3A2C7"/>
      </right>
      <top style="thin">
        <color rgb="FFB3A2C7"/>
      </top>
      <bottom style="thin">
        <color theme="7" tint="0.59996337778862885"/>
      </bottom>
      <diagonal/>
    </border>
    <border>
      <left/>
      <right style="thin">
        <color rgb="FFB3A2C7"/>
      </right>
      <top/>
      <bottom style="thin">
        <color theme="7" tint="0.59996337778862885"/>
      </bottom>
      <diagonal/>
    </border>
    <border>
      <left style="thin">
        <color rgb="FFB3A2C7"/>
      </left>
      <right/>
      <top/>
      <bottom style="thin">
        <color rgb="FFB3A2C7"/>
      </bottom>
      <diagonal/>
    </border>
    <border>
      <left style="thin">
        <color rgb="FFD6CDE1"/>
      </left>
      <right style="thin">
        <color rgb="FFD6CDE1"/>
      </right>
      <top/>
      <bottom style="thin">
        <color rgb="FFB3A2C7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rgb="FFB3A2C7"/>
      </bottom>
      <diagonal/>
    </border>
    <border>
      <left style="thin">
        <color theme="7" tint="0.59996337778862885"/>
      </left>
      <right style="thin">
        <color theme="7" tint="0.39991454817346722"/>
      </right>
      <top/>
      <bottom style="thin">
        <color rgb="FFB3A2C7"/>
      </bottom>
      <diagonal/>
    </border>
    <border>
      <left style="thin">
        <color theme="7" tint="0.39991454817346722"/>
      </left>
      <right/>
      <top/>
      <bottom style="thin">
        <color rgb="FFB3A2C7"/>
      </bottom>
      <diagonal/>
    </border>
    <border>
      <left/>
      <right style="thin">
        <color rgb="FFB3A2C7"/>
      </right>
      <top/>
      <bottom style="thin">
        <color rgb="FFB3A2C7"/>
      </bottom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CCC1DA"/>
      </left>
      <right style="thin">
        <color rgb="FFD6CDE1"/>
      </right>
      <top style="thin">
        <color rgb="FFB3A2C7"/>
      </top>
      <bottom style="thin">
        <color rgb="FFCCC1DA"/>
      </bottom>
      <diagonal/>
    </border>
    <border>
      <left style="thin">
        <color rgb="FFCCC1DA"/>
      </left>
      <right/>
      <top style="thin">
        <color rgb="FFB3A2C7"/>
      </top>
      <bottom style="thin">
        <color rgb="FFCCC1DA"/>
      </bottom>
      <diagonal/>
    </border>
    <border>
      <left style="thin">
        <color rgb="FFCCC1DA"/>
      </left>
      <right style="thin">
        <color rgb="FFB3A2C7"/>
      </right>
      <top style="thin">
        <color rgb="FFB3A2C7"/>
      </top>
      <bottom style="thin">
        <color rgb="FFCCC1DA"/>
      </bottom>
      <diagonal/>
    </border>
    <border>
      <left style="thin">
        <color rgb="FFCCC1DA"/>
      </left>
      <right style="thin">
        <color rgb="FFCCC1DA"/>
      </right>
      <top style="thin">
        <color rgb="FFB3A2C7"/>
      </top>
      <bottom style="thin">
        <color rgb="FFCCC1DA"/>
      </bottom>
      <diagonal/>
    </border>
    <border>
      <left style="thin">
        <color rgb="FFB3A2C7"/>
      </left>
      <right/>
      <top/>
      <bottom style="thin">
        <color rgb="FFCCC1DA"/>
      </bottom>
      <diagonal/>
    </border>
    <border>
      <left/>
      <right style="thin">
        <color rgb="FFB3A2C7"/>
      </right>
      <top/>
      <bottom style="thin">
        <color rgb="FFCCC1DA"/>
      </bottom>
      <diagonal/>
    </border>
    <border>
      <left/>
      <right style="thin">
        <color rgb="FFB3A2C7"/>
      </right>
      <top style="thin">
        <color rgb="FFB3A2C7"/>
      </top>
      <bottom/>
      <diagonal/>
    </border>
    <border>
      <left style="thin">
        <color theme="7" tint="0.399914548173467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rgb="FFD6CDE1"/>
      </left>
      <right style="thin">
        <color rgb="FFB3A2C7"/>
      </right>
      <top/>
      <bottom style="thin">
        <color rgb="FFCCC1DA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theme="7" tint="0.79995117038483843"/>
      </left>
      <right/>
      <top style="thin">
        <color theme="7" tint="0.79995117038483843"/>
      </top>
      <bottom style="thin">
        <color theme="7" tint="0.79995117038483843"/>
      </bottom>
      <diagonal/>
    </border>
    <border>
      <left/>
      <right/>
      <top style="thin">
        <color theme="7" tint="0.79995117038483843"/>
      </top>
      <bottom style="thin">
        <color theme="7" tint="0.79995117038483843"/>
      </bottom>
      <diagonal/>
    </border>
    <border>
      <left/>
      <right style="thin">
        <color theme="7" tint="0.79995117038483843"/>
      </right>
      <top style="thin">
        <color theme="7" tint="0.79995117038483843"/>
      </top>
      <bottom style="thin">
        <color theme="7" tint="0.79995117038483843"/>
      </bottom>
      <diagonal/>
    </border>
    <border>
      <left style="thin">
        <color theme="7" tint="0.79995117038483843"/>
      </left>
      <right style="thin">
        <color theme="7" tint="0.79995117038483843"/>
      </right>
      <top style="thin">
        <color theme="7" tint="0.79995117038483843"/>
      </top>
      <bottom/>
      <diagonal/>
    </border>
    <border>
      <left style="thin">
        <color theme="7" tint="0.79995117038483843"/>
      </left>
      <right style="thin">
        <color theme="7" tint="0.79995117038483843"/>
      </right>
      <top/>
      <bottom/>
      <diagonal/>
    </border>
    <border>
      <left/>
      <right/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thin">
        <color theme="7" tint="0.59996337778862885"/>
      </top>
      <bottom style="thin">
        <color theme="7" tint="0.39991454817346722"/>
      </bottom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 style="thin">
        <color theme="7" tint="0.399914548173467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1454817346722"/>
      </left>
      <right style="hair">
        <color theme="7" tint="0.39991454817346722"/>
      </right>
      <top style="thin">
        <color theme="7" tint="0.39991454817346722"/>
      </top>
      <bottom/>
      <diagonal/>
    </border>
    <border>
      <left style="hair">
        <color theme="7" tint="0.39991454817346722"/>
      </left>
      <right style="hair">
        <color theme="7" tint="0.39991454817346722"/>
      </right>
      <top style="thin">
        <color theme="7" tint="0.39991454817346722"/>
      </top>
      <bottom/>
      <diagonal/>
    </border>
    <border>
      <left style="hair">
        <color theme="7" tint="0.39991454817346722"/>
      </left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 style="hair">
        <color theme="7" tint="0.39991454817346722"/>
      </right>
      <top/>
      <bottom style="thin">
        <color theme="7" tint="0.39991454817346722"/>
      </bottom>
      <diagonal/>
    </border>
    <border>
      <left style="hair">
        <color theme="7" tint="0.39991454817346722"/>
      </left>
      <right style="hair">
        <color theme="7" tint="0.39991454817346722"/>
      </right>
      <top/>
      <bottom style="thin">
        <color theme="7" tint="0.39991454817346722"/>
      </bottom>
      <diagonal/>
    </border>
    <border>
      <left style="hair">
        <color theme="7" tint="0.39991454817346722"/>
      </left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/>
      <bottom/>
      <diagonal/>
    </border>
    <border>
      <left style="hair">
        <color theme="7" tint="0.39991454817346722"/>
      </left>
      <right style="hair">
        <color theme="7" tint="0.39991454817346722"/>
      </right>
      <top/>
      <bottom/>
      <diagonal/>
    </border>
    <border>
      <left style="hair">
        <color theme="7" tint="0.39991454817346722"/>
      </left>
      <right/>
      <top/>
      <bottom/>
      <diagonal/>
    </border>
    <border>
      <left/>
      <right style="thin">
        <color theme="7" tint="0.39991454817346722"/>
      </right>
      <top/>
      <bottom/>
      <diagonal/>
    </border>
    <border>
      <left/>
      <right/>
      <top/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79995117038483843"/>
      </left>
      <right style="thin">
        <color theme="7" tint="0.79995117038483843"/>
      </right>
      <top/>
      <bottom style="thin">
        <color theme="7" tint="0.79995117038483843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3" tint="0.79995117038483843"/>
      </left>
      <right/>
      <top style="thin">
        <color theme="3" tint="0.79995117038483843"/>
      </top>
      <bottom style="thin">
        <color theme="3" tint="0.79995117038483843"/>
      </bottom>
      <diagonal/>
    </border>
    <border>
      <left/>
      <right/>
      <top style="thin">
        <color theme="3" tint="0.79995117038483843"/>
      </top>
      <bottom style="thin">
        <color theme="3" tint="0.79995117038483843"/>
      </bottom>
      <diagonal/>
    </border>
    <border>
      <left/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1454817346722"/>
      </left>
      <right style="hair">
        <color theme="7" tint="0.39991454817346722"/>
      </right>
      <top style="thin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 style="hair">
        <color theme="7" tint="0.39991454817346722"/>
      </right>
      <top style="thin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 style="thin">
        <color theme="7" tint="0.39991454817346722"/>
      </top>
      <bottom style="hair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hair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 style="hair">
        <color theme="7" tint="0.39991454817346722"/>
      </top>
      <bottom style="hair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thin">
        <color theme="7" tint="0.39988402966399123"/>
      </bottom>
      <diagonal/>
    </border>
    <border>
      <left style="hair">
        <color theme="7" tint="0.39991454817346722"/>
      </left>
      <right/>
      <top style="hair">
        <color theme="7" tint="0.39991454817346722"/>
      </top>
      <bottom style="thin">
        <color theme="7" tint="0.39988402966399123"/>
      </bottom>
      <diagonal/>
    </border>
    <border>
      <left/>
      <right/>
      <top style="hair">
        <color theme="7" tint="0.39991454817346722"/>
      </top>
      <bottom style="thin">
        <color theme="7" tint="0.39988402966399123"/>
      </bottom>
      <diagonal/>
    </border>
    <border>
      <left/>
      <right style="thin">
        <color theme="7" tint="0.39991454817346722"/>
      </right>
      <top style="hair">
        <color theme="7" tint="0.39991454817346722"/>
      </top>
      <bottom style="thin">
        <color theme="7" tint="0.39988402966399123"/>
      </bottom>
      <diagonal/>
    </border>
    <border>
      <left style="hair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thin">
        <color theme="7" tint="0.39988402966399123"/>
      </bottom>
      <diagonal/>
    </border>
    <border>
      <left style="hair">
        <color theme="7" tint="0.39991454817346722"/>
      </left>
      <right style="thin">
        <color theme="7" tint="0.39991454817346722"/>
      </right>
      <top style="hair">
        <color theme="7" tint="0.39991454817346722"/>
      </top>
      <bottom style="thin">
        <color theme="7" tint="0.39988402966399123"/>
      </bottom>
      <diagonal/>
    </border>
    <border>
      <left style="thin">
        <color theme="7" tint="0.39991454817346722"/>
      </left>
      <right style="hair">
        <color theme="7" tint="0.39991454817346722"/>
      </right>
      <top/>
      <bottom style="hair">
        <color theme="7" tint="0.39991454817346722"/>
      </bottom>
      <diagonal/>
    </border>
    <border>
      <left style="hair">
        <color theme="7" tint="0.39991454817346722"/>
      </left>
      <right/>
      <top/>
      <bottom style="hair">
        <color theme="7" tint="0.39991454817346722"/>
      </bottom>
      <diagonal/>
    </border>
    <border>
      <left/>
      <right/>
      <top/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 style="hair">
        <color theme="7" tint="0.39991454817346722"/>
      </bottom>
      <diagonal/>
    </border>
    <border>
      <left style="hair">
        <color theme="7" tint="0.39991454817346722"/>
      </left>
      <right style="hair">
        <color theme="7" tint="0.39991454817346722"/>
      </right>
      <top/>
      <bottom style="hair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/>
      <bottom style="hair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thin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 style="hair">
        <color theme="7" tint="0.39991454817346722"/>
      </top>
      <bottom style="thin">
        <color theme="7" tint="0.39991454817346722"/>
      </bottom>
      <diagonal/>
    </border>
    <border>
      <left style="hair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 style="hair">
        <color theme="7" tint="0.39991454817346722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hair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rgb="FFB2A2C7"/>
      </left>
      <right/>
      <top style="thin">
        <color rgb="FFB2A2C7"/>
      </top>
      <bottom style="thin">
        <color rgb="FFB2A2C7"/>
      </bottom>
      <diagonal/>
    </border>
    <border>
      <left/>
      <right/>
      <top style="thin">
        <color rgb="FFB2A2C7"/>
      </top>
      <bottom style="thin">
        <color rgb="FFB2A2C7"/>
      </bottom>
      <diagonal/>
    </border>
    <border>
      <left/>
      <right style="thin">
        <color rgb="FFB2A2C7"/>
      </right>
      <top style="thin">
        <color rgb="FFB2A2C7"/>
      </top>
      <bottom style="thin">
        <color rgb="FFB2A2C7"/>
      </bottom>
      <diagonal/>
    </border>
    <border>
      <left style="thin">
        <color rgb="FFB2A2C7"/>
      </left>
      <right style="thin">
        <color rgb="FFB2A2C7"/>
      </right>
      <top style="thin">
        <color rgb="FFB2A2C7"/>
      </top>
      <bottom style="thin">
        <color rgb="FFB2A2C7"/>
      </bottom>
      <diagonal/>
    </border>
    <border>
      <left style="thin">
        <color rgb="FFB2A2C7"/>
      </left>
      <right/>
      <top style="thin">
        <color rgb="FFB2A2C7"/>
      </top>
      <bottom style="thin">
        <color rgb="FFB2A2C7"/>
      </bottom>
      <diagonal/>
    </border>
    <border>
      <left/>
      <right/>
      <top style="thin">
        <color rgb="FFB2A2C7"/>
      </top>
      <bottom style="thin">
        <color rgb="FFB2A2C7"/>
      </bottom>
      <diagonal/>
    </border>
    <border>
      <left/>
      <right style="thin">
        <color rgb="FFB2A2C7"/>
      </right>
      <top style="thin">
        <color rgb="FFB2A2C7"/>
      </top>
      <bottom style="thin">
        <color rgb="FFB2A2C7"/>
      </bottom>
      <diagonal/>
    </border>
    <border>
      <left style="thin">
        <color theme="7" tint="0.39991454817346722"/>
      </left>
      <right/>
      <top style="thin">
        <color rgb="FFB2A2C7"/>
      </top>
      <bottom style="thin">
        <color rgb="FFB2A2C7"/>
      </bottom>
      <diagonal/>
    </border>
    <border>
      <left/>
      <right style="thin">
        <color theme="7" tint="0.39991454817346722"/>
      </right>
      <top style="thin">
        <color rgb="FFB2A2C7"/>
      </top>
      <bottom style="thin">
        <color rgb="FFB2A2C7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rgb="FFB2A2C7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B2A2C7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rgb="FFB2A2C7"/>
      </top>
      <bottom style="thin">
        <color theme="7" tint="0.39991454817346722"/>
      </bottom>
      <diagonal/>
    </border>
    <border>
      <left style="thin">
        <color theme="7" tint="0.39991454817346722"/>
      </left>
      <right/>
      <top style="thin">
        <color rgb="FFB2A2C7"/>
      </top>
      <bottom style="thin">
        <color theme="7" tint="0.59996337778862885"/>
      </bottom>
      <diagonal/>
    </border>
    <border>
      <left/>
      <right/>
      <top style="thin">
        <color rgb="FFB2A2C7"/>
      </top>
      <bottom style="thin">
        <color theme="7" tint="0.59996337778862885"/>
      </bottom>
      <diagonal/>
    </border>
    <border>
      <left/>
      <right style="thin">
        <color theme="7" tint="0.39991454817346722"/>
      </right>
      <top style="thin">
        <color rgb="FFB2A2C7"/>
      </top>
      <bottom style="thin">
        <color theme="7" tint="0.59996337778862885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rgb="FFB2A2C7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B2A2C7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rgb="FFB2A2C7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thin">
        <color theme="7" tint="0.39988402966399123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39988402966399123"/>
      </top>
      <bottom style="thin">
        <color theme="7" tint="0.399914548173467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7" tint="0.39991454817346722"/>
      </left>
      <right/>
      <top/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/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/>
      <top style="hair">
        <color theme="7" tint="0.399914548173467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1454817346722"/>
      </right>
      <top style="thin">
        <color theme="7" tint="0.59996337778862885"/>
      </top>
      <bottom/>
      <diagonal/>
    </border>
    <border>
      <left style="thin">
        <color theme="7" tint="0.59996337778862885"/>
      </left>
      <right/>
      <top style="thin">
        <color theme="7" tint="0.59996337778862885"/>
      </top>
      <bottom style="thin">
        <color theme="7" tint="0.39991454817346722"/>
      </bottom>
      <diagonal/>
    </border>
    <border>
      <left style="thin">
        <color rgb="FFCCC1DA"/>
      </left>
      <right style="thin">
        <color rgb="FFCCC1DA"/>
      </right>
      <top style="thin">
        <color rgb="FFCCC1DA"/>
      </top>
      <bottom style="thin">
        <color rgb="FFB3A2C7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39988402966399123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39988402966399123"/>
      </bottom>
      <diagonal/>
    </border>
    <border>
      <left/>
      <right/>
      <top/>
      <bottom style="thin">
        <color theme="7" tint="0.59996337778862885"/>
      </bottom>
      <diagonal/>
    </border>
    <border>
      <left/>
      <right style="thin">
        <color theme="7" tint="0.39991454817346722"/>
      </right>
      <top/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rgb="FFCCC1DA"/>
      </left>
      <right style="thin">
        <color rgb="FFB3A2C7"/>
      </right>
      <top style="thin">
        <color rgb="FFCCC1DA"/>
      </top>
      <bottom style="thin">
        <color rgb="FFB3A2C7"/>
      </bottom>
      <diagonal/>
    </border>
    <border>
      <left style="thin">
        <color rgb="FFB3A2C7"/>
      </left>
      <right/>
      <top/>
      <bottom/>
      <diagonal/>
    </border>
    <border>
      <left style="thin">
        <color theme="7" tint="0.39988402966399123"/>
      </left>
      <right/>
      <top style="thin">
        <color theme="7" tint="0.39988402966399123"/>
      </top>
      <bottom style="hair">
        <color theme="7" tint="0.39988402966399123"/>
      </bottom>
      <diagonal/>
    </border>
    <border>
      <left/>
      <right/>
      <top style="thin">
        <color theme="7" tint="0.39988402966399123"/>
      </top>
      <bottom style="thin">
        <color theme="7" tint="0.59996337778862885"/>
      </bottom>
      <diagonal/>
    </border>
    <border>
      <left/>
      <right style="thin">
        <color theme="7" tint="0.39988402966399123"/>
      </right>
      <top style="thin">
        <color theme="7" tint="0.39988402966399123"/>
      </top>
      <bottom style="thin">
        <color theme="7" tint="0.59996337778862885"/>
      </bottom>
      <diagonal/>
    </border>
    <border>
      <left style="thin">
        <color theme="7" tint="0.39988402966399123"/>
      </left>
      <right/>
      <top style="hair">
        <color theme="7" tint="0.39988402966399123"/>
      </top>
      <bottom style="hair">
        <color theme="7" tint="0.39988402966399123"/>
      </bottom>
      <diagonal/>
    </border>
    <border>
      <left/>
      <right style="thin">
        <color theme="7" tint="0.39988402966399123"/>
      </right>
      <top/>
      <bottom/>
      <diagonal/>
    </border>
    <border>
      <left/>
      <right/>
      <top style="thin">
        <color theme="7" tint="0.39988402966399123"/>
      </top>
      <bottom/>
      <diagonal/>
    </border>
    <border>
      <left/>
      <right style="thin">
        <color theme="7" tint="0.39988402966399123"/>
      </right>
      <top style="thin">
        <color theme="7" tint="0.39988402966399123"/>
      </top>
      <bottom/>
      <diagonal/>
    </border>
    <border>
      <left style="thin">
        <color theme="7" tint="0.39988402966399123"/>
      </left>
      <right/>
      <top style="hair">
        <color theme="7" tint="0.39988402966399123"/>
      </top>
      <bottom style="thin">
        <color theme="7" tint="0.39988402966399123"/>
      </bottom>
      <diagonal/>
    </border>
    <border>
      <left/>
      <right/>
      <top/>
      <bottom style="thin">
        <color theme="7" tint="0.39988402966399123"/>
      </bottom>
      <diagonal/>
    </border>
    <border>
      <left/>
      <right style="thin">
        <color theme="7" tint="0.39988402966399123"/>
      </right>
      <top/>
      <bottom style="thin">
        <color theme="7" tint="0.39988402966399123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rgb="FFB3A2C7"/>
      </left>
      <right style="thin">
        <color rgb="FFCCC1DA"/>
      </right>
      <top style="thin">
        <color rgb="FFB3A2C7"/>
      </top>
      <bottom style="thin">
        <color rgb="FFB3A2C7"/>
      </bottom>
      <diagonal/>
    </border>
    <border>
      <left style="thin">
        <color rgb="FFCCC1DA"/>
      </left>
      <right style="thin">
        <color rgb="FFCCC1DA"/>
      </right>
      <top style="thin">
        <color rgb="FFB3A2C7"/>
      </top>
      <bottom style="thin">
        <color rgb="FFB3A2C7"/>
      </bottom>
      <diagonal/>
    </border>
    <border>
      <left style="thin">
        <color rgb="FFCCC1DA"/>
      </left>
      <right style="thin">
        <color rgb="FFB3A2C7"/>
      </right>
      <top style="thin">
        <color rgb="FFB3A2C7"/>
      </top>
      <bottom style="thin">
        <color rgb="FFB3A2C7"/>
      </bottom>
      <diagonal/>
    </border>
    <border>
      <left style="thin">
        <color rgb="FFB3A2C7"/>
      </left>
      <right style="thin">
        <color rgb="FFCCC1DA"/>
      </right>
      <top style="thin">
        <color rgb="FFB3A2C7"/>
      </top>
      <bottom style="thin">
        <color rgb="FFCCC1DA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5" tint="0.79995117038483843"/>
      </left>
      <right/>
      <top style="thin">
        <color theme="5" tint="0.79995117038483843"/>
      </top>
      <bottom style="thin">
        <color theme="5" tint="0.79995117038483843"/>
      </bottom>
      <diagonal/>
    </border>
    <border>
      <left/>
      <right/>
      <top style="thin">
        <color theme="5" tint="0.79995117038483843"/>
      </top>
      <bottom style="thin">
        <color theme="5" tint="0.79995117038483843"/>
      </bottom>
      <diagonal/>
    </border>
    <border>
      <left/>
      <right style="thin">
        <color theme="5" tint="0.79995117038483843"/>
      </right>
      <top style="thin">
        <color theme="5" tint="0.79995117038483843"/>
      </top>
      <bottom style="thin">
        <color theme="5" tint="0.79995117038483843"/>
      </bottom>
      <diagonal/>
    </border>
    <border>
      <left style="thin">
        <color theme="5" tint="0.79995117038483843"/>
      </left>
      <right style="thin">
        <color theme="5" tint="0.79995117038483843"/>
      </right>
      <top style="thin">
        <color theme="5" tint="0.79995117038483843"/>
      </top>
      <bottom/>
      <diagonal/>
    </border>
    <border>
      <left style="thin">
        <color theme="5" tint="0.79995117038483843"/>
      </left>
      <right style="thin">
        <color theme="5" tint="0.79995117038483843"/>
      </right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/>
      <diagonal/>
    </border>
    <border>
      <left style="thin">
        <color theme="7" tint="0.39991454817346722"/>
      </left>
      <right/>
      <top/>
      <bottom/>
      <diagonal/>
    </border>
    <border>
      <left/>
      <right style="thin">
        <color theme="7" tint="0.39991454817346722"/>
      </right>
      <top style="thin">
        <color theme="7" tint="0.39988402966399123"/>
      </top>
      <bottom/>
      <diagonal/>
    </border>
    <border>
      <left/>
      <right style="thin">
        <color theme="7" tint="0.39991454817346722"/>
      </right>
      <top style="thin">
        <color theme="7" tint="0.39988402966399123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3" tint="0.79995117038483843"/>
      </bottom>
      <diagonal/>
    </border>
    <border>
      <left style="thin">
        <color theme="5" tint="0.79995117038483843"/>
      </left>
      <right style="thin">
        <color theme="5" tint="0.79995117038483843"/>
      </right>
      <top/>
      <bottom style="thin">
        <color theme="5" tint="0.79995117038483843"/>
      </bottom>
      <diagonal/>
    </border>
    <border>
      <left/>
      <right/>
      <top style="thin">
        <color theme="7" tint="0.39988402966399123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88402966399123"/>
      </top>
      <bottom style="thin">
        <color theme="7" tint="0.39991454817346722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/>
      <right/>
      <top/>
      <bottom style="thin">
        <color indexed="9"/>
      </bottom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39991454817346722"/>
      </bottom>
      <diagonal/>
    </border>
    <border>
      <left/>
      <right/>
      <top style="thin">
        <color theme="7" tint="0.39991454817346722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1454817346722"/>
      </left>
      <right/>
      <top style="thin">
        <color theme="7" tint="0.39994506668294322"/>
      </top>
      <bottom style="thin">
        <color theme="7" tint="0.39991454817346722"/>
      </bottom>
      <diagonal/>
    </border>
    <border>
      <left/>
      <right/>
      <top style="thin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/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4506668294322"/>
      </left>
      <right/>
      <top/>
      <bottom style="thin">
        <color theme="8" tint="0.39994506668294322"/>
      </bottom>
      <diagonal/>
    </border>
    <border>
      <left/>
      <right/>
      <top/>
      <bottom style="thin">
        <color theme="8" tint="0.39994506668294322"/>
      </bottom>
      <diagonal/>
    </border>
    <border>
      <left/>
      <right style="thin">
        <color theme="8" tint="0.39994506668294322"/>
      </right>
      <top/>
      <bottom style="thin">
        <color theme="8" tint="0.39994506668294322"/>
      </bottom>
      <diagonal/>
    </border>
    <border>
      <left style="thin">
        <color theme="7" tint="0.399914548173467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rgb="FFB2A2C7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rgb="FFB2A2C7"/>
      </top>
      <bottom style="thin">
        <color rgb="FFB2A2C7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rgb="FFB2A2C7"/>
      </top>
      <bottom style="thin">
        <color theme="8" tint="0.39994506668294322"/>
      </bottom>
      <diagonal/>
    </border>
    <border>
      <left style="thin">
        <color theme="7" tint="0.39988402966399123"/>
      </left>
      <right/>
      <top style="thin">
        <color theme="7" tint="0.39991454817346722"/>
      </top>
      <bottom style="thin">
        <color theme="7" tint="0.39988402966399123"/>
      </bottom>
      <diagonal/>
    </border>
    <border>
      <left/>
      <right/>
      <top style="thin">
        <color theme="7" tint="0.39991454817346722"/>
      </top>
      <bottom style="thin">
        <color theme="7" tint="0.39988402966399123"/>
      </bottom>
      <diagonal/>
    </border>
    <border>
      <left/>
      <right style="thin">
        <color theme="7" tint="0.39988402966399123"/>
      </right>
      <top style="thin">
        <color theme="7" tint="0.39991454817346722"/>
      </top>
      <bottom style="thin">
        <color theme="7" tint="0.39988402966399123"/>
      </bottom>
      <diagonal/>
    </border>
    <border>
      <left style="thin">
        <color theme="7" tint="0.39988402966399123"/>
      </left>
      <right/>
      <top style="thin">
        <color theme="7" tint="0.39988402966399123"/>
      </top>
      <bottom style="thin">
        <color theme="7" tint="0.39988402966399123"/>
      </bottom>
      <diagonal/>
    </border>
    <border>
      <left/>
      <right/>
      <top style="thin">
        <color theme="7" tint="0.39988402966399123"/>
      </top>
      <bottom style="thin">
        <color theme="7" tint="0.39988402966399123"/>
      </bottom>
      <diagonal/>
    </border>
    <border>
      <left/>
      <right style="thin">
        <color theme="7" tint="0.39988402966399123"/>
      </right>
      <top style="thin">
        <color theme="7" tint="0.39988402966399123"/>
      </top>
      <bottom style="thin">
        <color theme="7" tint="0.39988402966399123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88402966399123"/>
      </left>
      <right/>
      <top/>
      <bottom style="thin">
        <color theme="7" tint="0.39988402966399123"/>
      </bottom>
      <diagonal/>
    </border>
    <border>
      <left style="double">
        <color theme="7" tint="0.39988402966399123"/>
      </left>
      <right style="thin">
        <color theme="7" tint="0.59996337778862885"/>
      </right>
      <top style="double">
        <color theme="7" tint="0.39988402966399123"/>
      </top>
      <bottom style="double">
        <color theme="7" tint="0.39988402966399123"/>
      </bottom>
      <diagonal/>
    </border>
    <border>
      <left style="thin">
        <color theme="7" tint="0.59996337778862885"/>
      </left>
      <right style="thin">
        <color theme="7" tint="0.59996337778862885"/>
      </right>
      <top style="double">
        <color theme="7" tint="0.39988402966399123"/>
      </top>
      <bottom style="double">
        <color theme="7" tint="0.39988402966399123"/>
      </bottom>
      <diagonal/>
    </border>
    <border>
      <left style="thin">
        <color theme="7" tint="0.59996337778862885"/>
      </left>
      <right style="double">
        <color theme="7" tint="0.39988402966399123"/>
      </right>
      <top style="double">
        <color theme="7" tint="0.39988402966399123"/>
      </top>
      <bottom style="double">
        <color theme="7" tint="0.39988402966399123"/>
      </bottom>
      <diagonal/>
    </border>
    <border>
      <left style="thin">
        <color theme="7" tint="0.39991454817346722"/>
      </left>
      <right/>
      <top/>
      <bottom style="thin">
        <color theme="7" tint="0.39994506668294322"/>
      </bottom>
      <diagonal/>
    </border>
  </borders>
  <cellStyleXfs count="12">
    <xf numFmtId="0" fontId="0" fillId="0" borderId="0"/>
    <xf numFmtId="0" fontId="34" fillId="0" borderId="1">
      <alignment horizontal="center" vertical="center"/>
    </xf>
    <xf numFmtId="0" fontId="31" fillId="30" borderId="40">
      <alignment horizontal="left"/>
    </xf>
    <xf numFmtId="9" fontId="34" fillId="0" borderId="0" applyFont="0" applyFill="0" applyBorder="0" applyAlignment="0" applyProtection="0"/>
    <xf numFmtId="4" fontId="31" fillId="30" borderId="251"/>
    <xf numFmtId="0" fontId="31" fillId="31" borderId="40">
      <alignment horizontal="left"/>
    </xf>
    <xf numFmtId="0" fontId="18" fillId="17" borderId="0" applyNumberFormat="0" applyBorder="0" applyAlignment="0" applyProtection="0"/>
    <xf numFmtId="0" fontId="34" fillId="0" borderId="252">
      <alignment horizontal="left" vertical="center"/>
    </xf>
    <xf numFmtId="3" fontId="34" fillId="0" borderId="253">
      <alignment horizontal="right" vertical="center"/>
    </xf>
    <xf numFmtId="0" fontId="34" fillId="0" borderId="252">
      <alignment horizontal="right" vertical="center"/>
    </xf>
    <xf numFmtId="0" fontId="34" fillId="0" borderId="254">
      <alignment horizontal="center" vertical="center"/>
    </xf>
    <xf numFmtId="0" fontId="31" fillId="0" borderId="40"/>
  </cellStyleXfs>
  <cellXfs count="745">
    <xf numFmtId="0" fontId="0" fillId="0" borderId="0" xfId="0"/>
    <xf numFmtId="0" fontId="0" fillId="0" borderId="0" xfId="0" applyAlignment="1">
      <alignment wrapText="1"/>
    </xf>
    <xf numFmtId="0" fontId="34" fillId="0" borderId="1" xfId="1" applyAlignment="1">
      <alignment horizontal="center" vertical="center" wrapText="1"/>
    </xf>
    <xf numFmtId="0" fontId="34" fillId="0" borderId="0" xfId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right"/>
    </xf>
    <xf numFmtId="0" fontId="2" fillId="4" borderId="7" xfId="0" applyFont="1" applyFill="1" applyBorder="1"/>
    <xf numFmtId="0" fontId="0" fillId="3" borderId="0" xfId="0" applyFill="1"/>
    <xf numFmtId="0" fontId="2" fillId="4" borderId="8" xfId="0" applyFont="1" applyFill="1" applyBorder="1"/>
    <xf numFmtId="0" fontId="2" fillId="4" borderId="9" xfId="0" applyFont="1" applyFill="1" applyBorder="1"/>
    <xf numFmtId="0" fontId="1" fillId="2" borderId="9" xfId="0" applyFont="1" applyFill="1" applyBorder="1"/>
    <xf numFmtId="0" fontId="4" fillId="4" borderId="9" xfId="0" applyFont="1" applyFill="1" applyBorder="1" applyAlignment="1">
      <alignment horizontal="right"/>
    </xf>
    <xf numFmtId="0" fontId="2" fillId="5" borderId="9" xfId="2" applyFont="1" applyFill="1" applyBorder="1" applyAlignment="1">
      <alignment horizontal="center" shrinkToFit="1"/>
    </xf>
    <xf numFmtId="0" fontId="2" fillId="4" borderId="10" xfId="0" applyFont="1" applyFill="1" applyBorder="1"/>
    <xf numFmtId="0" fontId="0" fillId="0" borderId="11" xfId="0" applyBorder="1"/>
    <xf numFmtId="0" fontId="5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/>
    </xf>
    <xf numFmtId="0" fontId="2" fillId="4" borderId="3" xfId="0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6" borderId="15" xfId="0" applyFont="1" applyFill="1" applyBorder="1"/>
    <xf numFmtId="0" fontId="7" fillId="6" borderId="16" xfId="0" applyFont="1" applyFill="1" applyBorder="1" applyAlignment="1">
      <alignment horizontal="centerContinuous"/>
    </xf>
    <xf numFmtId="0" fontId="8" fillId="6" borderId="15" xfId="0" applyFont="1" applyFill="1" applyBorder="1" applyAlignment="1">
      <alignment horizontal="centerContinuous"/>
    </xf>
    <xf numFmtId="0" fontId="8" fillId="6" borderId="17" xfId="0" applyFont="1" applyFill="1" applyBorder="1" applyAlignment="1">
      <alignment horizontal="centerContinuous"/>
    </xf>
    <xf numFmtId="0" fontId="0" fillId="0" borderId="18" xfId="0" applyBorder="1"/>
    <xf numFmtId="0" fontId="2" fillId="6" borderId="19" xfId="0" applyFont="1" applyFill="1" applyBorder="1"/>
    <xf numFmtId="1" fontId="9" fillId="6" borderId="6" xfId="0" applyNumberFormat="1" applyFont="1" applyFill="1" applyBorder="1" applyAlignment="1">
      <alignment horizontal="center" vertical="center"/>
    </xf>
    <xf numFmtId="1" fontId="9" fillId="6" borderId="20" xfId="0" applyNumberFormat="1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Continuous"/>
    </xf>
    <xf numFmtId="0" fontId="8" fillId="6" borderId="20" xfId="0" applyFont="1" applyFill="1" applyBorder="1" applyAlignment="1">
      <alignment horizontal="centerContinuous"/>
    </xf>
    <xf numFmtId="0" fontId="10" fillId="0" borderId="21" xfId="0" applyFont="1" applyBorder="1" applyAlignment="1">
      <alignment horizontal="right"/>
    </xf>
    <xf numFmtId="164" fontId="4" fillId="7" borderId="22" xfId="0" applyNumberFormat="1" applyFont="1" applyFill="1" applyBorder="1"/>
    <xf numFmtId="164" fontId="4" fillId="7" borderId="23" xfId="0" applyNumberFormat="1" applyFont="1" applyFill="1" applyBorder="1"/>
    <xf numFmtId="164" fontId="4" fillId="7" borderId="24" xfId="0" applyNumberFormat="1" applyFont="1" applyFill="1" applyBorder="1"/>
    <xf numFmtId="164" fontId="4" fillId="7" borderId="25" xfId="0" applyNumberFormat="1" applyFont="1" applyFill="1" applyBorder="1"/>
    <xf numFmtId="164" fontId="4" fillId="7" borderId="26" xfId="0" applyNumberFormat="1" applyFont="1" applyFill="1" applyBorder="1"/>
    <xf numFmtId="0" fontId="2" fillId="4" borderId="27" xfId="0" applyFont="1" applyFill="1" applyBorder="1"/>
    <xf numFmtId="0" fontId="11" fillId="0" borderId="21" xfId="0" applyFont="1" applyBorder="1" applyAlignment="1">
      <alignment horizontal="right"/>
    </xf>
    <xf numFmtId="0" fontId="2" fillId="4" borderId="28" xfId="0" applyFont="1" applyFill="1" applyBorder="1"/>
    <xf numFmtId="164" fontId="2" fillId="7" borderId="29" xfId="0" applyNumberFormat="1" applyFont="1" applyFill="1" applyBorder="1"/>
    <xf numFmtId="164" fontId="2" fillId="7" borderId="30" xfId="0" applyNumberFormat="1" applyFont="1" applyFill="1" applyBorder="1"/>
    <xf numFmtId="164" fontId="2" fillId="7" borderId="31" xfId="0" applyNumberFormat="1" applyFont="1" applyFill="1" applyBorder="1"/>
    <xf numFmtId="164" fontId="2" fillId="7" borderId="32" xfId="0" applyNumberFormat="1" applyFont="1" applyFill="1" applyBorder="1"/>
    <xf numFmtId="164" fontId="2" fillId="7" borderId="33" xfId="0" applyNumberFormat="1" applyFont="1" applyFill="1" applyBorder="1"/>
    <xf numFmtId="0" fontId="11" fillId="0" borderId="34" xfId="0" applyFont="1" applyBorder="1" applyAlignment="1">
      <alignment horizontal="right"/>
    </xf>
    <xf numFmtId="165" fontId="2" fillId="4" borderId="35" xfId="3" applyNumberFormat="1" applyFont="1" applyFill="1" applyBorder="1" applyAlignment="1"/>
    <xf numFmtId="165" fontId="2" fillId="4" borderId="36" xfId="3" applyNumberFormat="1" applyFont="1" applyFill="1" applyBorder="1" applyAlignment="1"/>
    <xf numFmtId="165" fontId="2" fillId="4" borderId="37" xfId="3" applyNumberFormat="1" applyFont="1" applyFill="1" applyBorder="1" applyAlignment="1"/>
    <xf numFmtId="165" fontId="2" fillId="4" borderId="38" xfId="3" applyNumberFormat="1" applyFont="1" applyFill="1" applyBorder="1" applyAlignment="1"/>
    <xf numFmtId="165" fontId="2" fillId="4" borderId="34" xfId="3" applyNumberFormat="1" applyFont="1" applyFill="1" applyBorder="1" applyAlignment="1"/>
    <xf numFmtId="0" fontId="2" fillId="4" borderId="39" xfId="0" applyFont="1" applyFill="1" applyBorder="1"/>
    <xf numFmtId="0" fontId="5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6" fillId="4" borderId="40" xfId="0" applyFont="1" applyFill="1" applyBorder="1" applyAlignment="1">
      <alignment vertical="center"/>
    </xf>
    <xf numFmtId="0" fontId="10" fillId="0" borderId="21" xfId="0" applyFont="1" applyBorder="1" applyAlignment="1">
      <alignment horizontal="right" wrapText="1"/>
    </xf>
    <xf numFmtId="3" fontId="4" fillId="7" borderId="22" xfId="0" applyNumberFormat="1" applyFont="1" applyFill="1" applyBorder="1"/>
    <xf numFmtId="3" fontId="4" fillId="7" borderId="23" xfId="0" applyNumberFormat="1" applyFont="1" applyFill="1" applyBorder="1"/>
    <xf numFmtId="3" fontId="4" fillId="7" borderId="24" xfId="0" applyNumberFormat="1" applyFont="1" applyFill="1" applyBorder="1"/>
    <xf numFmtId="3" fontId="4" fillId="7" borderId="25" xfId="0" applyNumberFormat="1" applyFont="1" applyFill="1" applyBorder="1"/>
    <xf numFmtId="3" fontId="4" fillId="7" borderId="26" xfId="0" applyNumberFormat="1" applyFont="1" applyFill="1" applyBorder="1"/>
    <xf numFmtId="3" fontId="2" fillId="4" borderId="22" xfId="0" applyNumberFormat="1" applyFont="1" applyFill="1" applyBorder="1"/>
    <xf numFmtId="3" fontId="2" fillId="7" borderId="29" xfId="0" applyNumberFormat="1" applyFont="1" applyFill="1" applyBorder="1"/>
    <xf numFmtId="3" fontId="2" fillId="7" borderId="30" xfId="0" applyNumberFormat="1" applyFont="1" applyFill="1" applyBorder="1"/>
    <xf numFmtId="3" fontId="2" fillId="7" borderId="31" xfId="0" applyNumberFormat="1" applyFont="1" applyFill="1" applyBorder="1"/>
    <xf numFmtId="3" fontId="2" fillId="7" borderId="32" xfId="0" applyNumberFormat="1" applyFont="1" applyFill="1" applyBorder="1"/>
    <xf numFmtId="3" fontId="2" fillId="7" borderId="33" xfId="0" applyNumberFormat="1" applyFont="1" applyFill="1" applyBorder="1"/>
    <xf numFmtId="0" fontId="12" fillId="0" borderId="41" xfId="0" applyFont="1" applyBorder="1"/>
    <xf numFmtId="0" fontId="10" fillId="0" borderId="42" xfId="0" applyFont="1" applyBorder="1" applyAlignment="1">
      <alignment horizontal="right"/>
    </xf>
    <xf numFmtId="3" fontId="4" fillId="7" borderId="43" xfId="0" applyNumberFormat="1" applyFont="1" applyFill="1" applyBorder="1"/>
    <xf numFmtId="3" fontId="4" fillId="7" borderId="44" xfId="0" applyNumberFormat="1" applyFont="1" applyFill="1" applyBorder="1"/>
    <xf numFmtId="3" fontId="4" fillId="7" borderId="45" xfId="0" applyNumberFormat="1" applyFont="1" applyFill="1" applyBorder="1"/>
    <xf numFmtId="3" fontId="4" fillId="7" borderId="46" xfId="0" applyNumberFormat="1" applyFont="1" applyFill="1" applyBorder="1"/>
    <xf numFmtId="3" fontId="4" fillId="7" borderId="42" xfId="0" applyNumberFormat="1" applyFont="1" applyFill="1" applyBorder="1"/>
    <xf numFmtId="0" fontId="2" fillId="4" borderId="47" xfId="0" applyFont="1" applyFill="1" applyBorder="1"/>
    <xf numFmtId="0" fontId="11" fillId="0" borderId="26" xfId="0" applyFont="1" applyBorder="1" applyAlignment="1">
      <alignment horizontal="right"/>
    </xf>
    <xf numFmtId="0" fontId="2" fillId="4" borderId="48" xfId="0" applyFont="1" applyFill="1" applyBorder="1"/>
    <xf numFmtId="0" fontId="11" fillId="0" borderId="49" xfId="0" applyFont="1" applyBorder="1" applyAlignment="1">
      <alignment horizontal="right"/>
    </xf>
    <xf numFmtId="165" fontId="2" fillId="4" borderId="50" xfId="3" applyNumberFormat="1" applyFont="1" applyFill="1" applyBorder="1" applyAlignment="1"/>
    <xf numFmtId="165" fontId="2" fillId="4" borderId="51" xfId="3" applyNumberFormat="1" applyFont="1" applyFill="1" applyBorder="1" applyAlignment="1"/>
    <xf numFmtId="165" fontId="2" fillId="4" borderId="52" xfId="3" applyNumberFormat="1" applyFont="1" applyFill="1" applyBorder="1" applyAlignment="1"/>
    <xf numFmtId="165" fontId="2" fillId="4" borderId="53" xfId="3" applyNumberFormat="1" applyFont="1" applyFill="1" applyBorder="1" applyAlignment="1"/>
    <xf numFmtId="0" fontId="2" fillId="4" borderId="54" xfId="0" applyFont="1" applyFill="1" applyBorder="1"/>
    <xf numFmtId="0" fontId="4" fillId="4" borderId="55" xfId="0" applyFont="1" applyFill="1" applyBorder="1" applyAlignment="1">
      <alignment horizontal="right"/>
    </xf>
    <xf numFmtId="166" fontId="4" fillId="7" borderId="56" xfId="0" applyNumberFormat="1" applyFont="1" applyFill="1" applyBorder="1"/>
    <xf numFmtId="166" fontId="4" fillId="7" borderId="57" xfId="0" applyNumberFormat="1" applyFont="1" applyFill="1" applyBorder="1"/>
    <xf numFmtId="166" fontId="4" fillId="7" borderId="58" xfId="0" applyNumberFormat="1" applyFont="1" applyFill="1" applyBorder="1"/>
    <xf numFmtId="166" fontId="2" fillId="4" borderId="22" xfId="0" applyNumberFormat="1" applyFont="1" applyFill="1" applyBorder="1"/>
    <xf numFmtId="166" fontId="2" fillId="7" borderId="29" xfId="0" applyNumberFormat="1" applyFont="1" applyFill="1" applyBorder="1"/>
    <xf numFmtId="166" fontId="2" fillId="7" borderId="30" xfId="0" applyNumberFormat="1" applyFont="1" applyFill="1" applyBorder="1"/>
    <xf numFmtId="166" fontId="2" fillId="7" borderId="31" xfId="0" applyNumberFormat="1" applyFont="1" applyFill="1" applyBorder="1"/>
    <xf numFmtId="166" fontId="2" fillId="7" borderId="32" xfId="0" applyNumberFormat="1" applyFont="1" applyFill="1" applyBorder="1"/>
    <xf numFmtId="166" fontId="4" fillId="7" borderId="59" xfId="0" applyNumberFormat="1" applyFont="1" applyFill="1" applyBorder="1"/>
    <xf numFmtId="3" fontId="4" fillId="7" borderId="60" xfId="0" applyNumberFormat="1" applyFont="1" applyFill="1" applyBorder="1"/>
    <xf numFmtId="0" fontId="2" fillId="4" borderId="61" xfId="0" applyFont="1" applyFill="1" applyBorder="1"/>
    <xf numFmtId="164" fontId="4" fillId="7" borderId="60" xfId="0" applyNumberFormat="1" applyFont="1" applyFill="1" applyBorder="1"/>
    <xf numFmtId="0" fontId="7" fillId="8" borderId="62" xfId="0" applyFont="1" applyFill="1" applyBorder="1" applyAlignment="1">
      <alignment horizontal="centerContinuous"/>
    </xf>
    <xf numFmtId="0" fontId="10" fillId="0" borderId="63" xfId="0" applyFont="1" applyBorder="1" applyAlignment="1">
      <alignment horizontal="right"/>
    </xf>
    <xf numFmtId="165" fontId="4" fillId="7" borderId="22" xfId="0" applyNumberFormat="1" applyFont="1" applyFill="1" applyBorder="1"/>
    <xf numFmtId="165" fontId="4" fillId="7" borderId="64" xfId="0" applyNumberFormat="1" applyFont="1" applyFill="1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2" fillId="4" borderId="71" xfId="0" applyFont="1" applyFill="1" applyBorder="1"/>
    <xf numFmtId="0" fontId="2" fillId="4" borderId="40" xfId="0" applyFont="1" applyFill="1" applyBorder="1"/>
    <xf numFmtId="0" fontId="2" fillId="4" borderId="72" xfId="0" applyFont="1" applyFill="1" applyBorder="1"/>
    <xf numFmtId="0" fontId="11" fillId="4" borderId="40" xfId="0" applyFont="1" applyFill="1" applyBorder="1"/>
    <xf numFmtId="0" fontId="2" fillId="4" borderId="40" xfId="0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/>
    </xf>
    <xf numFmtId="4" fontId="14" fillId="4" borderId="40" xfId="4" applyFont="1" applyFill="1" applyBorder="1" applyAlignment="1">
      <alignment horizontal="center" vertical="center" shrinkToFit="1"/>
    </xf>
    <xf numFmtId="0" fontId="2" fillId="4" borderId="40" xfId="0" applyFont="1" applyFill="1" applyBorder="1" applyAlignment="1">
      <alignment horizontal="right"/>
    </xf>
    <xf numFmtId="0" fontId="2" fillId="4" borderId="73" xfId="0" applyFont="1" applyFill="1" applyBorder="1" applyAlignment="1">
      <alignment horizontal="center" vertical="center"/>
    </xf>
    <xf numFmtId="0" fontId="2" fillId="0" borderId="40" xfId="0" applyFont="1" applyBorder="1"/>
    <xf numFmtId="0" fontId="2" fillId="4" borderId="76" xfId="0" applyFont="1" applyFill="1" applyBorder="1"/>
    <xf numFmtId="0" fontId="2" fillId="4" borderId="77" xfId="0" applyFont="1" applyFill="1" applyBorder="1"/>
    <xf numFmtId="0" fontId="2" fillId="4" borderId="77" xfId="0" applyFont="1" applyFill="1" applyBorder="1" applyAlignment="1">
      <alignment wrapText="1"/>
    </xf>
    <xf numFmtId="0" fontId="2" fillId="4" borderId="78" xfId="0" applyFont="1" applyFill="1" applyBorder="1"/>
    <xf numFmtId="0" fontId="2" fillId="4" borderId="68" xfId="0" applyFont="1" applyFill="1" applyBorder="1"/>
    <xf numFmtId="0" fontId="2" fillId="4" borderId="69" xfId="0" applyFont="1" applyFill="1" applyBorder="1"/>
    <xf numFmtId="0" fontId="2" fillId="4" borderId="69" xfId="0" applyFont="1" applyFill="1" applyBorder="1" applyAlignment="1">
      <alignment wrapText="1"/>
    </xf>
    <xf numFmtId="0" fontId="2" fillId="4" borderId="70" xfId="0" applyFont="1" applyFill="1" applyBorder="1"/>
    <xf numFmtId="0" fontId="15" fillId="10" borderId="79" xfId="0" applyFont="1" applyFill="1" applyBorder="1" applyAlignment="1">
      <alignment horizontal="center"/>
    </xf>
    <xf numFmtId="0" fontId="15" fillId="10" borderId="80" xfId="0" applyFont="1" applyFill="1" applyBorder="1" applyAlignment="1">
      <alignment horizontal="center"/>
    </xf>
    <xf numFmtId="0" fontId="15" fillId="10" borderId="8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" fillId="10" borderId="82" xfId="0" applyFont="1" applyFill="1" applyBorder="1"/>
    <xf numFmtId="0" fontId="2" fillId="4" borderId="40" xfId="0" applyFont="1" applyFill="1" applyBorder="1" applyAlignment="1">
      <alignment wrapText="1"/>
    </xf>
    <xf numFmtId="0" fontId="2" fillId="10" borderId="83" xfId="0" applyFont="1" applyFill="1" applyBorder="1"/>
    <xf numFmtId="3" fontId="2" fillId="12" borderId="40" xfId="5" applyNumberFormat="1" applyFont="1" applyFill="1" applyAlignment="1">
      <alignment horizontal="right"/>
    </xf>
    <xf numFmtId="3" fontId="2" fillId="11" borderId="40" xfId="5" applyNumberFormat="1" applyFont="1" applyFill="1" applyAlignment="1">
      <alignment horizontal="right"/>
    </xf>
    <xf numFmtId="10" fontId="2" fillId="11" borderId="40" xfId="5" applyNumberFormat="1" applyFont="1" applyFill="1" applyAlignment="1">
      <alignment horizontal="right"/>
    </xf>
    <xf numFmtId="10" fontId="2" fillId="4" borderId="40" xfId="0" applyNumberFormat="1" applyFont="1" applyFill="1" applyBorder="1"/>
    <xf numFmtId="0" fontId="2" fillId="14" borderId="40" xfId="0" applyFont="1" applyFill="1" applyBorder="1"/>
    <xf numFmtId="3" fontId="4" fillId="13" borderId="88" xfId="5" applyNumberFormat="1" applyFont="1" applyFill="1" applyBorder="1" applyAlignment="1">
      <alignment horizontal="right"/>
    </xf>
    <xf numFmtId="3" fontId="4" fillId="13" borderId="89" xfId="5" applyNumberFormat="1" applyFont="1" applyFill="1" applyBorder="1" applyAlignment="1">
      <alignment horizontal="right"/>
    </xf>
    <xf numFmtId="10" fontId="4" fillId="13" borderId="89" xfId="5" applyNumberFormat="1" applyFont="1" applyFill="1" applyBorder="1" applyAlignment="1">
      <alignment horizontal="right"/>
    </xf>
    <xf numFmtId="3" fontId="2" fillId="6" borderId="93" xfId="5" applyNumberFormat="1" applyFont="1" applyFill="1" applyBorder="1" applyAlignment="1">
      <alignment horizontal="right"/>
    </xf>
    <xf numFmtId="3" fontId="2" fillId="6" borderId="94" xfId="5" applyNumberFormat="1" applyFont="1" applyFill="1" applyBorder="1" applyAlignment="1">
      <alignment horizontal="right"/>
    </xf>
    <xf numFmtId="3" fontId="2" fillId="6" borderId="95" xfId="5" applyNumberFormat="1" applyFont="1" applyFill="1" applyBorder="1" applyAlignment="1">
      <alignment horizontal="right"/>
    </xf>
    <xf numFmtId="10" fontId="2" fillId="6" borderId="94" xfId="5" applyNumberFormat="1" applyFont="1" applyFill="1" applyBorder="1" applyAlignment="1">
      <alignment horizontal="right"/>
    </xf>
    <xf numFmtId="0" fontId="4" fillId="14" borderId="40" xfId="0" applyFont="1" applyFill="1" applyBorder="1"/>
    <xf numFmtId="3" fontId="4" fillId="13" borderId="95" xfId="5" applyNumberFormat="1" applyFont="1" applyFill="1" applyBorder="1" applyAlignment="1">
      <alignment horizontal="right"/>
    </xf>
    <xf numFmtId="10" fontId="4" fillId="13" borderId="94" xfId="5" applyNumberFormat="1" applyFont="1" applyFill="1" applyBorder="1" applyAlignment="1">
      <alignment horizontal="right"/>
    </xf>
    <xf numFmtId="3" fontId="4" fillId="13" borderId="94" xfId="5" applyNumberFormat="1" applyFont="1" applyFill="1" applyBorder="1" applyAlignment="1">
      <alignment horizontal="right"/>
    </xf>
    <xf numFmtId="3" fontId="4" fillId="13" borderId="99" xfId="5" applyNumberFormat="1" applyFont="1" applyFill="1" applyBorder="1" applyAlignment="1">
      <alignment horizontal="right"/>
    </xf>
    <xf numFmtId="3" fontId="4" fillId="13" borderId="100" xfId="5" applyNumberFormat="1" applyFont="1" applyFill="1" applyBorder="1" applyAlignment="1">
      <alignment horizontal="right"/>
    </xf>
    <xf numFmtId="10" fontId="4" fillId="13" borderId="100" xfId="5" applyNumberFormat="1" applyFont="1" applyFill="1" applyBorder="1" applyAlignment="1">
      <alignment horizontal="right"/>
    </xf>
    <xf numFmtId="0" fontId="2" fillId="14" borderId="101" xfId="0" applyFont="1" applyFill="1" applyBorder="1"/>
    <xf numFmtId="0" fontId="2" fillId="14" borderId="0" xfId="0" applyFont="1" applyFill="1"/>
    <xf numFmtId="0" fontId="2" fillId="4" borderId="101" xfId="0" applyFont="1" applyFill="1" applyBorder="1"/>
    <xf numFmtId="0" fontId="2" fillId="4" borderId="102" xfId="0" applyFont="1" applyFill="1" applyBorder="1"/>
    <xf numFmtId="0" fontId="2" fillId="4" borderId="103" xfId="0" applyFont="1" applyFill="1" applyBorder="1"/>
    <xf numFmtId="0" fontId="2" fillId="4" borderId="104" xfId="0" applyFont="1" applyFill="1" applyBorder="1"/>
    <xf numFmtId="0" fontId="2" fillId="4" borderId="105" xfId="0" applyFont="1" applyFill="1" applyBorder="1"/>
    <xf numFmtId="3" fontId="2" fillId="0" borderId="88" xfId="0" applyNumberFormat="1" applyFont="1" applyBorder="1"/>
    <xf numFmtId="3" fontId="16" fillId="0" borderId="88" xfId="0" applyNumberFormat="1" applyFont="1" applyBorder="1"/>
    <xf numFmtId="3" fontId="17" fillId="0" borderId="88" xfId="0" applyNumberFormat="1" applyFont="1" applyBorder="1"/>
    <xf numFmtId="3" fontId="2" fillId="0" borderId="87" xfId="0" applyNumberFormat="1" applyFont="1" applyBorder="1"/>
    <xf numFmtId="3" fontId="2" fillId="0" borderId="88" xfId="5" applyNumberFormat="1" applyFont="1" applyFill="1" applyBorder="1" applyAlignment="1">
      <alignment horizontal="right"/>
    </xf>
    <xf numFmtId="10" fontId="2" fillId="0" borderId="89" xfId="5" applyNumberFormat="1" applyFont="1" applyFill="1" applyBorder="1" applyAlignment="1">
      <alignment horizontal="right"/>
    </xf>
    <xf numFmtId="0" fontId="2" fillId="4" borderId="106" xfId="0" applyFont="1" applyFill="1" applyBorder="1"/>
    <xf numFmtId="0" fontId="2" fillId="4" borderId="107" xfId="0" applyFont="1" applyFill="1" applyBorder="1"/>
    <xf numFmtId="0" fontId="2" fillId="4" borderId="108" xfId="0" applyFont="1" applyFill="1" applyBorder="1"/>
    <xf numFmtId="0" fontId="2" fillId="4" borderId="109" xfId="0" applyFont="1" applyFill="1" applyBorder="1"/>
    <xf numFmtId="3" fontId="2" fillId="6" borderId="99" xfId="5" applyNumberFormat="1" applyFont="1" applyFill="1" applyBorder="1" applyAlignment="1">
      <alignment horizontal="right"/>
    </xf>
    <xf numFmtId="10" fontId="2" fillId="6" borderId="100" xfId="5" applyNumberFormat="1" applyFont="1" applyFill="1" applyBorder="1" applyAlignment="1">
      <alignment horizontal="right"/>
    </xf>
    <xf numFmtId="0" fontId="2" fillId="4" borderId="110" xfId="0" applyFont="1" applyFill="1" applyBorder="1"/>
    <xf numFmtId="0" fontId="2" fillId="4" borderId="111" xfId="0" applyFont="1" applyFill="1" applyBorder="1"/>
    <xf numFmtId="0" fontId="2" fillId="4" borderId="112" xfId="0" applyFont="1" applyFill="1" applyBorder="1"/>
    <xf numFmtId="0" fontId="2" fillId="4" borderId="113" xfId="0" applyFont="1" applyFill="1" applyBorder="1"/>
    <xf numFmtId="3" fontId="2" fillId="0" borderId="89" xfId="0" applyNumberFormat="1" applyFont="1" applyBorder="1"/>
    <xf numFmtId="0" fontId="2" fillId="4" borderId="114" xfId="0" applyFont="1" applyFill="1" applyBorder="1"/>
    <xf numFmtId="3" fontId="4" fillId="6" borderId="93" xfId="5" applyNumberFormat="1" applyFont="1" applyFill="1" applyBorder="1" applyAlignment="1">
      <alignment horizontal="right"/>
    </xf>
    <xf numFmtId="3" fontId="2" fillId="6" borderId="88" xfId="5" applyNumberFormat="1" applyFont="1" applyFill="1" applyBorder="1" applyAlignment="1">
      <alignment horizontal="right"/>
    </xf>
    <xf numFmtId="10" fontId="2" fillId="6" borderId="89" xfId="5" applyNumberFormat="1" applyFont="1" applyFill="1" applyBorder="1" applyAlignment="1">
      <alignment horizontal="right"/>
    </xf>
    <xf numFmtId="0" fontId="2" fillId="10" borderId="116" xfId="0" applyFont="1" applyFill="1" applyBorder="1"/>
    <xf numFmtId="0" fontId="4" fillId="10" borderId="80" xfId="0" applyFont="1" applyFill="1" applyBorder="1" applyAlignment="1">
      <alignment horizontal="left" vertical="center"/>
    </xf>
    <xf numFmtId="0" fontId="15" fillId="10" borderId="80" xfId="0" applyFont="1" applyFill="1" applyBorder="1" applyAlignment="1">
      <alignment horizontal="center" vertical="center"/>
    </xf>
    <xf numFmtId="0" fontId="2" fillId="15" borderId="121" xfId="0" applyFont="1" applyFill="1" applyBorder="1"/>
    <xf numFmtId="0" fontId="2" fillId="15" borderId="122" xfId="0" applyFont="1" applyFill="1" applyBorder="1"/>
    <xf numFmtId="0" fontId="18" fillId="17" borderId="0" xfId="6"/>
    <xf numFmtId="0" fontId="2" fillId="18" borderId="126" xfId="0" applyFont="1" applyFill="1" applyBorder="1"/>
    <xf numFmtId="0" fontId="2" fillId="18" borderId="127" xfId="0" applyFont="1" applyFill="1" applyBorder="1"/>
    <xf numFmtId="0" fontId="4" fillId="0" borderId="85" xfId="0" applyFont="1" applyBorder="1"/>
    <xf numFmtId="0" fontId="4" fillId="0" borderId="86" xfId="0" applyFont="1" applyBorder="1"/>
    <xf numFmtId="0" fontId="2" fillId="0" borderId="87" xfId="0" applyFont="1" applyBorder="1"/>
    <xf numFmtId="0" fontId="4" fillId="0" borderId="40" xfId="0" applyFont="1" applyBorder="1"/>
    <xf numFmtId="10" fontId="2" fillId="0" borderId="89" xfId="3" applyNumberFormat="1" applyFont="1" applyFill="1" applyBorder="1"/>
    <xf numFmtId="0" fontId="2" fillId="0" borderId="90" xfId="0" applyFont="1" applyBorder="1"/>
    <xf numFmtId="0" fontId="2" fillId="0" borderId="91" xfId="0" applyFont="1" applyBorder="1"/>
    <xf numFmtId="0" fontId="4" fillId="0" borderId="92" xfId="0" applyFont="1" applyBorder="1"/>
    <xf numFmtId="3" fontId="2" fillId="0" borderId="94" xfId="0" applyNumberFormat="1" applyFont="1" applyBorder="1"/>
    <xf numFmtId="3" fontId="2" fillId="0" borderId="95" xfId="0" applyNumberFormat="1" applyFont="1" applyBorder="1"/>
    <xf numFmtId="10" fontId="2" fillId="0" borderId="94" xfId="3" applyNumberFormat="1" applyFont="1" applyFill="1" applyBorder="1"/>
    <xf numFmtId="0" fontId="4" fillId="0" borderId="91" xfId="0" applyFont="1" applyBorder="1"/>
    <xf numFmtId="0" fontId="2" fillId="0" borderId="92" xfId="0" applyFont="1" applyBorder="1"/>
    <xf numFmtId="0" fontId="4" fillId="0" borderId="90" xfId="0" applyFont="1" applyBorder="1"/>
    <xf numFmtId="3" fontId="2" fillId="0" borderId="93" xfId="0" applyNumberFormat="1" applyFont="1" applyBorder="1"/>
    <xf numFmtId="3" fontId="4" fillId="0" borderId="93" xfId="0" applyNumberFormat="1" applyFont="1" applyBorder="1"/>
    <xf numFmtId="0" fontId="2" fillId="6" borderId="90" xfId="0" applyFont="1" applyFill="1" applyBorder="1"/>
    <xf numFmtId="0" fontId="2" fillId="6" borderId="91" xfId="0" applyFont="1" applyFill="1" applyBorder="1"/>
    <xf numFmtId="0" fontId="2" fillId="6" borderId="92" xfId="0" applyFont="1" applyFill="1" applyBorder="1"/>
    <xf numFmtId="3" fontId="2" fillId="6" borderId="95" xfId="0" applyNumberFormat="1" applyFont="1" applyFill="1" applyBorder="1"/>
    <xf numFmtId="3" fontId="2" fillId="6" borderId="93" xfId="0" applyNumberFormat="1" applyFont="1" applyFill="1" applyBorder="1"/>
    <xf numFmtId="3" fontId="4" fillId="6" borderId="93" xfId="0" applyNumberFormat="1" applyFont="1" applyFill="1" applyBorder="1"/>
    <xf numFmtId="3" fontId="2" fillId="6" borderId="94" xfId="0" applyNumberFormat="1" applyFont="1" applyFill="1" applyBorder="1"/>
    <xf numFmtId="10" fontId="2" fillId="6" borderId="94" xfId="3" applyNumberFormat="1" applyFont="1" applyFill="1" applyBorder="1"/>
    <xf numFmtId="0" fontId="4" fillId="6" borderId="91" xfId="0" applyFont="1" applyFill="1" applyBorder="1"/>
    <xf numFmtId="0" fontId="4" fillId="6" borderId="96" xfId="0" applyFont="1" applyFill="1" applyBorder="1"/>
    <xf numFmtId="0" fontId="4" fillId="6" borderId="97" xfId="0" applyFont="1" applyFill="1" applyBorder="1"/>
    <xf numFmtId="0" fontId="2" fillId="6" borderId="98" xfId="0" applyFont="1" applyFill="1" applyBorder="1"/>
    <xf numFmtId="3" fontId="2" fillId="6" borderId="99" xfId="0" applyNumberFormat="1" applyFont="1" applyFill="1" applyBorder="1"/>
    <xf numFmtId="3" fontId="2" fillId="6" borderId="117" xfId="0" applyNumberFormat="1" applyFont="1" applyFill="1" applyBorder="1"/>
    <xf numFmtId="3" fontId="4" fillId="6" borderId="117" xfId="0" applyNumberFormat="1" applyFont="1" applyFill="1" applyBorder="1"/>
    <xf numFmtId="3" fontId="2" fillId="6" borderId="100" xfId="0" applyNumberFormat="1" applyFont="1" applyFill="1" applyBorder="1"/>
    <xf numFmtId="10" fontId="2" fillId="6" borderId="100" xfId="3" applyNumberFormat="1" applyFont="1" applyFill="1" applyBorder="1"/>
    <xf numFmtId="3" fontId="2" fillId="0" borderId="40" xfId="0" applyNumberFormat="1" applyFont="1" applyBorder="1"/>
    <xf numFmtId="3" fontId="4" fillId="0" borderId="40" xfId="0" applyNumberFormat="1" applyFont="1" applyBorder="1"/>
    <xf numFmtId="10" fontId="2" fillId="0" borderId="40" xfId="3" applyNumberFormat="1" applyFont="1" applyFill="1" applyBorder="1"/>
    <xf numFmtId="0" fontId="4" fillId="0" borderId="128" xfId="0" applyFont="1" applyBorder="1"/>
    <xf numFmtId="0" fontId="4" fillId="0" borderId="129" xfId="0" applyFont="1" applyBorder="1"/>
    <xf numFmtId="0" fontId="4" fillId="0" borderId="130" xfId="0" applyFont="1" applyBorder="1"/>
    <xf numFmtId="0" fontId="2" fillId="0" borderId="131" xfId="0" applyFont="1" applyBorder="1"/>
    <xf numFmtId="3" fontId="2" fillId="0" borderId="128" xfId="0" applyNumberFormat="1" applyFont="1" applyBorder="1"/>
    <xf numFmtId="3" fontId="2" fillId="0" borderId="132" xfId="0" applyNumberFormat="1" applyFont="1" applyBorder="1"/>
    <xf numFmtId="3" fontId="4" fillId="0" borderId="132" xfId="0" applyNumberFormat="1" applyFont="1" applyBorder="1"/>
    <xf numFmtId="3" fontId="4" fillId="0" borderId="133" xfId="0" applyNumberFormat="1" applyFont="1" applyBorder="1"/>
    <xf numFmtId="10" fontId="2" fillId="0" borderId="133" xfId="3" applyNumberFormat="1" applyFont="1" applyFill="1" applyBorder="1"/>
    <xf numFmtId="0" fontId="2" fillId="0" borderId="134" xfId="0" applyFont="1" applyBorder="1"/>
    <xf numFmtId="0" fontId="2" fillId="0" borderId="135" xfId="0" applyFont="1" applyBorder="1"/>
    <xf numFmtId="0" fontId="2" fillId="0" borderId="136" xfId="0" applyFont="1" applyBorder="1"/>
    <xf numFmtId="0" fontId="2" fillId="0" borderId="137" xfId="0" applyFont="1" applyBorder="1"/>
    <xf numFmtId="3" fontId="2" fillId="0" borderId="134" xfId="0" applyNumberFormat="1" applyFont="1" applyBorder="1"/>
    <xf numFmtId="3" fontId="2" fillId="0" borderId="138" xfId="0" applyNumberFormat="1" applyFont="1" applyBorder="1"/>
    <xf numFmtId="3" fontId="2" fillId="0" borderId="139" xfId="0" applyNumberFormat="1" applyFont="1" applyBorder="1"/>
    <xf numFmtId="10" fontId="2" fillId="0" borderId="139" xfId="3" applyNumberFormat="1" applyFont="1" applyFill="1" applyBorder="1"/>
    <xf numFmtId="0" fontId="2" fillId="0" borderId="140" xfId="0" applyFont="1" applyBorder="1"/>
    <xf numFmtId="0" fontId="2" fillId="0" borderId="141" xfId="0" applyFont="1" applyBorder="1"/>
    <xf numFmtId="0" fontId="2" fillId="0" borderId="142" xfId="0" applyFont="1" applyBorder="1"/>
    <xf numFmtId="0" fontId="2" fillId="0" borderId="143" xfId="0" applyFont="1" applyBorder="1"/>
    <xf numFmtId="3" fontId="2" fillId="0" borderId="140" xfId="0" applyNumberFormat="1" applyFont="1" applyBorder="1"/>
    <xf numFmtId="3" fontId="2" fillId="0" borderId="144" xfId="0" applyNumberFormat="1" applyFont="1" applyBorder="1"/>
    <xf numFmtId="3" fontId="2" fillId="0" borderId="145" xfId="0" applyNumberFormat="1" applyFont="1" applyBorder="1"/>
    <xf numFmtId="10" fontId="2" fillId="0" borderId="145" xfId="3" applyNumberFormat="1" applyFont="1" applyFill="1" applyBorder="1"/>
    <xf numFmtId="0" fontId="4" fillId="0" borderId="146" xfId="0" applyFont="1" applyBorder="1"/>
    <xf numFmtId="0" fontId="4" fillId="0" borderId="147" xfId="0" applyFont="1" applyBorder="1"/>
    <xf numFmtId="0" fontId="4" fillId="0" borderId="148" xfId="0" applyFont="1" applyBorder="1"/>
    <xf numFmtId="0" fontId="4" fillId="0" borderId="149" xfId="0" applyFont="1" applyBorder="1"/>
    <xf numFmtId="3" fontId="2" fillId="0" borderId="146" xfId="0" applyNumberFormat="1" applyFont="1" applyBorder="1"/>
    <xf numFmtId="3" fontId="2" fillId="0" borderId="150" xfId="0" applyNumberFormat="1" applyFont="1" applyBorder="1"/>
    <xf numFmtId="3" fontId="4" fillId="0" borderId="150" xfId="0" applyNumberFormat="1" applyFont="1" applyBorder="1"/>
    <xf numFmtId="3" fontId="4" fillId="0" borderId="151" xfId="0" applyNumberFormat="1" applyFont="1" applyBorder="1"/>
    <xf numFmtId="10" fontId="2" fillId="0" borderId="151" xfId="3" applyNumberFormat="1" applyFont="1" applyFill="1" applyBorder="1"/>
    <xf numFmtId="3" fontId="2" fillId="0" borderId="152" xfId="0" applyNumberFormat="1" applyFont="1" applyBorder="1"/>
    <xf numFmtId="10" fontId="2" fillId="0" borderId="153" xfId="3" applyNumberFormat="1" applyFont="1" applyFill="1" applyBorder="1"/>
    <xf numFmtId="0" fontId="2" fillId="0" borderId="152" xfId="0" applyFont="1" applyBorder="1"/>
    <xf numFmtId="0" fontId="2" fillId="0" borderId="154" xfId="0" applyFont="1" applyBorder="1"/>
    <xf numFmtId="0" fontId="2" fillId="0" borderId="155" xfId="0" applyFont="1" applyBorder="1"/>
    <xf numFmtId="0" fontId="2" fillId="0" borderId="156" xfId="0" applyFont="1" applyBorder="1"/>
    <xf numFmtId="3" fontId="2" fillId="0" borderId="153" xfId="0" applyNumberFormat="1" applyFont="1" applyBorder="1"/>
    <xf numFmtId="3" fontId="2" fillId="0" borderId="157" xfId="0" applyNumberFormat="1" applyFont="1" applyBorder="1"/>
    <xf numFmtId="10" fontId="2" fillId="0" borderId="158" xfId="3" applyNumberFormat="1" applyFont="1" applyFill="1" applyBorder="1"/>
    <xf numFmtId="0" fontId="2" fillId="13" borderId="159" xfId="0" applyFont="1" applyFill="1" applyBorder="1"/>
    <xf numFmtId="0" fontId="2" fillId="0" borderId="160" xfId="0" applyFont="1" applyBorder="1"/>
    <xf numFmtId="0" fontId="2" fillId="0" borderId="161" xfId="0" applyFont="1" applyBorder="1"/>
    <xf numFmtId="0" fontId="2" fillId="0" borderId="162" xfId="0" applyFont="1" applyBorder="1"/>
    <xf numFmtId="3" fontId="2" fillId="0" borderId="163" xfId="0" applyNumberFormat="1" applyFont="1" applyBorder="1"/>
    <xf numFmtId="10" fontId="2" fillId="0" borderId="163" xfId="3" applyNumberFormat="1" applyFont="1" applyBorder="1" applyAlignment="1"/>
    <xf numFmtId="0" fontId="2" fillId="0" borderId="164" xfId="0" applyFont="1" applyBorder="1"/>
    <xf numFmtId="0" fontId="2" fillId="0" borderId="165" xfId="0" applyFont="1" applyBorder="1"/>
    <xf numFmtId="0" fontId="2" fillId="0" borderId="166" xfId="0" applyFont="1" applyBorder="1"/>
    <xf numFmtId="0" fontId="4" fillId="19" borderId="167" xfId="0" applyFont="1" applyFill="1" applyBorder="1"/>
    <xf numFmtId="0" fontId="4" fillId="19" borderId="161" xfId="0" applyFont="1" applyFill="1" applyBorder="1"/>
    <xf numFmtId="0" fontId="4" fillId="19" borderId="168" xfId="0" applyFont="1" applyFill="1" applyBorder="1"/>
    <xf numFmtId="165" fontId="4" fillId="19" borderId="169" xfId="3" applyNumberFormat="1" applyFont="1" applyFill="1" applyBorder="1" applyAlignment="1"/>
    <xf numFmtId="165" fontId="4" fillId="19" borderId="170" xfId="3" applyNumberFormat="1" applyFont="1" applyFill="1" applyBorder="1" applyAlignment="1"/>
    <xf numFmtId="165" fontId="4" fillId="19" borderId="171" xfId="3" applyNumberFormat="1" applyFont="1" applyFill="1" applyBorder="1" applyAlignment="1"/>
    <xf numFmtId="3" fontId="4" fillId="19" borderId="169" xfId="0" applyNumberFormat="1" applyFont="1" applyFill="1" applyBorder="1"/>
    <xf numFmtId="10" fontId="4" fillId="19" borderId="171" xfId="3" applyNumberFormat="1" applyFont="1" applyFill="1" applyBorder="1" applyAlignment="1"/>
    <xf numFmtId="0" fontId="4" fillId="19" borderId="172" xfId="0" applyFont="1" applyFill="1" applyBorder="1"/>
    <xf numFmtId="0" fontId="4" fillId="19" borderId="173" xfId="0" applyFont="1" applyFill="1" applyBorder="1"/>
    <xf numFmtId="0" fontId="4" fillId="19" borderId="174" xfId="0" applyFont="1" applyFill="1" applyBorder="1"/>
    <xf numFmtId="165" fontId="4" fillId="19" borderId="175" xfId="3" applyNumberFormat="1" applyFont="1" applyFill="1" applyBorder="1" applyAlignment="1"/>
    <xf numFmtId="165" fontId="4" fillId="19" borderId="176" xfId="3" applyNumberFormat="1" applyFont="1" applyFill="1" applyBorder="1" applyAlignment="1"/>
    <xf numFmtId="165" fontId="4" fillId="19" borderId="177" xfId="3" applyNumberFormat="1" applyFont="1" applyFill="1" applyBorder="1" applyAlignment="1"/>
    <xf numFmtId="3" fontId="4" fillId="19" borderId="175" xfId="0" applyNumberFormat="1" applyFont="1" applyFill="1" applyBorder="1"/>
    <xf numFmtId="10" fontId="4" fillId="19" borderId="177" xfId="3" applyNumberFormat="1" applyFont="1" applyFill="1" applyBorder="1" applyAlignment="1"/>
    <xf numFmtId="3" fontId="16" fillId="0" borderId="178" xfId="0" applyNumberFormat="1" applyFont="1" applyBorder="1"/>
    <xf numFmtId="3" fontId="17" fillId="0" borderId="179" xfId="0" applyNumberFormat="1" applyFont="1" applyBorder="1"/>
    <xf numFmtId="0" fontId="2" fillId="13" borderId="180" xfId="0" applyFont="1" applyFill="1" applyBorder="1"/>
    <xf numFmtId="0" fontId="2" fillId="0" borderId="181" xfId="0" applyFont="1" applyBorder="1"/>
    <xf numFmtId="0" fontId="2" fillId="0" borderId="114" xfId="0" applyFont="1" applyBorder="1"/>
    <xf numFmtId="0" fontId="4" fillId="0" borderId="109" xfId="0" applyFont="1" applyBorder="1"/>
    <xf numFmtId="3" fontId="2" fillId="0" borderId="182" xfId="0" applyNumberFormat="1" applyFont="1" applyBorder="1"/>
    <xf numFmtId="3" fontId="2" fillId="0" borderId="183" xfId="0" applyNumberFormat="1" applyFont="1" applyBorder="1"/>
    <xf numFmtId="3" fontId="4" fillId="0" borderId="183" xfId="0" applyNumberFormat="1" applyFont="1" applyBorder="1"/>
    <xf numFmtId="3" fontId="2" fillId="0" borderId="100" xfId="0" applyNumberFormat="1" applyFont="1" applyBorder="1"/>
    <xf numFmtId="3" fontId="2" fillId="0" borderId="99" xfId="0" applyNumberFormat="1" applyFont="1" applyBorder="1"/>
    <xf numFmtId="10" fontId="2" fillId="0" borderId="100" xfId="3" applyNumberFormat="1" applyFont="1" applyFill="1" applyBorder="1"/>
    <xf numFmtId="0" fontId="2" fillId="20" borderId="187" xfId="0" applyFont="1" applyFill="1" applyBorder="1"/>
    <xf numFmtId="0" fontId="2" fillId="20" borderId="188" xfId="0" applyFont="1" applyFill="1" applyBorder="1"/>
    <xf numFmtId="0" fontId="4" fillId="10" borderId="86" xfId="0" applyFont="1" applyFill="1" applyBorder="1"/>
    <xf numFmtId="0" fontId="4" fillId="10" borderId="87" xfId="0" applyFont="1" applyFill="1" applyBorder="1"/>
    <xf numFmtId="3" fontId="16" fillId="10" borderId="88" xfId="0" applyNumberFormat="1" applyFont="1" applyFill="1" applyBorder="1"/>
    <xf numFmtId="3" fontId="16" fillId="10" borderId="115" xfId="0" applyNumberFormat="1" applyFont="1" applyFill="1" applyBorder="1"/>
    <xf numFmtId="3" fontId="17" fillId="10" borderId="115" xfId="0" applyNumberFormat="1" applyFont="1" applyFill="1" applyBorder="1"/>
    <xf numFmtId="3" fontId="2" fillId="10" borderId="89" xfId="0" applyNumberFormat="1" applyFont="1" applyFill="1" applyBorder="1"/>
    <xf numFmtId="3" fontId="2" fillId="10" borderId="88" xfId="0" applyNumberFormat="1" applyFont="1" applyFill="1" applyBorder="1"/>
    <xf numFmtId="10" fontId="2" fillId="10" borderId="89" xfId="3" applyNumberFormat="1" applyFont="1" applyFill="1" applyBorder="1"/>
    <xf numFmtId="3" fontId="4" fillId="10" borderId="88" xfId="0" applyNumberFormat="1" applyFont="1" applyFill="1" applyBorder="1"/>
    <xf numFmtId="10" fontId="4" fillId="10" borderId="89" xfId="3" applyNumberFormat="1" applyFont="1" applyFill="1" applyBorder="1"/>
    <xf numFmtId="0" fontId="4" fillId="10" borderId="91" xfId="0" applyFont="1" applyFill="1" applyBorder="1"/>
    <xf numFmtId="0" fontId="4" fillId="10" borderId="92" xfId="0" applyFont="1" applyFill="1" applyBorder="1"/>
    <xf numFmtId="3" fontId="16" fillId="10" borderId="95" xfId="0" applyNumberFormat="1" applyFont="1" applyFill="1" applyBorder="1"/>
    <xf numFmtId="3" fontId="16" fillId="10" borderId="93" xfId="0" applyNumberFormat="1" applyFont="1" applyFill="1" applyBorder="1"/>
    <xf numFmtId="3" fontId="17" fillId="10" borderId="93" xfId="0" applyNumberFormat="1" applyFont="1" applyFill="1" applyBorder="1"/>
    <xf numFmtId="3" fontId="2" fillId="10" borderId="94" xfId="0" applyNumberFormat="1" applyFont="1" applyFill="1" applyBorder="1"/>
    <xf numFmtId="3" fontId="2" fillId="10" borderId="95" xfId="0" applyNumberFormat="1" applyFont="1" applyFill="1" applyBorder="1"/>
    <xf numFmtId="10" fontId="2" fillId="10" borderId="94" xfId="3" applyNumberFormat="1" applyFont="1" applyFill="1" applyBorder="1"/>
    <xf numFmtId="3" fontId="4" fillId="10" borderId="95" xfId="0" applyNumberFormat="1" applyFont="1" applyFill="1" applyBorder="1"/>
    <xf numFmtId="10" fontId="4" fillId="10" borderId="94" xfId="3" applyNumberFormat="1" applyFont="1" applyFill="1" applyBorder="1"/>
    <xf numFmtId="0" fontId="4" fillId="10" borderId="192" xfId="0" applyFont="1" applyFill="1" applyBorder="1"/>
    <xf numFmtId="0" fontId="4" fillId="10" borderId="193" xfId="0" applyFont="1" applyFill="1" applyBorder="1"/>
    <xf numFmtId="4" fontId="16" fillId="10" borderId="99" xfId="0" applyNumberFormat="1" applyFont="1" applyFill="1" applyBorder="1"/>
    <xf numFmtId="4" fontId="16" fillId="10" borderId="117" xfId="0" applyNumberFormat="1" applyFont="1" applyFill="1" applyBorder="1"/>
    <xf numFmtId="4" fontId="17" fillId="10" borderId="117" xfId="0" applyNumberFormat="1" applyFont="1" applyFill="1" applyBorder="1"/>
    <xf numFmtId="4" fontId="2" fillId="10" borderId="100" xfId="0" applyNumberFormat="1" applyFont="1" applyFill="1" applyBorder="1"/>
    <xf numFmtId="166" fontId="2" fillId="10" borderId="99" xfId="0" applyNumberFormat="1" applyFont="1" applyFill="1" applyBorder="1"/>
    <xf numFmtId="10" fontId="2" fillId="10" borderId="100" xfId="3" applyNumberFormat="1" applyFont="1" applyFill="1" applyBorder="1"/>
    <xf numFmtId="3" fontId="4" fillId="10" borderId="99" xfId="0" applyNumberFormat="1" applyFont="1" applyFill="1" applyBorder="1"/>
    <xf numFmtId="10" fontId="4" fillId="10" borderId="100" xfId="3" applyNumberFormat="1" applyFont="1" applyFill="1" applyBorder="1"/>
    <xf numFmtId="0" fontId="4" fillId="0" borderId="87" xfId="0" applyFont="1" applyBorder="1" applyAlignment="1">
      <alignment horizontal="right"/>
    </xf>
    <xf numFmtId="3" fontId="2" fillId="0" borderId="115" xfId="0" applyNumberFormat="1" applyFont="1" applyBorder="1"/>
    <xf numFmtId="3" fontId="4" fillId="0" borderId="115" xfId="0" applyNumberFormat="1" applyFont="1" applyBorder="1"/>
    <xf numFmtId="3" fontId="4" fillId="0" borderId="88" xfId="0" applyNumberFormat="1" applyFont="1" applyBorder="1"/>
    <xf numFmtId="10" fontId="4" fillId="0" borderId="89" xfId="3" applyNumberFormat="1" applyFont="1" applyFill="1" applyBorder="1"/>
    <xf numFmtId="3" fontId="4" fillId="0" borderId="95" xfId="0" applyNumberFormat="1" applyFont="1" applyBorder="1"/>
    <xf numFmtId="10" fontId="4" fillId="0" borderId="94" xfId="3" applyNumberFormat="1" applyFont="1" applyFill="1" applyBorder="1"/>
    <xf numFmtId="0" fontId="4" fillId="0" borderId="192" xfId="0" applyFont="1" applyBorder="1"/>
    <xf numFmtId="0" fontId="4" fillId="0" borderId="193" xfId="0" applyFont="1" applyBorder="1"/>
    <xf numFmtId="4" fontId="2" fillId="0" borderId="99" xfId="0" applyNumberFormat="1" applyFont="1" applyBorder="1"/>
    <xf numFmtId="4" fontId="2" fillId="0" borderId="194" xfId="0" applyNumberFormat="1" applyFont="1" applyBorder="1"/>
    <xf numFmtId="4" fontId="4" fillId="0" borderId="195" xfId="0" applyNumberFormat="1" applyFont="1" applyBorder="1"/>
    <xf numFmtId="4" fontId="2" fillId="0" borderId="196" xfId="0" applyNumberFormat="1" applyFont="1" applyBorder="1"/>
    <xf numFmtId="166" fontId="2" fillId="0" borderId="99" xfId="0" applyNumberFormat="1" applyFont="1" applyBorder="1"/>
    <xf numFmtId="3" fontId="4" fillId="0" borderId="99" xfId="0" applyNumberFormat="1" applyFont="1" applyBorder="1"/>
    <xf numFmtId="10" fontId="4" fillId="0" borderId="100" xfId="3" applyNumberFormat="1" applyFont="1" applyFill="1" applyBorder="1"/>
    <xf numFmtId="0" fontId="4" fillId="22" borderId="86" xfId="0" applyFont="1" applyFill="1" applyBorder="1"/>
    <xf numFmtId="0" fontId="4" fillId="22" borderId="87" xfId="0" applyFont="1" applyFill="1" applyBorder="1"/>
    <xf numFmtId="166" fontId="2" fillId="22" borderId="88" xfId="0" applyNumberFormat="1" applyFont="1" applyFill="1" applyBorder="1"/>
    <xf numFmtId="166" fontId="2" fillId="22" borderId="115" xfId="0" applyNumberFormat="1" applyFont="1" applyFill="1" applyBorder="1"/>
    <xf numFmtId="166" fontId="4" fillId="22" borderId="197" xfId="0" applyNumberFormat="1" applyFont="1" applyFill="1" applyBorder="1"/>
    <xf numFmtId="166" fontId="2" fillId="22" borderId="89" xfId="0" applyNumberFormat="1" applyFont="1" applyFill="1" applyBorder="1"/>
    <xf numFmtId="10" fontId="2" fillId="22" borderId="89" xfId="3" applyNumberFormat="1" applyFont="1" applyFill="1" applyBorder="1"/>
    <xf numFmtId="3" fontId="4" fillId="22" borderId="88" xfId="0" applyNumberFormat="1" applyFont="1" applyFill="1" applyBorder="1"/>
    <xf numFmtId="10" fontId="4" fillId="22" borderId="89" xfId="3" applyNumberFormat="1" applyFont="1" applyFill="1" applyBorder="1"/>
    <xf numFmtId="0" fontId="4" fillId="22" borderId="198" xfId="0" applyFont="1" applyFill="1" applyBorder="1"/>
    <xf numFmtId="0" fontId="4" fillId="22" borderId="199" xfId="0" applyFont="1" applyFill="1" applyBorder="1"/>
    <xf numFmtId="166" fontId="2" fillId="22" borderId="99" xfId="0" applyNumberFormat="1" applyFont="1" applyFill="1" applyBorder="1"/>
    <xf numFmtId="10" fontId="2" fillId="22" borderId="100" xfId="3" applyNumberFormat="1" applyFont="1" applyFill="1" applyBorder="1"/>
    <xf numFmtId="3" fontId="4" fillId="22" borderId="99" xfId="0" applyNumberFormat="1" applyFont="1" applyFill="1" applyBorder="1"/>
    <xf numFmtId="10" fontId="4" fillId="22" borderId="100" xfId="3" applyNumberFormat="1" applyFont="1" applyFill="1" applyBorder="1"/>
    <xf numFmtId="0" fontId="4" fillId="21" borderId="200" xfId="0" applyFont="1" applyFill="1" applyBorder="1"/>
    <xf numFmtId="0" fontId="4" fillId="21" borderId="201" xfId="0" applyFont="1" applyFill="1" applyBorder="1"/>
    <xf numFmtId="165" fontId="2" fillId="21" borderId="88" xfId="3" applyNumberFormat="1" applyFont="1" applyFill="1" applyBorder="1"/>
    <xf numFmtId="165" fontId="2" fillId="21" borderId="115" xfId="3" applyNumberFormat="1" applyFont="1" applyFill="1" applyBorder="1"/>
    <xf numFmtId="165" fontId="4" fillId="21" borderId="115" xfId="3" applyNumberFormat="1" applyFont="1" applyFill="1" applyBorder="1"/>
    <xf numFmtId="165" fontId="2" fillId="21" borderId="89" xfId="3" applyNumberFormat="1" applyFont="1" applyFill="1" applyBorder="1"/>
    <xf numFmtId="10" fontId="2" fillId="21" borderId="89" xfId="3" applyNumberFormat="1" applyFont="1" applyFill="1" applyBorder="1"/>
    <xf numFmtId="3" fontId="4" fillId="21" borderId="88" xfId="0" applyNumberFormat="1" applyFont="1" applyFill="1" applyBorder="1"/>
    <xf numFmtId="10" fontId="4" fillId="21" borderId="89" xfId="3" applyNumberFormat="1" applyFont="1" applyFill="1" applyBorder="1"/>
    <xf numFmtId="165" fontId="2" fillId="0" borderId="95" xfId="3" applyNumberFormat="1" applyFont="1" applyFill="1" applyBorder="1"/>
    <xf numFmtId="165" fontId="2" fillId="0" borderId="93" xfId="3" applyNumberFormat="1" applyFont="1" applyFill="1" applyBorder="1"/>
    <xf numFmtId="165" fontId="4" fillId="0" borderId="93" xfId="3" applyNumberFormat="1" applyFont="1" applyFill="1" applyBorder="1"/>
    <xf numFmtId="165" fontId="2" fillId="0" borderId="94" xfId="3" applyNumberFormat="1" applyFont="1" applyFill="1" applyBorder="1"/>
    <xf numFmtId="0" fontId="4" fillId="0" borderId="198" xfId="0" applyFont="1" applyBorder="1"/>
    <xf numFmtId="0" fontId="4" fillId="0" borderId="199" xfId="0" applyFont="1" applyBorder="1"/>
    <xf numFmtId="165" fontId="2" fillId="0" borderId="99" xfId="3" applyNumberFormat="1" applyFont="1" applyFill="1" applyBorder="1"/>
    <xf numFmtId="165" fontId="2" fillId="0" borderId="117" xfId="3" applyNumberFormat="1" applyFont="1" applyFill="1" applyBorder="1"/>
    <xf numFmtId="165" fontId="4" fillId="0" borderId="117" xfId="3" applyNumberFormat="1" applyFont="1" applyFill="1" applyBorder="1"/>
    <xf numFmtId="165" fontId="2" fillId="0" borderId="100" xfId="3" applyNumberFormat="1" applyFont="1" applyFill="1" applyBorder="1"/>
    <xf numFmtId="0" fontId="15" fillId="14" borderId="40" xfId="0" applyFont="1" applyFill="1" applyBorder="1" applyAlignment="1">
      <alignment horizontal="center" vertical="center" textRotation="90" wrapText="1" readingOrder="2"/>
    </xf>
    <xf numFmtId="0" fontId="20" fillId="14" borderId="40" xfId="0" applyFont="1" applyFill="1" applyBorder="1" applyAlignment="1">
      <alignment horizontal="center" vertical="center" wrapText="1"/>
    </xf>
    <xf numFmtId="3" fontId="2" fillId="14" borderId="40" xfId="0" applyNumberFormat="1" applyFont="1" applyFill="1" applyBorder="1"/>
    <xf numFmtId="10" fontId="2" fillId="14" borderId="40" xfId="3" applyNumberFormat="1" applyFont="1" applyFill="1" applyBorder="1"/>
    <xf numFmtId="4" fontId="2" fillId="0" borderId="117" xfId="0" applyNumberFormat="1" applyFont="1" applyBorder="1"/>
    <xf numFmtId="4" fontId="4" fillId="0" borderId="93" xfId="0" applyNumberFormat="1" applyFont="1" applyBorder="1"/>
    <xf numFmtId="4" fontId="2" fillId="0" borderId="100" xfId="0" applyNumberFormat="1" applyFont="1" applyBorder="1"/>
    <xf numFmtId="166" fontId="4" fillId="22" borderId="115" xfId="0" applyNumberFormat="1" applyFont="1" applyFill="1" applyBorder="1"/>
    <xf numFmtId="49" fontId="2" fillId="0" borderId="85" xfId="0" applyNumberFormat="1" applyFont="1" applyBorder="1"/>
    <xf numFmtId="0" fontId="4" fillId="0" borderId="87" xfId="0" applyFont="1" applyBorder="1"/>
    <xf numFmtId="3" fontId="4" fillId="0" borderId="203" xfId="0" applyNumberFormat="1" applyFont="1" applyBorder="1"/>
    <xf numFmtId="10" fontId="4" fillId="0" borderId="40" xfId="3" applyNumberFormat="1" applyFont="1" applyFill="1" applyBorder="1"/>
    <xf numFmtId="0" fontId="4" fillId="0" borderId="96" xfId="0" applyFont="1" applyBorder="1"/>
    <xf numFmtId="0" fontId="4" fillId="0" borderId="97" xfId="0" applyFont="1" applyBorder="1"/>
    <xf numFmtId="0" fontId="4" fillId="0" borderId="98" xfId="0" applyFont="1" applyBorder="1"/>
    <xf numFmtId="4" fontId="4" fillId="0" borderId="204" xfId="0" applyNumberFormat="1" applyFont="1" applyBorder="1"/>
    <xf numFmtId="4" fontId="2" fillId="0" borderId="205" xfId="0" applyNumberFormat="1" applyFont="1" applyBorder="1"/>
    <xf numFmtId="0" fontId="21" fillId="0" borderId="40" xfId="0" applyFont="1" applyBorder="1"/>
    <xf numFmtId="0" fontId="2" fillId="0" borderId="207" xfId="0" applyFont="1" applyBorder="1"/>
    <xf numFmtId="0" fontId="2" fillId="0" borderId="208" xfId="0" applyFont="1" applyBorder="1"/>
    <xf numFmtId="0" fontId="24" fillId="0" borderId="40" xfId="0" applyFont="1" applyBorder="1"/>
    <xf numFmtId="0" fontId="24" fillId="0" borderId="210" xfId="0" applyFont="1" applyBorder="1"/>
    <xf numFmtId="3" fontId="24" fillId="0" borderId="95" xfId="0" applyNumberFormat="1" applyFont="1" applyBorder="1"/>
    <xf numFmtId="3" fontId="24" fillId="0" borderId="93" xfId="0" applyNumberFormat="1" applyFont="1" applyBorder="1"/>
    <xf numFmtId="3" fontId="25" fillId="0" borderId="93" xfId="0" applyNumberFormat="1" applyFont="1" applyBorder="1"/>
    <xf numFmtId="3" fontId="24" fillId="0" borderId="94" xfId="0" applyNumberFormat="1" applyFont="1" applyBorder="1"/>
    <xf numFmtId="10" fontId="24" fillId="0" borderId="94" xfId="3" applyNumberFormat="1" applyFont="1" applyFill="1" applyBorder="1"/>
    <xf numFmtId="0" fontId="2" fillId="0" borderId="211" xfId="0" applyFont="1" applyBorder="1"/>
    <xf numFmtId="0" fontId="2" fillId="0" borderId="212" xfId="0" applyFont="1" applyBorder="1"/>
    <xf numFmtId="0" fontId="2" fillId="0" borderId="210" xfId="0" applyFont="1" applyBorder="1"/>
    <xf numFmtId="165" fontId="2" fillId="0" borderId="95" xfId="0" applyNumberFormat="1" applyFont="1" applyBorder="1"/>
    <xf numFmtId="0" fontId="2" fillId="0" borderId="214" xfId="0" applyFont="1" applyBorder="1"/>
    <xf numFmtId="0" fontId="2" fillId="0" borderId="215" xfId="0" applyFont="1" applyBorder="1"/>
    <xf numFmtId="166" fontId="2" fillId="0" borderId="117" xfId="0" applyNumberFormat="1" applyFont="1" applyBorder="1"/>
    <xf numFmtId="166" fontId="4" fillId="0" borderId="117" xfId="0" applyNumberFormat="1" applyFont="1" applyBorder="1"/>
    <xf numFmtId="3" fontId="2" fillId="23" borderId="216" xfId="5" applyNumberFormat="1" applyFont="1" applyFill="1" applyBorder="1" applyAlignment="1">
      <alignment horizontal="right"/>
    </xf>
    <xf numFmtId="3" fontId="2" fillId="23" borderId="217" xfId="5" applyNumberFormat="1" applyFont="1" applyFill="1" applyBorder="1" applyAlignment="1">
      <alignment horizontal="right"/>
    </xf>
    <xf numFmtId="3" fontId="4" fillId="23" borderId="217" xfId="5" applyNumberFormat="1" applyFont="1" applyFill="1" applyBorder="1" applyAlignment="1">
      <alignment horizontal="right"/>
    </xf>
    <xf numFmtId="3" fontId="2" fillId="23" borderId="218" xfId="5" applyNumberFormat="1" applyFont="1" applyFill="1" applyBorder="1" applyAlignment="1">
      <alignment horizontal="right"/>
    </xf>
    <xf numFmtId="10" fontId="2" fillId="23" borderId="218" xfId="5" applyNumberFormat="1" applyFont="1" applyFill="1" applyBorder="1" applyAlignment="1">
      <alignment horizontal="right"/>
    </xf>
    <xf numFmtId="0" fontId="4" fillId="0" borderId="0" xfId="0" applyFont="1"/>
    <xf numFmtId="0" fontId="2" fillId="0" borderId="0" xfId="0" applyFont="1"/>
    <xf numFmtId="3" fontId="4" fillId="0" borderId="0" xfId="0" applyNumberFormat="1" applyFont="1"/>
    <xf numFmtId="10" fontId="4" fillId="0" borderId="0" xfId="3" applyNumberFormat="1" applyFont="1" applyFill="1" applyBorder="1"/>
    <xf numFmtId="0" fontId="4" fillId="4" borderId="85" xfId="0" applyFont="1" applyFill="1" applyBorder="1"/>
    <xf numFmtId="0" fontId="2" fillId="4" borderId="86" xfId="0" applyFont="1" applyFill="1" applyBorder="1"/>
    <xf numFmtId="0" fontId="2" fillId="4" borderId="87" xfId="0" applyFont="1" applyFill="1" applyBorder="1"/>
    <xf numFmtId="164" fontId="26" fillId="7" borderId="222" xfId="0" applyNumberFormat="1" applyFont="1" applyFill="1" applyBorder="1"/>
    <xf numFmtId="164" fontId="26" fillId="7" borderId="59" xfId="0" applyNumberFormat="1" applyFont="1" applyFill="1" applyBorder="1"/>
    <xf numFmtId="164" fontId="27" fillId="7" borderId="59" xfId="0" applyNumberFormat="1" applyFont="1" applyFill="1" applyBorder="1"/>
    <xf numFmtId="164" fontId="2" fillId="7" borderId="58" xfId="0" applyNumberFormat="1" applyFont="1" applyFill="1" applyBorder="1"/>
    <xf numFmtId="164" fontId="2" fillId="0" borderId="222" xfId="5" applyNumberFormat="1" applyFont="1" applyFill="1" applyBorder="1" applyAlignment="1">
      <alignment horizontal="right"/>
    </xf>
    <xf numFmtId="10" fontId="2" fillId="0" borderId="223" xfId="5" applyNumberFormat="1" applyFont="1" applyFill="1" applyBorder="1" applyAlignment="1">
      <alignment horizontal="right"/>
    </xf>
    <xf numFmtId="0" fontId="2" fillId="25" borderId="227" xfId="0" applyFont="1" applyFill="1" applyBorder="1"/>
    <xf numFmtId="0" fontId="2" fillId="25" borderId="228" xfId="0" applyFont="1" applyFill="1" applyBorder="1"/>
    <xf numFmtId="0" fontId="2" fillId="0" borderId="86" xfId="0" applyFont="1" applyBorder="1"/>
    <xf numFmtId="0" fontId="24" fillId="0" borderId="113" xfId="0" applyFont="1" applyBorder="1"/>
    <xf numFmtId="0" fontId="2" fillId="0" borderId="231" xfId="0" applyFont="1" applyBorder="1"/>
    <xf numFmtId="0" fontId="2" fillId="0" borderId="232" xfId="0" applyFont="1" applyBorder="1"/>
    <xf numFmtId="0" fontId="2" fillId="0" borderId="113" xfId="0" applyFont="1" applyBorder="1"/>
    <xf numFmtId="165" fontId="2" fillId="0" borderId="233" xfId="0" applyNumberFormat="1" applyFont="1" applyBorder="1"/>
    <xf numFmtId="0" fontId="2" fillId="15" borderId="234" xfId="0" applyFont="1" applyFill="1" applyBorder="1"/>
    <xf numFmtId="0" fontId="2" fillId="25" borderId="235" xfId="0" applyFont="1" applyFill="1" applyBorder="1"/>
    <xf numFmtId="0" fontId="2" fillId="0" borderId="236" xfId="0" applyFont="1" applyBorder="1"/>
    <xf numFmtId="0" fontId="2" fillId="0" borderId="237" xfId="0" applyFont="1" applyBorder="1"/>
    <xf numFmtId="166" fontId="4" fillId="0" borderId="194" xfId="0" applyNumberFormat="1" applyFont="1" applyBorder="1"/>
    <xf numFmtId="166" fontId="2" fillId="0" borderId="204" xfId="0" applyNumberFormat="1" applyFont="1" applyBorder="1"/>
    <xf numFmtId="0" fontId="2" fillId="4" borderId="238" xfId="0" applyFont="1" applyFill="1" applyBorder="1"/>
    <xf numFmtId="0" fontId="2" fillId="4" borderId="242" xfId="0" applyFont="1" applyFill="1" applyBorder="1"/>
    <xf numFmtId="0" fontId="2" fillId="26" borderId="243" xfId="0" applyFont="1" applyFill="1" applyBorder="1"/>
    <xf numFmtId="0" fontId="2" fillId="4" borderId="244" xfId="0" applyFont="1" applyFill="1" applyBorder="1"/>
    <xf numFmtId="0" fontId="2" fillId="4" borderId="0" xfId="0" applyFont="1" applyFill="1"/>
    <xf numFmtId="0" fontId="2" fillId="26" borderId="245" xfId="0" applyFont="1" applyFill="1" applyBorder="1"/>
    <xf numFmtId="0" fontId="29" fillId="4" borderId="40" xfId="0" applyFont="1" applyFill="1" applyBorder="1" applyAlignment="1">
      <alignment horizontal="right"/>
    </xf>
    <xf numFmtId="0" fontId="4" fillId="10" borderId="246" xfId="0" applyFont="1" applyFill="1" applyBorder="1"/>
    <xf numFmtId="0" fontId="4" fillId="10" borderId="247" xfId="0" applyFont="1" applyFill="1" applyBorder="1"/>
    <xf numFmtId="166" fontId="30" fillId="10" borderId="248" xfId="0" applyNumberFormat="1" applyFont="1" applyFill="1" applyBorder="1"/>
    <xf numFmtId="166" fontId="4" fillId="10" borderId="246" xfId="0" applyNumberFormat="1" applyFont="1" applyFill="1" applyBorder="1"/>
    <xf numFmtId="166" fontId="4" fillId="10" borderId="216" xfId="0" applyNumberFormat="1" applyFont="1" applyFill="1" applyBorder="1"/>
    <xf numFmtId="166" fontId="4" fillId="10" borderId="248" xfId="0" applyNumberFormat="1" applyFont="1" applyFill="1" applyBorder="1"/>
    <xf numFmtId="10" fontId="4" fillId="10" borderId="248" xfId="3" applyNumberFormat="1" applyFont="1" applyFill="1" applyBorder="1"/>
    <xf numFmtId="0" fontId="4" fillId="27" borderId="230" xfId="0" applyFont="1" applyFill="1" applyBorder="1" applyAlignment="1">
      <alignment horizontal="left"/>
    </xf>
    <xf numFmtId="0" fontId="4" fillId="27" borderId="40" xfId="0" applyFont="1" applyFill="1" applyBorder="1" applyAlignment="1">
      <alignment horizontal="left"/>
    </xf>
    <xf numFmtId="166" fontId="30" fillId="27" borderId="113" xfId="0" applyNumberFormat="1" applyFont="1" applyFill="1" applyBorder="1"/>
    <xf numFmtId="166" fontId="4" fillId="27" borderId="230" xfId="0" applyNumberFormat="1" applyFont="1" applyFill="1" applyBorder="1"/>
    <xf numFmtId="166" fontId="4" fillId="27" borderId="249" xfId="0" applyNumberFormat="1" applyFont="1" applyFill="1" applyBorder="1"/>
    <xf numFmtId="166" fontId="4" fillId="27" borderId="113" xfId="0" applyNumberFormat="1" applyFont="1" applyFill="1" applyBorder="1"/>
    <xf numFmtId="10" fontId="4" fillId="27" borderId="113" xfId="3" applyNumberFormat="1" applyFont="1" applyFill="1" applyBorder="1"/>
    <xf numFmtId="0" fontId="2" fillId="0" borderId="230" xfId="0" applyFont="1" applyBorder="1"/>
    <xf numFmtId="166" fontId="29" fillId="0" borderId="113" xfId="0" applyNumberFormat="1" applyFont="1" applyBorder="1"/>
    <xf numFmtId="166" fontId="2" fillId="0" borderId="230" xfId="0" applyNumberFormat="1" applyFont="1" applyBorder="1"/>
    <xf numFmtId="166" fontId="2" fillId="0" borderId="249" xfId="0" applyNumberFormat="1" applyFont="1" applyBorder="1"/>
    <xf numFmtId="166" fontId="2" fillId="0" borderId="113" xfId="0" applyNumberFormat="1" applyFont="1" applyBorder="1"/>
    <xf numFmtId="10" fontId="2" fillId="0" borderId="113" xfId="3" applyNumberFormat="1" applyFont="1" applyFill="1" applyBorder="1"/>
    <xf numFmtId="0" fontId="2" fillId="0" borderId="230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4" fillId="0" borderId="90" xfId="0" applyFont="1" applyBorder="1" applyAlignment="1">
      <alignment horizontal="left"/>
    </xf>
    <xf numFmtId="0" fontId="4" fillId="0" borderId="91" xfId="0" applyFont="1" applyBorder="1" applyAlignment="1">
      <alignment horizontal="left"/>
    </xf>
    <xf numFmtId="166" fontId="30" fillId="0" borderId="92" xfId="0" applyNumberFormat="1" applyFont="1" applyBorder="1"/>
    <xf numFmtId="166" fontId="4" fillId="0" borderId="95" xfId="0" applyNumberFormat="1" applyFont="1" applyBorder="1"/>
    <xf numFmtId="166" fontId="4" fillId="0" borderId="93" xfId="0" applyNumberFormat="1" applyFont="1" applyBorder="1"/>
    <xf numFmtId="166" fontId="4" fillId="0" borderId="94" xfId="0" applyNumberFormat="1" applyFont="1" applyBorder="1"/>
    <xf numFmtId="166" fontId="29" fillId="0" borderId="92" xfId="0" applyNumberFormat="1" applyFont="1" applyBorder="1"/>
    <xf numFmtId="166" fontId="2" fillId="0" borderId="95" xfId="0" applyNumberFormat="1" applyFont="1" applyBorder="1"/>
    <xf numFmtId="166" fontId="2" fillId="0" borderId="93" xfId="0" applyNumberFormat="1" applyFont="1" applyBorder="1"/>
    <xf numFmtId="166" fontId="2" fillId="0" borderId="94" xfId="0" applyNumberFormat="1" applyFont="1" applyBorder="1"/>
    <xf numFmtId="0" fontId="2" fillId="0" borderId="90" xfId="0" applyFont="1" applyBorder="1" applyAlignment="1">
      <alignment horizontal="left"/>
    </xf>
    <xf numFmtId="0" fontId="2" fillId="0" borderId="91" xfId="0" applyFont="1" applyBorder="1" applyAlignment="1">
      <alignment horizontal="left"/>
    </xf>
    <xf numFmtId="0" fontId="2" fillId="0" borderId="181" xfId="0" applyFont="1" applyBorder="1" applyAlignment="1">
      <alignment horizontal="left"/>
    </xf>
    <xf numFmtId="0" fontId="2" fillId="0" borderId="114" xfId="0" applyFont="1" applyBorder="1" applyAlignment="1">
      <alignment horizontal="left"/>
    </xf>
    <xf numFmtId="166" fontId="29" fillId="0" borderId="109" xfId="0" applyNumberFormat="1" applyFont="1" applyBorder="1"/>
    <xf numFmtId="166" fontId="2" fillId="0" borderId="181" xfId="0" applyNumberFormat="1" applyFont="1" applyBorder="1"/>
    <xf numFmtId="166" fontId="2" fillId="0" borderId="182" xfId="0" applyNumberFormat="1" applyFont="1" applyBorder="1"/>
    <xf numFmtId="166" fontId="2" fillId="0" borderId="109" xfId="0" applyNumberFormat="1" applyFont="1" applyBorder="1"/>
    <xf numFmtId="0" fontId="2" fillId="26" borderId="250" xfId="0" applyFont="1" applyFill="1" applyBorder="1"/>
    <xf numFmtId="0" fontId="0" fillId="28" borderId="0" xfId="0" applyFill="1"/>
    <xf numFmtId="0" fontId="0" fillId="28" borderId="0" xfId="0" applyFill="1" applyAlignment="1">
      <alignment wrapText="1"/>
    </xf>
    <xf numFmtId="0" fontId="3" fillId="29" borderId="0" xfId="0" applyFont="1" applyFill="1"/>
    <xf numFmtId="0" fontId="2" fillId="32" borderId="159" xfId="0" applyFont="1" applyFill="1" applyBorder="1"/>
    <xf numFmtId="0" fontId="2" fillId="32" borderId="127" xfId="0" applyFont="1" applyFill="1" applyBorder="1"/>
    <xf numFmtId="0" fontId="2" fillId="4" borderId="84" xfId="0" applyFont="1" applyFill="1" applyBorder="1"/>
    <xf numFmtId="0" fontId="4" fillId="0" borderId="84" xfId="0" applyFont="1" applyBorder="1"/>
    <xf numFmtId="0" fontId="2" fillId="0" borderId="84" xfId="0" applyFont="1" applyBorder="1"/>
    <xf numFmtId="10" fontId="4" fillId="0" borderId="84" xfId="3" applyNumberFormat="1" applyFont="1" applyFill="1" applyBorder="1"/>
    <xf numFmtId="0" fontId="35" fillId="3" borderId="255" xfId="0" applyFont="1" applyFill="1" applyBorder="1"/>
    <xf numFmtId="0" fontId="2" fillId="3" borderId="256" xfId="0" applyFont="1" applyFill="1" applyBorder="1"/>
    <xf numFmtId="0" fontId="4" fillId="3" borderId="257" xfId="0" applyFont="1" applyFill="1" applyBorder="1"/>
    <xf numFmtId="3" fontId="35" fillId="3" borderId="163" xfId="0" applyNumberFormat="1" applyFont="1" applyFill="1" applyBorder="1"/>
    <xf numFmtId="10" fontId="35" fillId="3" borderId="163" xfId="3" applyNumberFormat="1" applyFont="1" applyFill="1" applyBorder="1" applyAlignment="1"/>
    <xf numFmtId="3" fontId="2" fillId="3" borderId="163" xfId="0" applyNumberFormat="1" applyFont="1" applyFill="1" applyBorder="1"/>
    <xf numFmtId="10" fontId="2" fillId="3" borderId="163" xfId="3" applyNumberFormat="1" applyFont="1" applyFill="1" applyBorder="1" applyAlignment="1"/>
    <xf numFmtId="0" fontId="35" fillId="0" borderId="84" xfId="0" applyFont="1" applyBorder="1"/>
    <xf numFmtId="165" fontId="35" fillId="0" borderId="84" xfId="0" applyNumberFormat="1" applyFont="1" applyBorder="1"/>
    <xf numFmtId="3" fontId="35" fillId="0" borderId="84" xfId="0" applyNumberFormat="1" applyFont="1" applyBorder="1"/>
    <xf numFmtId="10" fontId="35" fillId="0" borderId="84" xfId="3" applyNumberFormat="1" applyFont="1" applyFill="1" applyBorder="1" applyAlignment="1"/>
    <xf numFmtId="3" fontId="2" fillId="0" borderId="84" xfId="0" applyNumberFormat="1" applyFont="1" applyBorder="1"/>
    <xf numFmtId="10" fontId="2" fillId="0" borderId="84" xfId="3" applyNumberFormat="1" applyFont="1" applyFill="1" applyBorder="1" applyAlignment="1"/>
    <xf numFmtId="0" fontId="36" fillId="3" borderId="258" xfId="0" applyFont="1" applyFill="1" applyBorder="1" applyAlignment="1">
      <alignment horizontal="right"/>
    </xf>
    <xf numFmtId="0" fontId="36" fillId="3" borderId="259" xfId="0" applyFont="1" applyFill="1" applyBorder="1"/>
    <xf numFmtId="0" fontId="0" fillId="3" borderId="259" xfId="0" applyFill="1" applyBorder="1"/>
    <xf numFmtId="0" fontId="2" fillId="3" borderId="260" xfId="0" applyFont="1" applyFill="1" applyBorder="1"/>
    <xf numFmtId="0" fontId="36" fillId="3" borderId="246" xfId="0" applyFont="1" applyFill="1" applyBorder="1" applyAlignment="1">
      <alignment horizontal="right"/>
    </xf>
    <xf numFmtId="0" fontId="36" fillId="3" borderId="247" xfId="0" applyFont="1" applyFill="1" applyBorder="1"/>
    <xf numFmtId="0" fontId="0" fillId="3" borderId="247" xfId="0" applyFill="1" applyBorder="1"/>
    <xf numFmtId="0" fontId="2" fillId="3" borderId="248" xfId="0" applyFont="1" applyFill="1" applyBorder="1"/>
    <xf numFmtId="0" fontId="37" fillId="3" borderId="247" xfId="0" applyFont="1" applyFill="1" applyBorder="1"/>
    <xf numFmtId="3" fontId="35" fillId="0" borderId="163" xfId="0" applyNumberFormat="1" applyFont="1" applyBorder="1"/>
    <xf numFmtId="3" fontId="36" fillId="3" borderId="163" xfId="0" applyNumberFormat="1" applyFont="1" applyFill="1" applyBorder="1"/>
    <xf numFmtId="0" fontId="35" fillId="0" borderId="40" xfId="0" applyFont="1" applyBorder="1"/>
    <xf numFmtId="3" fontId="36" fillId="0" borderId="84" xfId="0" applyNumberFormat="1" applyFont="1" applyBorder="1"/>
    <xf numFmtId="0" fontId="38" fillId="3" borderId="247" xfId="0" applyFont="1" applyFill="1" applyBorder="1"/>
    <xf numFmtId="0" fontId="2" fillId="3" borderId="262" xfId="0" applyFont="1" applyFill="1" applyBorder="1"/>
    <xf numFmtId="0" fontId="4" fillId="3" borderId="263" xfId="0" applyFont="1" applyFill="1" applyBorder="1"/>
    <xf numFmtId="0" fontId="2" fillId="3" borderId="247" xfId="0" applyFont="1" applyFill="1" applyBorder="1"/>
    <xf numFmtId="0" fontId="4" fillId="3" borderId="248" xfId="0" applyFont="1" applyFill="1" applyBorder="1"/>
    <xf numFmtId="0" fontId="35" fillId="33" borderId="255" xfId="0" applyFont="1" applyFill="1" applyBorder="1"/>
    <xf numFmtId="0" fontId="2" fillId="33" borderId="256" xfId="0" applyFont="1" applyFill="1" applyBorder="1"/>
    <xf numFmtId="0" fontId="4" fillId="33" borderId="257" xfId="0" applyFont="1" applyFill="1" applyBorder="1"/>
    <xf numFmtId="0" fontId="35" fillId="33" borderId="256" xfId="0" applyFont="1" applyFill="1" applyBorder="1"/>
    <xf numFmtId="0" fontId="4" fillId="33" borderId="256" xfId="0" applyFont="1" applyFill="1" applyBorder="1"/>
    <xf numFmtId="0" fontId="2" fillId="33" borderId="257" xfId="0" applyFont="1" applyFill="1" applyBorder="1"/>
    <xf numFmtId="0" fontId="36" fillId="33" borderId="256" xfId="0" applyFont="1" applyFill="1" applyBorder="1" applyAlignment="1">
      <alignment horizontal="left" indent="2"/>
    </xf>
    <xf numFmtId="3" fontId="35" fillId="33" borderId="163" xfId="0" applyNumberFormat="1" applyFont="1" applyFill="1" applyBorder="1"/>
    <xf numFmtId="3" fontId="2" fillId="33" borderId="163" xfId="0" applyNumberFormat="1" applyFont="1" applyFill="1" applyBorder="1"/>
    <xf numFmtId="165" fontId="35" fillId="33" borderId="163" xfId="0" applyNumberFormat="1" applyFont="1" applyFill="1" applyBorder="1"/>
    <xf numFmtId="10" fontId="35" fillId="33" borderId="163" xfId="3" applyNumberFormat="1" applyFont="1" applyFill="1" applyBorder="1" applyAlignment="1"/>
    <xf numFmtId="10" fontId="2" fillId="33" borderId="163" xfId="3" applyNumberFormat="1" applyFont="1" applyFill="1" applyBorder="1" applyAlignment="1"/>
    <xf numFmtId="0" fontId="38" fillId="0" borderId="84" xfId="0" applyFont="1" applyBorder="1"/>
    <xf numFmtId="3" fontId="35" fillId="34" borderId="163" xfId="0" applyNumberFormat="1" applyFont="1" applyFill="1" applyBorder="1"/>
    <xf numFmtId="3" fontId="2" fillId="34" borderId="163" xfId="0" applyNumberFormat="1" applyFont="1" applyFill="1" applyBorder="1"/>
    <xf numFmtId="10" fontId="2" fillId="34" borderId="163" xfId="3" applyNumberFormat="1" applyFont="1" applyFill="1" applyBorder="1" applyAlignment="1"/>
    <xf numFmtId="0" fontId="35" fillId="0" borderId="255" xfId="0" applyFont="1" applyBorder="1"/>
    <xf numFmtId="0" fontId="2" fillId="0" borderId="256" xfId="0" applyFont="1" applyBorder="1"/>
    <xf numFmtId="0" fontId="4" fillId="0" borderId="257" xfId="0" applyFont="1" applyBorder="1"/>
    <xf numFmtId="10" fontId="2" fillId="0" borderId="163" xfId="3" applyNumberFormat="1" applyFont="1" applyFill="1" applyBorder="1" applyAlignment="1"/>
    <xf numFmtId="0" fontId="42" fillId="0" borderId="84" xfId="0" applyFont="1" applyBorder="1" applyAlignment="1">
      <alignment wrapText="1"/>
    </xf>
    <xf numFmtId="3" fontId="35" fillId="35" borderId="269" xfId="0" applyNumberFormat="1" applyFont="1" applyFill="1" applyBorder="1"/>
    <xf numFmtId="3" fontId="2" fillId="35" borderId="269" xfId="0" applyNumberFormat="1" applyFont="1" applyFill="1" applyBorder="1"/>
    <xf numFmtId="10" fontId="2" fillId="35" borderId="269" xfId="3" applyNumberFormat="1" applyFont="1" applyFill="1" applyBorder="1" applyAlignment="1"/>
    <xf numFmtId="0" fontId="35" fillId="33" borderId="256" xfId="0" applyFont="1" applyFill="1" applyBorder="1" applyAlignment="1">
      <alignment horizontal="left" indent="1"/>
    </xf>
    <xf numFmtId="0" fontId="36" fillId="33" borderId="256" xfId="0" applyFont="1" applyFill="1" applyBorder="1" applyAlignment="1">
      <alignment horizontal="left" indent="3"/>
    </xf>
    <xf numFmtId="0" fontId="36" fillId="0" borderId="84" xfId="0" applyFont="1" applyBorder="1" applyAlignment="1">
      <alignment horizontal="left" indent="3"/>
    </xf>
    <xf numFmtId="0" fontId="36" fillId="0" borderId="84" xfId="0" applyFont="1" applyBorder="1" applyAlignment="1">
      <alignment horizontal="left" indent="2"/>
    </xf>
    <xf numFmtId="0" fontId="35" fillId="3" borderId="278" xfId="0" applyFont="1" applyFill="1" applyBorder="1" applyAlignment="1">
      <alignment horizontal="left" indent="1"/>
    </xf>
    <xf numFmtId="0" fontId="35" fillId="3" borderId="256" xfId="0" applyFont="1" applyFill="1" applyBorder="1"/>
    <xf numFmtId="0" fontId="4" fillId="3" borderId="256" xfId="0" applyFont="1" applyFill="1" applyBorder="1"/>
    <xf numFmtId="0" fontId="2" fillId="3" borderId="257" xfId="0" applyFont="1" applyFill="1" applyBorder="1"/>
    <xf numFmtId="0" fontId="36" fillId="3" borderId="278" xfId="0" applyFont="1" applyFill="1" applyBorder="1" applyAlignment="1">
      <alignment horizontal="left" indent="3"/>
    </xf>
    <xf numFmtId="0" fontId="36" fillId="3" borderId="256" xfId="0" applyFont="1" applyFill="1" applyBorder="1" applyAlignment="1">
      <alignment horizontal="left" indent="2"/>
    </xf>
    <xf numFmtId="0" fontId="35" fillId="34" borderId="278" xfId="0" applyFont="1" applyFill="1" applyBorder="1"/>
    <xf numFmtId="0" fontId="2" fillId="34" borderId="256" xfId="0" applyFont="1" applyFill="1" applyBorder="1"/>
    <xf numFmtId="0" fontId="4" fillId="34" borderId="257" xfId="0" applyFont="1" applyFill="1" applyBorder="1"/>
    <xf numFmtId="0" fontId="35" fillId="34" borderId="278" xfId="0" applyFont="1" applyFill="1" applyBorder="1" applyAlignment="1">
      <alignment horizontal="left" indent="1"/>
    </xf>
    <xf numFmtId="0" fontId="35" fillId="34" borderId="256" xfId="0" applyFont="1" applyFill="1" applyBorder="1"/>
    <xf numFmtId="0" fontId="4" fillId="34" borderId="256" xfId="0" applyFont="1" applyFill="1" applyBorder="1"/>
    <xf numFmtId="0" fontId="2" fillId="34" borderId="257" xfId="0" applyFont="1" applyFill="1" applyBorder="1"/>
    <xf numFmtId="0" fontId="36" fillId="34" borderId="278" xfId="0" applyFont="1" applyFill="1" applyBorder="1" applyAlignment="1">
      <alignment horizontal="left" indent="3"/>
    </xf>
    <xf numFmtId="0" fontId="36" fillId="34" borderId="256" xfId="0" applyFont="1" applyFill="1" applyBorder="1" applyAlignment="1">
      <alignment horizontal="left" indent="2"/>
    </xf>
    <xf numFmtId="3" fontId="36" fillId="34" borderId="163" xfId="0" applyNumberFormat="1" applyFont="1" applyFill="1" applyBorder="1"/>
    <xf numFmtId="0" fontId="35" fillId="35" borderId="279" xfId="0" applyFont="1" applyFill="1" applyBorder="1"/>
    <xf numFmtId="0" fontId="2" fillId="35" borderId="280" xfId="0" applyFont="1" applyFill="1" applyBorder="1"/>
    <xf numFmtId="0" fontId="4" fillId="35" borderId="281" xfId="0" applyFont="1" applyFill="1" applyBorder="1"/>
    <xf numFmtId="0" fontId="35" fillId="35" borderId="279" xfId="0" applyFont="1" applyFill="1" applyBorder="1" applyAlignment="1">
      <alignment horizontal="left" indent="1"/>
    </xf>
    <xf numFmtId="0" fontId="35" fillId="35" borderId="280" xfId="0" applyFont="1" applyFill="1" applyBorder="1"/>
    <xf numFmtId="0" fontId="4" fillId="35" borderId="280" xfId="0" applyFont="1" applyFill="1" applyBorder="1"/>
    <xf numFmtId="0" fontId="2" fillId="35" borderId="281" xfId="0" applyFont="1" applyFill="1" applyBorder="1"/>
    <xf numFmtId="0" fontId="36" fillId="35" borderId="279" xfId="0" applyFont="1" applyFill="1" applyBorder="1" applyAlignment="1">
      <alignment horizontal="left" indent="3"/>
    </xf>
    <xf numFmtId="0" fontId="36" fillId="35" borderId="280" xfId="0" applyFont="1" applyFill="1" applyBorder="1" applyAlignment="1">
      <alignment horizontal="left" indent="2"/>
    </xf>
    <xf numFmtId="3" fontId="35" fillId="35" borderId="282" xfId="0" applyNumberFormat="1" applyFont="1" applyFill="1" applyBorder="1"/>
    <xf numFmtId="3" fontId="35" fillId="35" borderId="283" xfId="0" applyNumberFormat="1" applyFont="1" applyFill="1" applyBorder="1"/>
    <xf numFmtId="3" fontId="36" fillId="35" borderId="283" xfId="0" applyNumberFormat="1" applyFont="1" applyFill="1" applyBorder="1"/>
    <xf numFmtId="3" fontId="36" fillId="35" borderId="284" xfId="0" applyNumberFormat="1" applyFont="1" applyFill="1" applyBorder="1"/>
    <xf numFmtId="3" fontId="35" fillId="35" borderId="284" xfId="0" applyNumberFormat="1" applyFont="1" applyFill="1" applyBorder="1"/>
    <xf numFmtId="3" fontId="2" fillId="35" borderId="282" xfId="0" applyNumberFormat="1" applyFont="1" applyFill="1" applyBorder="1"/>
    <xf numFmtId="10" fontId="2" fillId="35" borderId="282" xfId="3" applyNumberFormat="1" applyFont="1" applyFill="1" applyBorder="1" applyAlignment="1"/>
    <xf numFmtId="0" fontId="2" fillId="15" borderId="84" xfId="0" applyFont="1" applyFill="1" applyBorder="1"/>
    <xf numFmtId="0" fontId="2" fillId="20" borderId="84" xfId="0" applyFont="1" applyFill="1" applyBorder="1"/>
    <xf numFmtId="0" fontId="2" fillId="3" borderId="286" xfId="0" applyFont="1" applyFill="1" applyBorder="1"/>
    <xf numFmtId="0" fontId="4" fillId="3" borderId="287" xfId="0" applyFont="1" applyFill="1" applyBorder="1"/>
    <xf numFmtId="0" fontId="36" fillId="3" borderId="288" xfId="0" applyFont="1" applyFill="1" applyBorder="1" applyAlignment="1">
      <alignment horizontal="left" indent="3"/>
    </xf>
    <xf numFmtId="0" fontId="2" fillId="3" borderId="289" xfId="0" applyFont="1" applyFill="1" applyBorder="1"/>
    <xf numFmtId="0" fontId="4" fillId="3" borderId="290" xfId="0" applyFont="1" applyFill="1" applyBorder="1"/>
    <xf numFmtId="0" fontId="2" fillId="0" borderId="72" xfId="0" applyFont="1" applyBorder="1"/>
    <xf numFmtId="3" fontId="36" fillId="34" borderId="291" xfId="0" applyNumberFormat="1" applyFont="1" applyFill="1" applyBorder="1"/>
    <xf numFmtId="3" fontId="35" fillId="34" borderId="291" xfId="0" applyNumberFormat="1" applyFont="1" applyFill="1" applyBorder="1"/>
    <xf numFmtId="0" fontId="36" fillId="34" borderId="255" xfId="0" applyFont="1" applyFill="1" applyBorder="1" applyAlignment="1">
      <alignment horizontal="left" indent="3"/>
    </xf>
    <xf numFmtId="0" fontId="36" fillId="34" borderId="292" xfId="0" applyFont="1" applyFill="1" applyBorder="1" applyAlignment="1">
      <alignment horizontal="left" indent="3"/>
    </xf>
    <xf numFmtId="0" fontId="2" fillId="34" borderId="259" xfId="0" applyFont="1" applyFill="1" applyBorder="1"/>
    <xf numFmtId="0" fontId="4" fillId="34" borderId="293" xfId="0" applyFont="1" applyFill="1" applyBorder="1"/>
    <xf numFmtId="3" fontId="2" fillId="34" borderId="291" xfId="0" applyNumberFormat="1" applyFont="1" applyFill="1" applyBorder="1"/>
    <xf numFmtId="10" fontId="2" fillId="34" borderId="291" xfId="3" applyNumberFormat="1" applyFont="1" applyFill="1" applyBorder="1" applyAlignment="1"/>
    <xf numFmtId="0" fontId="35" fillId="34" borderId="255" xfId="0" applyFont="1" applyFill="1" applyBorder="1" applyAlignment="1">
      <alignment horizontal="left"/>
    </xf>
    <xf numFmtId="3" fontId="36" fillId="35" borderId="269" xfId="0" applyNumberFormat="1" applyFont="1" applyFill="1" applyBorder="1"/>
    <xf numFmtId="3" fontId="36" fillId="0" borderId="84" xfId="5" applyNumberFormat="1" applyFont="1" applyFill="1" applyBorder="1" applyAlignment="1">
      <alignment horizontal="right"/>
    </xf>
    <xf numFmtId="3" fontId="35" fillId="0" borderId="84" xfId="5" applyNumberFormat="1" applyFont="1" applyFill="1" applyBorder="1" applyAlignment="1">
      <alignment horizontal="right"/>
    </xf>
    <xf numFmtId="0" fontId="36" fillId="0" borderId="84" xfId="0" applyFont="1" applyBorder="1"/>
    <xf numFmtId="10" fontId="36" fillId="0" borderId="84" xfId="5" applyNumberFormat="1" applyFont="1" applyFill="1" applyBorder="1" applyAlignment="1">
      <alignment horizontal="right"/>
    </xf>
    <xf numFmtId="0" fontId="35" fillId="0" borderId="114" xfId="5" applyFont="1" applyFill="1" applyBorder="1" applyAlignment="1">
      <alignment horizontal="left" vertical="center"/>
    </xf>
    <xf numFmtId="0" fontId="44" fillId="0" borderId="84" xfId="0" applyFont="1" applyBorder="1"/>
    <xf numFmtId="3" fontId="44" fillId="23" borderId="216" xfId="5" applyNumberFormat="1" applyFont="1" applyFill="1" applyBorder="1" applyAlignment="1">
      <alignment horizontal="right"/>
    </xf>
    <xf numFmtId="3" fontId="44" fillId="23" borderId="217" xfId="5" applyNumberFormat="1" applyFont="1" applyFill="1" applyBorder="1" applyAlignment="1">
      <alignment horizontal="right"/>
    </xf>
    <xf numFmtId="3" fontId="43" fillId="23" borderId="217" xfId="5" applyNumberFormat="1" applyFont="1" applyFill="1" applyBorder="1" applyAlignment="1">
      <alignment horizontal="right"/>
    </xf>
    <xf numFmtId="3" fontId="44" fillId="23" borderId="218" xfId="5" applyNumberFormat="1" applyFont="1" applyFill="1" applyBorder="1" applyAlignment="1">
      <alignment horizontal="right"/>
    </xf>
    <xf numFmtId="0" fontId="44" fillId="4" borderId="84" xfId="0" applyFont="1" applyFill="1" applyBorder="1"/>
    <xf numFmtId="10" fontId="44" fillId="23" borderId="218" xfId="5" applyNumberFormat="1" applyFont="1" applyFill="1" applyBorder="1" applyAlignment="1">
      <alignment horizontal="right"/>
    </xf>
    <xf numFmtId="0" fontId="36" fillId="33" borderId="288" xfId="0" applyFont="1" applyFill="1" applyBorder="1" applyAlignment="1">
      <alignment horizontal="left" indent="3"/>
    </xf>
    <xf numFmtId="0" fontId="2" fillId="33" borderId="289" xfId="0" applyFont="1" applyFill="1" applyBorder="1"/>
    <xf numFmtId="0" fontId="4" fillId="33" borderId="290" xfId="0" applyFont="1" applyFill="1" applyBorder="1"/>
    <xf numFmtId="3" fontId="36" fillId="33" borderId="163" xfId="0" applyNumberFormat="1" applyFont="1" applyFill="1" applyBorder="1"/>
    <xf numFmtId="0" fontId="37" fillId="0" borderId="114" xfId="5" applyFont="1" applyFill="1" applyBorder="1" applyAlignment="1">
      <alignment horizontal="left" vertical="center"/>
    </xf>
    <xf numFmtId="0" fontId="43" fillId="33" borderId="214" xfId="5" applyFont="1" applyFill="1" applyBorder="1" applyAlignment="1">
      <alignment horizontal="left" vertical="center"/>
    </xf>
    <xf numFmtId="0" fontId="43" fillId="33" borderId="215" xfId="5" applyFont="1" applyFill="1" applyBorder="1" applyAlignment="1">
      <alignment horizontal="left" vertical="center"/>
    </xf>
    <xf numFmtId="0" fontId="35" fillId="3" borderId="266" xfId="0" applyFont="1" applyFill="1" applyBorder="1"/>
    <xf numFmtId="0" fontId="2" fillId="3" borderId="267" xfId="0" applyFont="1" applyFill="1" applyBorder="1"/>
    <xf numFmtId="0" fontId="4" fillId="3" borderId="268" xfId="0" applyFont="1" applyFill="1" applyBorder="1"/>
    <xf numFmtId="0" fontId="35" fillId="3" borderId="298" xfId="0" applyFont="1" applyFill="1" applyBorder="1"/>
    <xf numFmtId="0" fontId="4" fillId="3" borderId="255" xfId="0" applyFont="1" applyFill="1" applyBorder="1"/>
    <xf numFmtId="0" fontId="4" fillId="33" borderId="294" xfId="5" applyFont="1" applyFill="1" applyBorder="1" applyAlignment="1">
      <alignment horizontal="left" vertical="center"/>
    </xf>
    <xf numFmtId="0" fontId="4" fillId="3" borderId="285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3" fillId="0" borderId="0" xfId="1" applyFont="1" applyBorder="1" applyAlignment="1">
      <alignment horizontal="left" vertical="center"/>
    </xf>
    <xf numFmtId="0" fontId="34" fillId="0" borderId="0" xfId="1" applyBorder="1" applyAlignment="1">
      <alignment horizontal="left" vertical="center"/>
    </xf>
    <xf numFmtId="0" fontId="4" fillId="13" borderId="96" xfId="5" applyFont="1" applyFill="1" applyBorder="1">
      <alignment horizontal="left"/>
    </xf>
    <xf numFmtId="0" fontId="4" fillId="13" borderId="97" xfId="5" applyFont="1" applyFill="1" applyBorder="1">
      <alignment horizontal="left"/>
    </xf>
    <xf numFmtId="0" fontId="4" fillId="13" borderId="98" xfId="5" applyFont="1" applyFill="1" applyBorder="1">
      <alignment horizontal="left"/>
    </xf>
    <xf numFmtId="0" fontId="2" fillId="6" borderId="90" xfId="5" applyFont="1" applyFill="1" applyBorder="1">
      <alignment horizontal="left"/>
    </xf>
    <xf numFmtId="0" fontId="2" fillId="6" borderId="91" xfId="5" applyFont="1" applyFill="1" applyBorder="1">
      <alignment horizontal="left"/>
    </xf>
    <xf numFmtId="0" fontId="2" fillId="6" borderId="92" xfId="5" applyFont="1" applyFill="1" applyBorder="1">
      <alignment horizontal="left"/>
    </xf>
    <xf numFmtId="0" fontId="4" fillId="13" borderId="90" xfId="5" applyFont="1" applyFill="1" applyBorder="1">
      <alignment horizontal="left"/>
    </xf>
    <xf numFmtId="0" fontId="4" fillId="13" borderId="91" xfId="5" applyFont="1" applyFill="1" applyBorder="1">
      <alignment horizontal="left"/>
    </xf>
    <xf numFmtId="0" fontId="4" fillId="13" borderId="92" xfId="5" applyFont="1" applyFill="1" applyBorder="1">
      <alignment horizontal="left"/>
    </xf>
    <xf numFmtId="0" fontId="28" fillId="21" borderId="229" xfId="0" applyFont="1" applyFill="1" applyBorder="1" applyAlignment="1">
      <alignment horizontal="center" vertical="center" wrapText="1"/>
    </xf>
    <xf numFmtId="0" fontId="28" fillId="21" borderId="230" xfId="0" applyFont="1" applyFill="1" applyBorder="1" applyAlignment="1">
      <alignment horizontal="center" vertical="center" wrapText="1"/>
    </xf>
    <xf numFmtId="0" fontId="28" fillId="21" borderId="181" xfId="0" applyFont="1" applyFill="1" applyBorder="1" applyAlignment="1">
      <alignment horizontal="center" vertical="center" wrapText="1"/>
    </xf>
    <xf numFmtId="0" fontId="15" fillId="26" borderId="239" xfId="0" applyFont="1" applyFill="1" applyBorder="1" applyAlignment="1">
      <alignment horizontal="center"/>
    </xf>
    <xf numFmtId="0" fontId="15" fillId="26" borderId="240" xfId="0" applyFont="1" applyFill="1" applyBorder="1" applyAlignment="1">
      <alignment horizontal="center"/>
    </xf>
    <xf numFmtId="0" fontId="15" fillId="26" borderId="241" xfId="0" applyFont="1" applyFill="1" applyBorder="1" applyAlignment="1">
      <alignment horizontal="center"/>
    </xf>
    <xf numFmtId="0" fontId="14" fillId="4" borderId="244" xfId="0" applyFont="1" applyFill="1" applyBorder="1" applyAlignment="1">
      <alignment horizontal="left" vertical="center"/>
    </xf>
    <xf numFmtId="0" fontId="13" fillId="4" borderId="68" xfId="0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/>
    </xf>
    <xf numFmtId="0" fontId="13" fillId="4" borderId="70" xfId="0" applyFont="1" applyFill="1" applyBorder="1" applyAlignment="1">
      <alignment horizontal="center" vertical="center"/>
    </xf>
    <xf numFmtId="0" fontId="2" fillId="9" borderId="74" xfId="5" applyFont="1" applyFill="1" applyBorder="1" applyAlignment="1">
      <alignment horizontal="center" vertical="center" wrapText="1" shrinkToFit="1"/>
    </xf>
    <xf numFmtId="0" fontId="2" fillId="9" borderId="75" xfId="5" applyFont="1" applyFill="1" applyBorder="1" applyAlignment="1">
      <alignment horizontal="center" vertical="center" wrapText="1" shrinkToFit="1"/>
    </xf>
    <xf numFmtId="0" fontId="11" fillId="9" borderId="74" xfId="5" applyFont="1" applyFill="1" applyBorder="1" applyAlignment="1">
      <alignment horizontal="center" vertical="center" wrapText="1" shrinkToFit="1"/>
    </xf>
    <xf numFmtId="0" fontId="11" fillId="9" borderId="75" xfId="5" applyFont="1" applyFill="1" applyBorder="1" applyAlignment="1">
      <alignment horizontal="center" vertical="center" wrapText="1" shrinkToFit="1"/>
    </xf>
    <xf numFmtId="0" fontId="15" fillId="10" borderId="79" xfId="0" applyFont="1" applyFill="1" applyBorder="1" applyAlignment="1">
      <alignment horizontal="center"/>
    </xf>
    <xf numFmtId="0" fontId="15" fillId="10" borderId="80" xfId="0" applyFont="1" applyFill="1" applyBorder="1" applyAlignment="1">
      <alignment horizontal="center"/>
    </xf>
    <xf numFmtId="0" fontId="15" fillId="10" borderId="81" xfId="0" applyFont="1" applyFill="1" applyBorder="1" applyAlignment="1">
      <alignment horizontal="center"/>
    </xf>
    <xf numFmtId="0" fontId="4" fillId="11" borderId="84" xfId="5" applyFont="1" applyFill="1" applyBorder="1" applyAlignment="1">
      <alignment horizontal="left" vertical="center"/>
    </xf>
    <xf numFmtId="167" fontId="4" fillId="11" borderId="84" xfId="5" applyNumberFormat="1" applyFont="1" applyFill="1" applyBorder="1" applyAlignment="1">
      <alignment horizontal="left" vertical="center"/>
    </xf>
    <xf numFmtId="0" fontId="4" fillId="13" borderId="85" xfId="5" applyFont="1" applyFill="1" applyBorder="1">
      <alignment horizontal="left"/>
    </xf>
    <xf numFmtId="0" fontId="4" fillId="13" borderId="86" xfId="5" applyFont="1" applyFill="1" applyBorder="1">
      <alignment horizontal="left"/>
    </xf>
    <xf numFmtId="0" fontId="4" fillId="13" borderId="87" xfId="5" applyFont="1" applyFill="1" applyBorder="1">
      <alignment horizontal="left"/>
    </xf>
    <xf numFmtId="0" fontId="22" fillId="21" borderId="206" xfId="0" applyFont="1" applyFill="1" applyBorder="1" applyAlignment="1">
      <alignment horizontal="center" vertical="center" wrapText="1"/>
    </xf>
    <xf numFmtId="0" fontId="23" fillId="21" borderId="209" xfId="0" applyFont="1" applyFill="1" applyBorder="1" applyAlignment="1">
      <alignment horizontal="center" vertical="center" wrapText="1"/>
    </xf>
    <xf numFmtId="0" fontId="23" fillId="21" borderId="213" xfId="0" applyFont="1" applyFill="1" applyBorder="1" applyAlignment="1">
      <alignment horizontal="center" vertical="center" wrapText="1"/>
    </xf>
    <xf numFmtId="0" fontId="4" fillId="23" borderId="216" xfId="5" applyFont="1" applyFill="1" applyBorder="1" applyAlignment="1">
      <alignment horizontal="left" vertical="center"/>
    </xf>
    <xf numFmtId="0" fontId="4" fillId="23" borderId="217" xfId="5" applyFont="1" applyFill="1" applyBorder="1" applyAlignment="1">
      <alignment horizontal="left" vertical="center"/>
    </xf>
    <xf numFmtId="0" fontId="4" fillId="23" borderId="218" xfId="5" applyFont="1" applyFill="1" applyBorder="1" applyAlignment="1">
      <alignment horizontal="left" vertical="center"/>
    </xf>
    <xf numFmtId="0" fontId="4" fillId="24" borderId="219" xfId="5" applyFont="1" applyFill="1" applyBorder="1" applyAlignment="1">
      <alignment horizontal="left" vertical="center"/>
    </xf>
    <xf numFmtId="0" fontId="4" fillId="24" borderId="220" xfId="5" applyFont="1" applyFill="1" applyBorder="1" applyAlignment="1">
      <alignment horizontal="left" vertical="center"/>
    </xf>
    <xf numFmtId="0" fontId="4" fillId="24" borderId="221" xfId="5" applyFont="1" applyFill="1" applyBorder="1" applyAlignment="1">
      <alignment horizontal="left" vertical="center"/>
    </xf>
    <xf numFmtId="0" fontId="14" fillId="25" borderId="224" xfId="0" applyFont="1" applyFill="1" applyBorder="1" applyAlignment="1">
      <alignment horizontal="left"/>
    </xf>
    <xf numFmtId="0" fontId="14" fillId="25" borderId="225" xfId="0" applyFont="1" applyFill="1" applyBorder="1" applyAlignment="1">
      <alignment horizontal="left"/>
    </xf>
    <xf numFmtId="0" fontId="14" fillId="25" borderId="226" xfId="0" applyFont="1" applyFill="1" applyBorder="1" applyAlignment="1">
      <alignment horizontal="left"/>
    </xf>
    <xf numFmtId="0" fontId="19" fillId="21" borderId="189" xfId="0" applyFont="1" applyFill="1" applyBorder="1" applyAlignment="1">
      <alignment horizontal="center" vertical="center" textRotation="90" wrapText="1" readingOrder="2"/>
    </xf>
    <xf numFmtId="0" fontId="15" fillId="21" borderId="190" xfId="0" applyFont="1" applyFill="1" applyBorder="1" applyAlignment="1">
      <alignment horizontal="center" vertical="center" textRotation="90" wrapText="1" readingOrder="2"/>
    </xf>
    <xf numFmtId="0" fontId="15" fillId="21" borderId="202" xfId="0" applyFont="1" applyFill="1" applyBorder="1" applyAlignment="1">
      <alignment horizontal="center" vertical="center" textRotation="90" wrapText="1" readingOrder="2"/>
    </xf>
    <xf numFmtId="0" fontId="20" fillId="10" borderId="130" xfId="0" applyFont="1" applyFill="1" applyBorder="1" applyAlignment="1">
      <alignment horizontal="center" vertical="center"/>
    </xf>
    <xf numFmtId="0" fontId="20" fillId="10" borderId="136" xfId="0" applyFont="1" applyFill="1" applyBorder="1" applyAlignment="1">
      <alignment horizontal="center" vertical="center"/>
    </xf>
    <xf numFmtId="0" fontId="20" fillId="10" borderId="191" xfId="0" applyFont="1" applyFill="1" applyBorder="1" applyAlignment="1">
      <alignment horizontal="center" vertical="center"/>
    </xf>
    <xf numFmtId="0" fontId="20" fillId="0" borderId="130" xfId="0" applyFont="1" applyBorder="1" applyAlignment="1">
      <alignment horizontal="center" vertical="center"/>
    </xf>
    <xf numFmtId="0" fontId="20" fillId="0" borderId="136" xfId="0" applyFont="1" applyBorder="1" applyAlignment="1">
      <alignment horizontal="center" vertical="center"/>
    </xf>
    <xf numFmtId="0" fontId="20" fillId="0" borderId="191" xfId="0" applyFont="1" applyBorder="1" applyAlignment="1">
      <alignment horizontal="center" vertical="center"/>
    </xf>
    <xf numFmtId="0" fontId="20" fillId="22" borderId="130" xfId="0" applyFont="1" applyFill="1" applyBorder="1" applyAlignment="1">
      <alignment horizontal="center" vertical="center"/>
    </xf>
    <xf numFmtId="0" fontId="20" fillId="22" borderId="155" xfId="0" applyFont="1" applyFill="1" applyBorder="1" applyAlignment="1">
      <alignment horizontal="center" vertical="center"/>
    </xf>
    <xf numFmtId="0" fontId="20" fillId="0" borderId="148" xfId="0" applyFont="1" applyBorder="1" applyAlignment="1">
      <alignment horizontal="center" vertical="center" wrapText="1"/>
    </xf>
    <xf numFmtId="0" fontId="20" fillId="0" borderId="136" xfId="0" applyFont="1" applyBorder="1" applyAlignment="1">
      <alignment horizontal="center" vertical="center" wrapText="1"/>
    </xf>
    <xf numFmtId="0" fontId="20" fillId="0" borderId="155" xfId="0" applyFont="1" applyBorder="1" applyAlignment="1">
      <alignment horizontal="center" vertical="center" wrapText="1"/>
    </xf>
    <xf numFmtId="0" fontId="15" fillId="15" borderId="118" xfId="0" applyFont="1" applyFill="1" applyBorder="1" applyAlignment="1">
      <alignment horizontal="center"/>
    </xf>
    <xf numFmtId="0" fontId="15" fillId="15" borderId="119" xfId="0" applyFont="1" applyFill="1" applyBorder="1" applyAlignment="1">
      <alignment horizontal="center"/>
    </xf>
    <xf numFmtId="0" fontId="15" fillId="15" borderId="120" xfId="0" applyFont="1" applyFill="1" applyBorder="1" applyAlignment="1">
      <alignment horizontal="center"/>
    </xf>
    <xf numFmtId="0" fontId="14" fillId="16" borderId="123" xfId="0" applyFont="1" applyFill="1" applyBorder="1" applyAlignment="1">
      <alignment horizontal="left"/>
    </xf>
    <xf numFmtId="0" fontId="14" fillId="16" borderId="124" xfId="0" applyFont="1" applyFill="1" applyBorder="1" applyAlignment="1">
      <alignment horizontal="left"/>
    </xf>
    <xf numFmtId="0" fontId="14" fillId="16" borderId="125" xfId="0" applyFont="1" applyFill="1" applyBorder="1" applyAlignment="1">
      <alignment horizontal="left"/>
    </xf>
    <xf numFmtId="0" fontId="14" fillId="20" borderId="184" xfId="0" applyFont="1" applyFill="1" applyBorder="1" applyAlignment="1">
      <alignment horizontal="left"/>
    </xf>
    <xf numFmtId="0" fontId="14" fillId="20" borderId="185" xfId="0" applyFont="1" applyFill="1" applyBorder="1" applyAlignment="1">
      <alignment horizontal="left"/>
    </xf>
    <xf numFmtId="0" fontId="14" fillId="20" borderId="186" xfId="0" applyFont="1" applyFill="1" applyBorder="1" applyAlignment="1">
      <alignment horizontal="left"/>
    </xf>
    <xf numFmtId="0" fontId="2" fillId="6" borderId="88" xfId="5" applyFont="1" applyFill="1" applyBorder="1">
      <alignment horizontal="left"/>
    </xf>
    <xf numFmtId="0" fontId="2" fillId="6" borderId="115" xfId="5" applyFont="1" applyFill="1" applyBorder="1">
      <alignment horizontal="left"/>
    </xf>
    <xf numFmtId="0" fontId="2" fillId="6" borderId="89" xfId="5" applyFont="1" applyFill="1" applyBorder="1">
      <alignment horizontal="left"/>
    </xf>
    <xf numFmtId="0" fontId="2" fillId="6" borderId="99" xfId="5" applyFont="1" applyFill="1" applyBorder="1">
      <alignment horizontal="left"/>
    </xf>
    <xf numFmtId="0" fontId="2" fillId="6" borderId="117" xfId="5" applyFont="1" applyFill="1" applyBorder="1">
      <alignment horizontal="left"/>
    </xf>
    <xf numFmtId="0" fontId="2" fillId="6" borderId="100" xfId="5" applyFont="1" applyFill="1" applyBorder="1">
      <alignment horizontal="left"/>
    </xf>
    <xf numFmtId="0" fontId="43" fillId="23" borderId="295" xfId="5" applyFont="1" applyFill="1" applyBorder="1" applyAlignment="1">
      <alignment horizontal="left" vertical="center"/>
    </xf>
    <xf numFmtId="0" fontId="43" fillId="23" borderId="296" xfId="5" applyFont="1" applyFill="1" applyBorder="1" applyAlignment="1">
      <alignment horizontal="left" vertical="center"/>
    </xf>
    <xf numFmtId="0" fontId="43" fillId="23" borderId="297" xfId="5" applyFont="1" applyFill="1" applyBorder="1" applyAlignment="1">
      <alignment horizontal="left" vertical="center"/>
    </xf>
    <xf numFmtId="49" fontId="40" fillId="34" borderId="261" xfId="0" applyNumberFormat="1" applyFont="1" applyFill="1" applyBorder="1" applyAlignment="1">
      <alignment horizontal="left" vertical="center" wrapText="1"/>
    </xf>
    <xf numFmtId="0" fontId="41" fillId="34" borderId="262" xfId="0" applyFont="1" applyFill="1" applyBorder="1" applyAlignment="1">
      <alignment vertical="center" wrapText="1"/>
    </xf>
    <xf numFmtId="0" fontId="41" fillId="34" borderId="263" xfId="0" applyFont="1" applyFill="1" applyBorder="1" applyAlignment="1">
      <alignment vertical="center" wrapText="1"/>
    </xf>
    <xf numFmtId="0" fontId="42" fillId="34" borderId="265" xfId="0" applyFont="1" applyFill="1" applyBorder="1" applyAlignment="1">
      <alignment wrapText="1"/>
    </xf>
    <xf numFmtId="0" fontId="42" fillId="34" borderId="84" xfId="0" applyFont="1" applyFill="1" applyBorder="1" applyAlignment="1">
      <alignment wrapText="1"/>
    </xf>
    <xf numFmtId="0" fontId="42" fillId="34" borderId="264" xfId="0" applyFont="1" applyFill="1" applyBorder="1" applyAlignment="1">
      <alignment wrapText="1"/>
    </xf>
    <xf numFmtId="0" fontId="42" fillId="34" borderId="266" xfId="0" applyFont="1" applyFill="1" applyBorder="1" applyAlignment="1">
      <alignment wrapText="1"/>
    </xf>
    <xf numFmtId="0" fontId="42" fillId="34" borderId="267" xfId="0" applyFont="1" applyFill="1" applyBorder="1" applyAlignment="1">
      <alignment wrapText="1"/>
    </xf>
    <xf numFmtId="0" fontId="42" fillId="34" borderId="268" xfId="0" applyFont="1" applyFill="1" applyBorder="1" applyAlignment="1">
      <alignment wrapText="1"/>
    </xf>
    <xf numFmtId="0" fontId="35" fillId="35" borderId="270" xfId="0" applyFont="1" applyFill="1" applyBorder="1" applyAlignment="1">
      <alignment vertical="center" wrapText="1"/>
    </xf>
    <xf numFmtId="0" fontId="0" fillId="35" borderId="271" xfId="0" applyFill="1" applyBorder="1" applyAlignment="1">
      <alignment vertical="center" wrapText="1"/>
    </xf>
    <xf numFmtId="0" fontId="0" fillId="35" borderId="272" xfId="0" applyFill="1" applyBorder="1" applyAlignment="1">
      <alignment vertical="center" wrapText="1"/>
    </xf>
    <xf numFmtId="0" fontId="0" fillId="35" borderId="273" xfId="0" applyFill="1" applyBorder="1" applyAlignment="1">
      <alignment vertical="center" wrapText="1"/>
    </xf>
    <xf numFmtId="0" fontId="0" fillId="35" borderId="84" xfId="0" applyFill="1" applyBorder="1" applyAlignment="1">
      <alignment vertical="center" wrapText="1"/>
    </xf>
    <xf numFmtId="0" fontId="0" fillId="35" borderId="274" xfId="0" applyFill="1" applyBorder="1" applyAlignment="1">
      <alignment vertical="center" wrapText="1"/>
    </xf>
    <xf numFmtId="0" fontId="0" fillId="35" borderId="275" xfId="0" applyFill="1" applyBorder="1" applyAlignment="1">
      <alignment vertical="center" wrapText="1"/>
    </xf>
    <xf numFmtId="0" fontId="0" fillId="35" borderId="276" xfId="0" applyFill="1" applyBorder="1" applyAlignment="1">
      <alignment vertical="center" wrapText="1"/>
    </xf>
    <xf numFmtId="0" fontId="0" fillId="35" borderId="277" xfId="0" applyFill="1" applyBorder="1" applyAlignment="1">
      <alignment vertical="center" wrapText="1"/>
    </xf>
  </cellXfs>
  <cellStyles count="12">
    <cellStyle name="___row1" xfId="5" xr:uid="{00000000-0005-0000-0000-000005000000}"/>
    <cellStyle name="_data" xfId="4" xr:uid="{00000000-0005-0000-0000-000004000000}"/>
    <cellStyle name="_page" xfId="2" xr:uid="{00000000-0005-0000-0000-000002000000}"/>
    <cellStyle name="CFM Drill Column" xfId="9" xr:uid="{00000000-0005-0000-0000-000009000000}"/>
    <cellStyle name="CFM Drill Row" xfId="7" xr:uid="{00000000-0005-0000-0000-000007000000}"/>
    <cellStyle name="CFM Choice" xfId="1" xr:uid="{00000000-0005-0000-0000-000001000000}"/>
    <cellStyle name="CFM Run" xfId="10" xr:uid="{00000000-0005-0000-0000-00000A000000}"/>
    <cellStyle name="CFM Value" xfId="8" xr:uid="{00000000-0005-0000-0000-000008000000}"/>
    <cellStyle name="Normální" xfId="0" builtinId="0"/>
    <cellStyle name="Normální 2" xfId="11" xr:uid="{00000000-0005-0000-0000-00000B000000}"/>
    <cellStyle name="Procenta" xfId="3" builtinId="5"/>
    <cellStyle name="Špatně" xfId="6" builtinId="27"/>
  </cellStyles>
  <dxfs count="83"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color rgb="FFE8E8E8"/>
      </font>
    </dxf>
    <dxf>
      <font>
        <color rgb="FFE8E8E8"/>
      </font>
    </dxf>
    <dxf>
      <font>
        <color rgb="FFE8E8E8"/>
      </font>
    </dxf>
    <dxf>
      <font>
        <color rgb="FFE8E8E8"/>
      </font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color rgb="FFE8E8E8"/>
      </font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6</xdr:row>
      <xdr:rowOff>234950</xdr:rowOff>
    </xdr:from>
    <xdr:to>
      <xdr:col>7</xdr:col>
      <xdr:colOff>285750</xdr:colOff>
      <xdr:row>8</xdr:row>
      <xdr:rowOff>111125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51760" cy="682373"/>
        </a:xfrm>
        <a:prstGeom prst="rect">
          <a:avLst/>
        </a:prstGeom>
        <a:effectLst/>
      </xdr:spPr>
    </xdr:pic>
    <xdr:clientData/>
  </xdr:twoCellAnchor>
  <xdr:twoCellAnchor>
    <xdr:from>
      <xdr:col>14</xdr:col>
      <xdr:colOff>285750</xdr:colOff>
      <xdr:row>65</xdr:row>
      <xdr:rowOff>253365</xdr:rowOff>
    </xdr:from>
    <xdr:to>
      <xdr:col>18</xdr:col>
      <xdr:colOff>521970</xdr:colOff>
      <xdr:row>73</xdr:row>
      <xdr:rowOff>4445</xdr:rowOff>
    </xdr:to>
    <xdr:pic>
      <xdr:nvPicPr>
        <xdr:cNvPr id="120" name="Graf6" descr="0|1|0|DimGray~__f2b3d2ba_181e_4d88_83bf_2bfbc87744f7~#VALUE!|SkyBlue~~|LimeGreen¨70ˇ70¨100ˇ100~Gold¨100ˇ100¨102ˇ102~Red¨102ˇ102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285750</xdr:colOff>
      <xdr:row>72</xdr:row>
      <xdr:rowOff>251460</xdr:rowOff>
    </xdr:from>
    <xdr:to>
      <xdr:col>18</xdr:col>
      <xdr:colOff>521970</xdr:colOff>
      <xdr:row>80</xdr:row>
      <xdr:rowOff>10160</xdr:rowOff>
    </xdr:to>
    <xdr:pic>
      <xdr:nvPicPr>
        <xdr:cNvPr id="134" name="Graf7" descr="0|1|0|DimGray~__51284863_f697_4f61_b49c_cd8d991b2011~155.905030051693|SkyBlue~~|LimeGreen¨70ˇ70¨100ˇ100~Gold¨100ˇ100¨102ˇ102~Red¨102ˇ102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285750</xdr:colOff>
      <xdr:row>79</xdr:row>
      <xdr:rowOff>250190</xdr:rowOff>
    </xdr:from>
    <xdr:to>
      <xdr:col>18</xdr:col>
      <xdr:colOff>521970</xdr:colOff>
      <xdr:row>87</xdr:row>
      <xdr:rowOff>8890</xdr:rowOff>
    </xdr:to>
    <xdr:pic>
      <xdr:nvPicPr>
        <xdr:cNvPr id="135" name="Graf8" descr="0|1|0|DimGray~__b4d80ecc_9a9f_42c7_9fbd_e74bf370054d~184.763537584368|SkyBlue~~|LimeGreen¨70ˇ70¨100ˇ100~Gold¨100ˇ100¨102ˇ102~Red¨102ˇ102¨130ˇ130~Transparent¨130ˇ130¨ˇ~Transparent¨ˇ¨ˇ|DimGray~7~7~0|0~0|Transparent|281~158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285750</xdr:colOff>
      <xdr:row>43</xdr:row>
      <xdr:rowOff>1905</xdr:rowOff>
    </xdr:from>
    <xdr:to>
      <xdr:col>18</xdr:col>
      <xdr:colOff>521970</xdr:colOff>
      <xdr:row>51</xdr:row>
      <xdr:rowOff>6985</xdr:rowOff>
    </xdr:to>
    <xdr:pic>
      <xdr:nvPicPr>
        <xdr:cNvPr id="136" name="Graf4" descr="0|1|0|DimGray~__857672a3_3b27_4528_acb8_49430f02c87c~#VALUE!|SkyBlue~~|Red¨70ˇ70¨97ˇ97~Gold¨97ˇ97¨100ˇ100~LimeGreen¨100ˇ100¨130ˇ130~Transparent¨130ˇ130¨ˇ~Transparent¨ˇ¨ˇ|DimGray~7~7~0|0~0|Transparent|281~0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285750</xdr:colOff>
      <xdr:row>13</xdr:row>
      <xdr:rowOff>0</xdr:rowOff>
    </xdr:from>
    <xdr:to>
      <xdr:col>18</xdr:col>
      <xdr:colOff>521970</xdr:colOff>
      <xdr:row>20</xdr:row>
      <xdr:rowOff>5080</xdr:rowOff>
    </xdr:to>
    <xdr:pic>
      <xdr:nvPicPr>
        <xdr:cNvPr id="137" name="Graf1" descr="0|1|0|DimGray~__45fa6e11_c6e9_49d7_b08a_9eaf5e4825bc~199.875352908749|SkyBlue~~|Red¨70ˇ70¨97ˇ97~Gold¨97ˇ97¨100ˇ100~LimeGreen¨100ˇ100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278130</xdr:colOff>
      <xdr:row>58</xdr:row>
      <xdr:rowOff>251460</xdr:rowOff>
    </xdr:from>
    <xdr:to>
      <xdr:col>18</xdr:col>
      <xdr:colOff>514350</xdr:colOff>
      <xdr:row>66</xdr:row>
      <xdr:rowOff>10160</xdr:rowOff>
    </xdr:to>
    <xdr:pic>
      <xdr:nvPicPr>
        <xdr:cNvPr id="139" name="Graf5" descr="0|1|0|DimGray~__e7240ec4_cc2e_47a1_8f63_6f1cf3b011b1~#VALUE!|SkyBlue~~|Red¨70ˇ70¨100ˇ100~Gold¨100ˇ100¨102ˇ102~LimeGreen¨102ˇ102¨130ˇ130~Transparent¨130ˇ130¨ˇ~Transparent¨ˇ¨ˇ|DimGray~7~7~0|0~0|Transparent|281~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285750</xdr:colOff>
      <xdr:row>20</xdr:row>
      <xdr:rowOff>3175</xdr:rowOff>
    </xdr:from>
    <xdr:to>
      <xdr:col>18</xdr:col>
      <xdr:colOff>521970</xdr:colOff>
      <xdr:row>27</xdr:row>
      <xdr:rowOff>8255</xdr:rowOff>
    </xdr:to>
    <xdr:pic>
      <xdr:nvPicPr>
        <xdr:cNvPr id="140" name="Graf2" descr="0|1|0|DimGray~__41cbbba9_2ef8_43ba_b2d3_5478415f3c11~261.639680135786|SkyBlue~~|Red¨70ˇ70¨100ˇ100~LimeGreen¨100ˇ100¨130ˇ130~Transparent¨130ˇ130¨ˇ~Transparent¨ˇ¨ˇ~Transparent¨ˇ¨ˇ|DimGray~7~7~0|0~0|Transparent|281~15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289560</xdr:colOff>
      <xdr:row>27</xdr:row>
      <xdr:rowOff>0</xdr:rowOff>
    </xdr:from>
    <xdr:to>
      <xdr:col>18</xdr:col>
      <xdr:colOff>525780</xdr:colOff>
      <xdr:row>35</xdr:row>
      <xdr:rowOff>12700</xdr:rowOff>
    </xdr:to>
    <xdr:pic>
      <xdr:nvPicPr>
        <xdr:cNvPr id="141" name="Měřidlo1" descr="0|1|0|DimGray~__1dc58f0e_5022_4ac9_af8b_3ed9cd0be1d7~#VALUE!|SkyBlue~~|Red¨70ˇ70¨97ˇ97~Gold¨97ˇ97¨100ˇ100~LimeGreen¨100ˇ100¨130ˇ130~Transparent¨130ˇ130¨ˇ~Transparent¨ˇ¨ˇ|DimGray~7~7~0|0~0|Transparent|281~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2677160" cy="2667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3"/>
  <sheetViews>
    <sheetView showGridLines="0" zoomScaleNormal="100" workbookViewId="0">
      <pane ySplit="12" topLeftCell="A13" activePane="bottomLeft" state="frozen"/>
      <selection pane="bottomLeft" activeCell="M11" sqref="M11"/>
    </sheetView>
  </sheetViews>
  <sheetFormatPr defaultRowHeight="15" x14ac:dyDescent="0.25"/>
  <cols>
    <col min="1" max="1" width="0.85546875" style="1" customWidth="1"/>
    <col min="2" max="2" width="9.140625" hidden="1"/>
    <col min="3" max="3" width="15.140625" hidden="1" customWidth="1"/>
    <col min="4" max="4" width="0.85546875" customWidth="1"/>
    <col min="5" max="5" width="5" customWidth="1"/>
    <col min="6" max="6" width="18.140625" customWidth="1"/>
    <col min="7" max="7" width="9.7109375" hidden="1" customWidth="1"/>
    <col min="8" max="13" width="9.7109375" customWidth="1"/>
    <col min="14" max="14" width="0.85546875" customWidth="1"/>
    <col min="19" max="19" width="8.85546875"/>
    <col min="20" max="21" width="0.85546875" customWidth="1"/>
    <col min="22" max="23" width="9.140625" hidden="1"/>
    <col min="24" max="24" width="11.5703125" hidden="1" bestFit="1" customWidth="1"/>
    <col min="25" max="25" width="11.28515625" hidden="1" customWidth="1"/>
    <col min="26" max="26" width="8.85546875"/>
  </cols>
  <sheetData>
    <row r="1" spans="1:25" ht="22.5" hidden="1" customHeight="1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10</v>
      </c>
      <c r="O1" t="s">
        <v>11</v>
      </c>
      <c r="P1">
        <v>1</v>
      </c>
      <c r="R1">
        <v>1</v>
      </c>
      <c r="W1">
        <v>1.01</v>
      </c>
      <c r="X1" t="s">
        <v>12</v>
      </c>
    </row>
    <row r="2" spans="1:25" ht="22.5" hidden="1" customHeight="1" x14ac:dyDescent="0.25">
      <c r="A2" s="3" t="s">
        <v>13</v>
      </c>
      <c r="C2" t="s">
        <v>14</v>
      </c>
      <c r="D2" t="s">
        <v>15</v>
      </c>
      <c r="F2" s="2" t="s">
        <v>16</v>
      </c>
      <c r="O2" t="s">
        <v>17</v>
      </c>
      <c r="P2">
        <v>0</v>
      </c>
      <c r="R2">
        <v>0</v>
      </c>
      <c r="W2">
        <v>0.99</v>
      </c>
    </row>
    <row r="3" spans="1:25" ht="22.5" hidden="1" customHeight="1" x14ac:dyDescent="0.25">
      <c r="A3" s="3" t="s">
        <v>18</v>
      </c>
      <c r="D3" t="s">
        <v>19</v>
      </c>
      <c r="F3" t="s">
        <v>20</v>
      </c>
      <c r="O3" t="s">
        <v>21</v>
      </c>
      <c r="P3">
        <v>-1</v>
      </c>
      <c r="R3">
        <v>-1</v>
      </c>
    </row>
    <row r="4" spans="1:25" ht="22.5" hidden="1" customHeight="1" x14ac:dyDescent="0.25">
      <c r="A4" s="3" t="s">
        <v>22</v>
      </c>
      <c r="O4" t="s">
        <v>23</v>
      </c>
    </row>
    <row r="5" spans="1:25" ht="22.5" hidden="1" customHeight="1" x14ac:dyDescent="0.25">
      <c r="A5" s="3" t="s">
        <v>24</v>
      </c>
      <c r="B5" t="s">
        <v>25</v>
      </c>
      <c r="C5" t="s">
        <v>26</v>
      </c>
      <c r="D5" t="s">
        <v>27</v>
      </c>
      <c r="F5" t="s">
        <v>26</v>
      </c>
      <c r="L5" t="s">
        <v>28</v>
      </c>
      <c r="O5" t="s">
        <v>29</v>
      </c>
    </row>
    <row r="6" spans="1:25" ht="5.0999999999999996" customHeight="1" x14ac:dyDescent="0.25"/>
    <row r="7" spans="1:25" ht="30" customHeight="1" x14ac:dyDescent="0.3">
      <c r="D7" s="646" t="s">
        <v>30</v>
      </c>
      <c r="E7" s="647"/>
      <c r="F7" s="647"/>
      <c r="G7" s="647"/>
      <c r="H7" s="647"/>
      <c r="I7" s="648"/>
      <c r="J7" s="648"/>
      <c r="K7" s="648"/>
      <c r="L7" s="648"/>
      <c r="M7" s="648"/>
      <c r="N7" s="648"/>
      <c r="O7" s="648"/>
      <c r="P7" s="648"/>
      <c r="Q7" s="648"/>
      <c r="R7" s="648"/>
      <c r="S7" s="648"/>
      <c r="T7" s="649"/>
      <c r="V7" s="1" t="s">
        <v>31</v>
      </c>
      <c r="X7" s="4" t="s">
        <v>32</v>
      </c>
    </row>
    <row r="8" spans="1:25" ht="18.75" x14ac:dyDescent="0.3">
      <c r="D8" s="5"/>
      <c r="E8" s="6"/>
      <c r="F8" s="6"/>
      <c r="G8" s="6"/>
      <c r="H8" s="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</row>
    <row r="9" spans="1:25" ht="15" customHeight="1" x14ac:dyDescent="0.3">
      <c r="D9" s="9"/>
      <c r="E9" s="10"/>
      <c r="F9" s="10"/>
      <c r="G9" s="10"/>
      <c r="H9" s="10"/>
      <c r="I9" s="7"/>
      <c r="J9" s="11" t="s">
        <v>33</v>
      </c>
      <c r="K9" s="650" t="s">
        <v>34</v>
      </c>
      <c r="L9" s="651"/>
      <c r="M9" s="651"/>
      <c r="N9" s="651"/>
      <c r="O9" s="651"/>
      <c r="P9" s="651"/>
      <c r="Q9" s="651"/>
      <c r="R9" s="651"/>
      <c r="S9" s="7"/>
      <c r="T9" s="12"/>
      <c r="X9" s="13" t="b">
        <v>1</v>
      </c>
    </row>
    <row r="10" spans="1:25" ht="5.0999999999999996" customHeight="1" x14ac:dyDescent="0.3">
      <c r="D10" s="9"/>
      <c r="E10" s="10"/>
      <c r="F10" s="10"/>
      <c r="G10" s="10"/>
      <c r="H10" s="10"/>
      <c r="I10" s="7"/>
      <c r="J10" s="10"/>
      <c r="K10" s="10"/>
      <c r="L10" s="10"/>
      <c r="M10" s="10"/>
      <c r="N10" s="10"/>
      <c r="O10" s="10"/>
      <c r="P10" s="10"/>
      <c r="Q10" s="7"/>
      <c r="R10" s="7"/>
      <c r="S10" s="7"/>
      <c r="T10" s="12"/>
    </row>
    <row r="11" spans="1:25" ht="15" customHeight="1" x14ac:dyDescent="0.3">
      <c r="D11" s="9"/>
      <c r="E11" s="10"/>
      <c r="F11" s="10"/>
      <c r="G11" s="10"/>
      <c r="H11" s="10"/>
      <c r="I11" s="7"/>
      <c r="J11" s="11" t="s">
        <v>35</v>
      </c>
      <c r="K11" s="2" t="s">
        <v>36</v>
      </c>
      <c r="L11" s="11" t="s">
        <v>37</v>
      </c>
      <c r="M11" s="2" t="s">
        <v>38</v>
      </c>
      <c r="N11" s="10"/>
      <c r="O11" s="10"/>
      <c r="P11" s="10"/>
      <c r="Q11" s="7"/>
      <c r="R11" s="7"/>
      <c r="S11" s="7"/>
      <c r="T11" s="12"/>
    </row>
    <row r="12" spans="1:25" ht="18.75" x14ac:dyDescent="0.3">
      <c r="D12" s="14"/>
      <c r="E12" s="15"/>
      <c r="F12" s="15"/>
      <c r="G12" s="15"/>
      <c r="H12" s="15"/>
      <c r="I12" s="16"/>
      <c r="J12" s="16"/>
      <c r="K12" s="16"/>
      <c r="L12" s="17"/>
      <c r="M12" s="18"/>
      <c r="N12" s="15"/>
      <c r="O12" s="15"/>
      <c r="P12" s="15"/>
      <c r="Q12" s="15"/>
      <c r="R12" s="15"/>
      <c r="S12" s="15"/>
      <c r="T12" s="19"/>
    </row>
    <row r="13" spans="1:25" ht="5.0999999999999996" customHeight="1" x14ac:dyDescent="0.25"/>
    <row r="14" spans="1:25" ht="23.25" x14ac:dyDescent="0.25">
      <c r="D14" s="20"/>
      <c r="E14" s="21">
        <v>1</v>
      </c>
      <c r="F14" s="22" t="s">
        <v>39</v>
      </c>
      <c r="G14" s="23"/>
      <c r="H14" s="23"/>
      <c r="I14" s="23"/>
      <c r="J14" s="23"/>
      <c r="K14" s="23"/>
      <c r="L14" s="23"/>
      <c r="M14" s="23"/>
      <c r="N14" s="24"/>
      <c r="O14" s="24"/>
      <c r="P14" s="24"/>
      <c r="Q14" s="24"/>
      <c r="R14" s="24"/>
      <c r="S14" s="24"/>
      <c r="T14" s="25"/>
      <c r="X14" t="b">
        <v>0</v>
      </c>
      <c r="Y14" t="b">
        <v>0</v>
      </c>
    </row>
    <row r="15" spans="1:25" x14ac:dyDescent="0.25">
      <c r="D15" s="26"/>
      <c r="E15" s="10"/>
      <c r="F15" s="27"/>
      <c r="G15" s="28" t="s">
        <v>40</v>
      </c>
      <c r="H15" s="28"/>
      <c r="I15" s="28"/>
      <c r="J15" s="28"/>
      <c r="K15" s="28"/>
      <c r="L15" s="29" t="s">
        <v>41</v>
      </c>
      <c r="M15" s="30"/>
      <c r="T15" s="31"/>
      <c r="X15" t="b">
        <v>0</v>
      </c>
      <c r="Y15" t="b">
        <v>0</v>
      </c>
    </row>
    <row r="16" spans="1:25" x14ac:dyDescent="0.25">
      <c r="D16" s="26"/>
      <c r="E16" s="10"/>
      <c r="F16" s="32"/>
      <c r="G16" s="33" t="s">
        <v>42</v>
      </c>
      <c r="H16" s="33" t="s">
        <v>43</v>
      </c>
      <c r="I16" s="33" t="s">
        <v>44</v>
      </c>
      <c r="J16" s="33" t="s">
        <v>45</v>
      </c>
      <c r="K16" s="34" t="s">
        <v>36</v>
      </c>
      <c r="L16" s="35" t="s">
        <v>36</v>
      </c>
      <c r="M16" s="36"/>
      <c r="T16" s="31"/>
      <c r="X16" t="b">
        <v>0</v>
      </c>
      <c r="Y16" t="b">
        <v>0</v>
      </c>
    </row>
    <row r="17" spans="2:25" x14ac:dyDescent="0.25">
      <c r="B17" t="s">
        <v>46</v>
      </c>
      <c r="C17" t="s">
        <v>47</v>
      </c>
      <c r="D17" s="26"/>
      <c r="E17" s="10"/>
      <c r="F17" s="37" t="s">
        <v>48</v>
      </c>
      <c r="G17" s="38">
        <v>43123442</v>
      </c>
      <c r="H17" s="38">
        <v>48857083</v>
      </c>
      <c r="I17" s="39">
        <v>40573516</v>
      </c>
      <c r="J17" s="40">
        <v>73631715</v>
      </c>
      <c r="K17" s="41">
        <v>84170518</v>
      </c>
      <c r="L17" s="42">
        <v>42111504.382647499</v>
      </c>
      <c r="M17" s="43"/>
      <c r="T17" s="31"/>
      <c r="W17">
        <v>1</v>
      </c>
      <c r="X17" t="b">
        <v>0</v>
      </c>
      <c r="Y17" t="b">
        <v>0</v>
      </c>
    </row>
    <row r="18" spans="2:25" x14ac:dyDescent="0.25">
      <c r="D18" s="26"/>
      <c r="E18" s="10"/>
      <c r="F18" s="44" t="s">
        <v>49</v>
      </c>
      <c r="G18" s="45"/>
      <c r="H18" s="46"/>
      <c r="I18" s="47">
        <v>-8283567</v>
      </c>
      <c r="J18" s="48">
        <v>33058199</v>
      </c>
      <c r="K18" s="49">
        <v>10538803</v>
      </c>
      <c r="L18" s="50">
        <v>42059013.617352501</v>
      </c>
      <c r="M18" s="43" t="s">
        <v>50</v>
      </c>
      <c r="T18" s="31"/>
      <c r="W18">
        <v>0.97</v>
      </c>
      <c r="X18" t="b">
        <v>0</v>
      </c>
      <c r="Y18" t="b">
        <v>0</v>
      </c>
    </row>
    <row r="19" spans="2:25" x14ac:dyDescent="0.25">
      <c r="D19" s="26"/>
      <c r="E19" s="10"/>
      <c r="F19" s="51" t="s">
        <v>51</v>
      </c>
      <c r="G19" s="52"/>
      <c r="H19" s="52"/>
      <c r="I19" s="53">
        <v>0.83045309929780298</v>
      </c>
      <c r="J19" s="54">
        <v>1.814772843447928</v>
      </c>
      <c r="K19" s="55">
        <v>1.1431285825679871</v>
      </c>
      <c r="L19" s="56">
        <v>1.9987535290874903</v>
      </c>
      <c r="M19" s="57" t="s">
        <v>52</v>
      </c>
      <c r="T19" s="31"/>
      <c r="V19">
        <v>199.87535290874902</v>
      </c>
      <c r="X19" t="b">
        <v>0</v>
      </c>
      <c r="Y19" t="b">
        <v>0</v>
      </c>
    </row>
    <row r="20" spans="2:25" ht="20.100000000000001" customHeight="1" x14ac:dyDescent="0.25">
      <c r="D20" s="26"/>
      <c r="T20" s="31"/>
      <c r="X20" t="b">
        <v>0</v>
      </c>
      <c r="Y20" t="b">
        <v>0</v>
      </c>
    </row>
    <row r="21" spans="2:25" ht="23.25" x14ac:dyDescent="0.25">
      <c r="D21" s="26"/>
      <c r="E21" s="58">
        <v>1</v>
      </c>
      <c r="F21" s="59" t="s">
        <v>53</v>
      </c>
      <c r="G21" s="10"/>
      <c r="H21" s="10"/>
      <c r="I21" s="10"/>
      <c r="J21" s="10"/>
      <c r="K21" s="10"/>
      <c r="L21" s="10"/>
      <c r="M21" s="10"/>
      <c r="T21" s="31"/>
    </row>
    <row r="22" spans="2:25" x14ac:dyDescent="0.25">
      <c r="D22" s="26"/>
      <c r="E22" s="10"/>
      <c r="F22" s="27"/>
      <c r="G22" s="28" t="s">
        <v>40</v>
      </c>
      <c r="H22" s="28"/>
      <c r="I22" s="28"/>
      <c r="J22" s="28"/>
      <c r="K22" s="28"/>
      <c r="L22" s="29" t="s">
        <v>41</v>
      </c>
      <c r="M22" s="30"/>
      <c r="T22" s="31"/>
    </row>
    <row r="23" spans="2:25" x14ac:dyDescent="0.25">
      <c r="D23" s="26"/>
      <c r="E23" s="10"/>
      <c r="F23" s="32"/>
      <c r="G23" s="33" t="s">
        <v>42</v>
      </c>
      <c r="H23" s="33" t="s">
        <v>43</v>
      </c>
      <c r="I23" s="33" t="s">
        <v>44</v>
      </c>
      <c r="J23" s="33" t="s">
        <v>45</v>
      </c>
      <c r="K23" s="34" t="s">
        <v>36</v>
      </c>
      <c r="L23" s="35" t="s">
        <v>36</v>
      </c>
      <c r="M23" s="36"/>
      <c r="T23" s="31"/>
    </row>
    <row r="24" spans="2:25" x14ac:dyDescent="0.25">
      <c r="B24" t="s">
        <v>46</v>
      </c>
      <c r="C24" t="s">
        <v>47</v>
      </c>
      <c r="D24" s="26"/>
      <c r="E24" s="10"/>
      <c r="F24" s="37" t="s">
        <v>54</v>
      </c>
      <c r="G24" s="38">
        <v>34917819</v>
      </c>
      <c r="H24" s="38">
        <v>35740189</v>
      </c>
      <c r="I24" s="39">
        <v>31179199</v>
      </c>
      <c r="J24" s="40">
        <v>58496295</v>
      </c>
      <c r="K24" s="41">
        <v>81033745</v>
      </c>
      <c r="L24" s="42">
        <v>30971504.382647499</v>
      </c>
      <c r="M24" s="43"/>
      <c r="T24" s="31"/>
      <c r="W24">
        <v>1</v>
      </c>
    </row>
    <row r="25" spans="2:25" x14ac:dyDescent="0.25">
      <c r="D25" s="26"/>
      <c r="E25" s="10"/>
      <c r="F25" s="44" t="s">
        <v>49</v>
      </c>
      <c r="G25" s="45"/>
      <c r="H25" s="46"/>
      <c r="I25" s="47">
        <v>-4560990</v>
      </c>
      <c r="J25" s="48">
        <v>27317096</v>
      </c>
      <c r="K25" s="49">
        <v>22537450</v>
      </c>
      <c r="L25" s="50">
        <v>50062240.617352501</v>
      </c>
      <c r="M25" s="43" t="s">
        <v>50</v>
      </c>
      <c r="T25" s="31"/>
      <c r="W25">
        <v>1</v>
      </c>
    </row>
    <row r="26" spans="2:25" x14ac:dyDescent="0.25">
      <c r="D26" s="26"/>
      <c r="E26" s="10"/>
      <c r="F26" s="51" t="s">
        <v>51</v>
      </c>
      <c r="G26" s="52"/>
      <c r="H26" s="52"/>
      <c r="I26" s="53">
        <v>0.87238483825589175</v>
      </c>
      <c r="J26" s="54">
        <v>1.876132064842333</v>
      </c>
      <c r="K26" s="55">
        <v>1.3852799566194749</v>
      </c>
      <c r="L26" s="56">
        <v>2.6163968013578645</v>
      </c>
      <c r="M26" s="57" t="s">
        <v>52</v>
      </c>
      <c r="T26" s="31"/>
      <c r="V26">
        <v>261.63968013578642</v>
      </c>
    </row>
    <row r="27" spans="2:25" ht="20.100000000000001" customHeight="1" x14ac:dyDescent="0.25">
      <c r="D27" s="26"/>
      <c r="T27" s="31"/>
    </row>
    <row r="28" spans="2:25" ht="23.45" hidden="1" customHeight="1" x14ac:dyDescent="0.25">
      <c r="D28" s="26"/>
      <c r="E28" s="58">
        <v>1</v>
      </c>
      <c r="F28" s="60" t="s">
        <v>55</v>
      </c>
      <c r="G28" s="10"/>
      <c r="H28" s="10"/>
      <c r="I28" s="10"/>
      <c r="J28" s="10"/>
      <c r="K28" s="10"/>
      <c r="L28" s="10"/>
      <c r="M28" s="10"/>
      <c r="T28" s="31"/>
      <c r="X28" t="b">
        <v>1</v>
      </c>
      <c r="Y28" t="b">
        <v>0</v>
      </c>
    </row>
    <row r="29" spans="2:25" hidden="1" x14ac:dyDescent="0.25">
      <c r="D29" s="26"/>
      <c r="E29" s="10"/>
      <c r="F29" s="27"/>
      <c r="G29" s="28" t="s">
        <v>40</v>
      </c>
      <c r="H29" s="28"/>
      <c r="I29" s="28"/>
      <c r="J29" s="28"/>
      <c r="K29" s="28"/>
      <c r="L29" s="29" t="s">
        <v>41</v>
      </c>
      <c r="M29" s="30"/>
      <c r="T29" s="31"/>
      <c r="X29" t="b">
        <v>1</v>
      </c>
      <c r="Y29" t="b">
        <v>0</v>
      </c>
    </row>
    <row r="30" spans="2:25" hidden="1" x14ac:dyDescent="0.25">
      <c r="D30" s="26"/>
      <c r="E30" s="10"/>
      <c r="F30" s="32"/>
      <c r="G30" s="33" t="s">
        <v>42</v>
      </c>
      <c r="H30" s="33" t="s">
        <v>43</v>
      </c>
      <c r="I30" s="33" t="s">
        <v>44</v>
      </c>
      <c r="J30" s="33" t="s">
        <v>45</v>
      </c>
      <c r="K30" s="34" t="s">
        <v>36</v>
      </c>
      <c r="L30" s="35" t="s">
        <v>36</v>
      </c>
      <c r="M30" s="36"/>
      <c r="T30" s="31"/>
      <c r="X30" t="b">
        <v>1</v>
      </c>
      <c r="Y30" t="b">
        <v>0</v>
      </c>
    </row>
    <row r="31" spans="2:25" hidden="1" x14ac:dyDescent="0.25">
      <c r="C31" s="1" t="s">
        <v>56</v>
      </c>
      <c r="D31" s="26"/>
      <c r="E31" s="10"/>
      <c r="F31" s="61" t="s">
        <v>57</v>
      </c>
      <c r="G31" s="62">
        <v>0</v>
      </c>
      <c r="H31" s="62">
        <v>0</v>
      </c>
      <c r="I31" s="63">
        <v>0</v>
      </c>
      <c r="J31" s="64">
        <v>0</v>
      </c>
      <c r="K31" s="65">
        <v>0</v>
      </c>
      <c r="L31" s="66">
        <v>0</v>
      </c>
      <c r="M31" s="43"/>
      <c r="T31" s="31"/>
      <c r="W31">
        <v>1</v>
      </c>
      <c r="X31" t="b">
        <v>1</v>
      </c>
      <c r="Y31" t="b">
        <v>0</v>
      </c>
    </row>
    <row r="32" spans="2:25" hidden="1" x14ac:dyDescent="0.25">
      <c r="D32" s="26"/>
      <c r="E32" s="10"/>
      <c r="F32" s="44" t="s">
        <v>49</v>
      </c>
      <c r="G32" s="67"/>
      <c r="H32" s="68" t="s">
        <v>58</v>
      </c>
      <c r="I32" s="69" t="s">
        <v>58</v>
      </c>
      <c r="J32" s="70" t="s">
        <v>58</v>
      </c>
      <c r="K32" s="71" t="s">
        <v>58</v>
      </c>
      <c r="L32" s="72" t="s">
        <v>58</v>
      </c>
      <c r="M32" s="43" t="s">
        <v>50</v>
      </c>
      <c r="T32" s="31"/>
      <c r="W32">
        <v>0.97</v>
      </c>
      <c r="X32" t="b">
        <v>1</v>
      </c>
      <c r="Y32" t="b">
        <v>0</v>
      </c>
    </row>
    <row r="33" spans="3:25" hidden="1" x14ac:dyDescent="0.25">
      <c r="D33" s="26"/>
      <c r="E33" s="10"/>
      <c r="F33" s="51" t="s">
        <v>51</v>
      </c>
      <c r="G33" s="52"/>
      <c r="H33" s="54" t="s">
        <v>58</v>
      </c>
      <c r="I33" s="54" t="s">
        <v>58</v>
      </c>
      <c r="J33" s="54" t="s">
        <v>58</v>
      </c>
      <c r="K33" s="55" t="s">
        <v>58</v>
      </c>
      <c r="L33" s="56" t="s">
        <v>58</v>
      </c>
      <c r="M33" s="57" t="s">
        <v>52</v>
      </c>
      <c r="T33" s="31"/>
      <c r="V33" t="e">
        <v>#VALUE!</v>
      </c>
      <c r="X33" t="b">
        <v>1</v>
      </c>
      <c r="Y33" t="b">
        <v>0</v>
      </c>
    </row>
    <row r="34" spans="3:25" ht="5.0999999999999996" hidden="1" customHeight="1" x14ac:dyDescent="0.25">
      <c r="D34" s="26"/>
      <c r="T34" s="31"/>
      <c r="X34" t="b">
        <v>1</v>
      </c>
      <c r="Y34" t="b">
        <v>0</v>
      </c>
    </row>
    <row r="35" spans="3:25" hidden="1" x14ac:dyDescent="0.25">
      <c r="C35" s="1" t="s">
        <v>59</v>
      </c>
      <c r="D35" s="26"/>
      <c r="E35" s="73">
        <v>1</v>
      </c>
      <c r="F35" s="74" t="s">
        <v>60</v>
      </c>
      <c r="G35" s="75">
        <v>0</v>
      </c>
      <c r="H35" s="75">
        <v>0</v>
      </c>
      <c r="I35" s="76">
        <v>0</v>
      </c>
      <c r="J35" s="77">
        <v>0</v>
      </c>
      <c r="K35" s="78">
        <v>0</v>
      </c>
      <c r="L35" s="79">
        <v>0</v>
      </c>
      <c r="M35" s="80"/>
      <c r="T35" s="31"/>
      <c r="X35" t="b">
        <v>1</v>
      </c>
      <c r="Y35" t="b">
        <v>0</v>
      </c>
    </row>
    <row r="36" spans="3:25" hidden="1" x14ac:dyDescent="0.25">
      <c r="D36" s="26"/>
      <c r="F36" s="81" t="s">
        <v>49</v>
      </c>
      <c r="G36" s="67"/>
      <c r="H36" s="68" t="s">
        <v>58</v>
      </c>
      <c r="I36" s="69" t="s">
        <v>58</v>
      </c>
      <c r="J36" s="70" t="s">
        <v>58</v>
      </c>
      <c r="K36" s="71" t="s">
        <v>58</v>
      </c>
      <c r="L36" s="72" t="s">
        <v>58</v>
      </c>
      <c r="M36" s="82" t="s">
        <v>50</v>
      </c>
      <c r="T36" s="31"/>
      <c r="X36" t="b">
        <v>1</v>
      </c>
      <c r="Y36" t="b">
        <v>0</v>
      </c>
    </row>
    <row r="37" spans="3:25" hidden="1" x14ac:dyDescent="0.25">
      <c r="D37" s="26"/>
      <c r="F37" s="83" t="s">
        <v>51</v>
      </c>
      <c r="G37" s="84"/>
      <c r="H37" s="85" t="s">
        <v>58</v>
      </c>
      <c r="I37" s="85" t="s">
        <v>58</v>
      </c>
      <c r="J37" s="85" t="s">
        <v>58</v>
      </c>
      <c r="K37" s="86" t="s">
        <v>58</v>
      </c>
      <c r="L37" s="87" t="s">
        <v>58</v>
      </c>
      <c r="M37" s="88" t="s">
        <v>52</v>
      </c>
      <c r="T37" s="31"/>
      <c r="X37" t="b">
        <v>1</v>
      </c>
      <c r="Y37" t="b">
        <v>0</v>
      </c>
    </row>
    <row r="38" spans="3:25" ht="5.0999999999999996" hidden="1" customHeight="1" x14ac:dyDescent="0.25">
      <c r="D38" s="26"/>
      <c r="T38" s="31"/>
      <c r="X38" t="b">
        <v>1</v>
      </c>
      <c r="Y38" t="b">
        <v>0</v>
      </c>
    </row>
    <row r="39" spans="3:25" hidden="1" x14ac:dyDescent="0.25">
      <c r="C39" t="s">
        <v>61</v>
      </c>
      <c r="D39" s="26"/>
      <c r="F39" s="89" t="s">
        <v>62</v>
      </c>
      <c r="G39" s="90">
        <v>0</v>
      </c>
      <c r="H39" s="90">
        <v>0</v>
      </c>
      <c r="I39" s="90">
        <v>0</v>
      </c>
      <c r="J39" s="91">
        <v>0</v>
      </c>
      <c r="K39" s="92">
        <v>0</v>
      </c>
      <c r="T39" s="31"/>
      <c r="X39" t="b">
        <v>1</v>
      </c>
      <c r="Y39" t="b">
        <v>0</v>
      </c>
    </row>
    <row r="40" spans="3:25" hidden="1" x14ac:dyDescent="0.25">
      <c r="D40" s="26"/>
      <c r="F40" s="81" t="s">
        <v>49</v>
      </c>
      <c r="G40" s="93"/>
      <c r="H40" s="94" t="s">
        <v>58</v>
      </c>
      <c r="I40" s="95" t="s">
        <v>58</v>
      </c>
      <c r="J40" s="96" t="s">
        <v>58</v>
      </c>
      <c r="K40" s="97" t="s">
        <v>58</v>
      </c>
      <c r="T40" s="31"/>
      <c r="X40" t="b">
        <v>1</v>
      </c>
      <c r="Y40" t="b">
        <v>0</v>
      </c>
    </row>
    <row r="41" spans="3:25" hidden="1" x14ac:dyDescent="0.25">
      <c r="D41" s="26"/>
      <c r="F41" s="83" t="s">
        <v>51</v>
      </c>
      <c r="G41" s="84"/>
      <c r="H41" s="85" t="s">
        <v>58</v>
      </c>
      <c r="I41" s="85" t="s">
        <v>58</v>
      </c>
      <c r="J41" s="85" t="s">
        <v>58</v>
      </c>
      <c r="K41" s="86" t="s">
        <v>58</v>
      </c>
      <c r="T41" s="31"/>
      <c r="X41" t="b">
        <v>1</v>
      </c>
      <c r="Y41" t="b">
        <v>0</v>
      </c>
    </row>
    <row r="42" spans="3:25" hidden="1" x14ac:dyDescent="0.25">
      <c r="C42" t="s">
        <v>63</v>
      </c>
      <c r="D42" s="26"/>
      <c r="F42" s="89" t="s">
        <v>64</v>
      </c>
      <c r="G42" s="90">
        <v>0</v>
      </c>
      <c r="H42" s="90">
        <v>0</v>
      </c>
      <c r="I42" s="90">
        <v>0</v>
      </c>
      <c r="J42" s="91">
        <v>0</v>
      </c>
      <c r="K42" s="98">
        <v>0</v>
      </c>
      <c r="T42" s="31"/>
      <c r="X42" t="b">
        <v>1</v>
      </c>
      <c r="Y42" t="b">
        <v>0</v>
      </c>
    </row>
    <row r="43" spans="3:25" ht="20.100000000000001" hidden="1" customHeight="1" x14ac:dyDescent="0.25">
      <c r="D43" s="26"/>
      <c r="T43" s="31"/>
      <c r="X43" t="b">
        <v>1</v>
      </c>
      <c r="Y43" t="b">
        <v>0</v>
      </c>
    </row>
    <row r="44" spans="3:25" ht="23.45" hidden="1" customHeight="1" x14ac:dyDescent="0.25">
      <c r="D44" s="26"/>
      <c r="E44" s="58">
        <v>1</v>
      </c>
      <c r="F44" s="59" t="s">
        <v>65</v>
      </c>
      <c r="G44" s="10"/>
      <c r="H44" s="10"/>
      <c r="I44" s="10"/>
      <c r="J44" s="10"/>
      <c r="K44" s="10"/>
      <c r="L44" s="10"/>
      <c r="M44" s="10"/>
      <c r="T44" s="31"/>
      <c r="X44" t="b">
        <v>1</v>
      </c>
      <c r="Y44" t="b">
        <v>0</v>
      </c>
    </row>
    <row r="45" spans="3:25" hidden="1" x14ac:dyDescent="0.25">
      <c r="D45" s="26"/>
      <c r="E45" s="10"/>
      <c r="F45" s="27"/>
      <c r="G45" s="28" t="s">
        <v>40</v>
      </c>
      <c r="H45" s="28"/>
      <c r="I45" s="28"/>
      <c r="J45" s="28"/>
      <c r="K45" s="28"/>
      <c r="L45" s="29" t="s">
        <v>41</v>
      </c>
      <c r="M45" s="30"/>
      <c r="T45" s="31"/>
      <c r="X45" t="b">
        <v>1</v>
      </c>
      <c r="Y45" t="b">
        <v>0</v>
      </c>
    </row>
    <row r="46" spans="3:25" hidden="1" x14ac:dyDescent="0.25">
      <c r="D46" s="26"/>
      <c r="E46" s="10"/>
      <c r="F46" s="32"/>
      <c r="G46" s="33" t="s">
        <v>42</v>
      </c>
      <c r="H46" s="33" t="s">
        <v>43</v>
      </c>
      <c r="I46" s="33" t="s">
        <v>44</v>
      </c>
      <c r="J46" s="33" t="s">
        <v>45</v>
      </c>
      <c r="K46" s="34" t="s">
        <v>36</v>
      </c>
      <c r="L46" s="35" t="s">
        <v>36</v>
      </c>
      <c r="M46" s="36"/>
      <c r="T46" s="31"/>
      <c r="X46" t="b">
        <v>1</v>
      </c>
      <c r="Y46" t="b">
        <v>0</v>
      </c>
    </row>
    <row r="47" spans="3:25" hidden="1" x14ac:dyDescent="0.25">
      <c r="C47" s="1" t="s">
        <v>66</v>
      </c>
      <c r="D47" s="26"/>
      <c r="E47" s="10"/>
      <c r="F47" s="61" t="s">
        <v>57</v>
      </c>
      <c r="G47" s="62">
        <v>0</v>
      </c>
      <c r="H47" s="62">
        <v>0</v>
      </c>
      <c r="I47" s="63">
        <v>0</v>
      </c>
      <c r="J47" s="64">
        <v>0</v>
      </c>
      <c r="K47" s="65">
        <v>0</v>
      </c>
      <c r="L47" s="66">
        <v>0</v>
      </c>
      <c r="M47" s="43"/>
      <c r="T47" s="31"/>
      <c r="W47">
        <v>1</v>
      </c>
      <c r="X47" t="b">
        <v>1</v>
      </c>
      <c r="Y47" t="b">
        <v>0</v>
      </c>
    </row>
    <row r="48" spans="3:25" hidden="1" x14ac:dyDescent="0.25">
      <c r="D48" s="26"/>
      <c r="E48" s="10"/>
      <c r="F48" s="44" t="s">
        <v>49</v>
      </c>
      <c r="G48" s="67"/>
      <c r="H48" s="68" t="s">
        <v>58</v>
      </c>
      <c r="I48" s="69" t="s">
        <v>58</v>
      </c>
      <c r="J48" s="70" t="s">
        <v>58</v>
      </c>
      <c r="K48" s="71" t="s">
        <v>58</v>
      </c>
      <c r="L48" s="72" t="s">
        <v>58</v>
      </c>
      <c r="M48" s="43" t="s">
        <v>50</v>
      </c>
      <c r="T48" s="31"/>
      <c r="W48">
        <v>0.97</v>
      </c>
      <c r="X48" t="b">
        <v>1</v>
      </c>
      <c r="Y48" t="b">
        <v>0</v>
      </c>
    </row>
    <row r="49" spans="3:25" hidden="1" x14ac:dyDescent="0.25">
      <c r="D49" s="26"/>
      <c r="E49" s="10"/>
      <c r="F49" s="51" t="s">
        <v>51</v>
      </c>
      <c r="G49" s="52"/>
      <c r="H49" s="54" t="s">
        <v>58</v>
      </c>
      <c r="I49" s="54" t="s">
        <v>58</v>
      </c>
      <c r="J49" s="54" t="s">
        <v>58</v>
      </c>
      <c r="K49" s="55" t="s">
        <v>58</v>
      </c>
      <c r="L49" s="56" t="s">
        <v>58</v>
      </c>
      <c r="M49" s="57" t="s">
        <v>52</v>
      </c>
      <c r="T49" s="31"/>
      <c r="V49" t="e">
        <v>#VALUE!</v>
      </c>
      <c r="X49" t="b">
        <v>1</v>
      </c>
      <c r="Y49" t="b">
        <v>0</v>
      </c>
    </row>
    <row r="50" spans="3:25" ht="5.0999999999999996" hidden="1" customHeight="1" x14ac:dyDescent="0.25">
      <c r="D50" s="26"/>
      <c r="T50" s="31"/>
      <c r="X50" t="b">
        <v>1</v>
      </c>
      <c r="Y50" t="b">
        <v>0</v>
      </c>
    </row>
    <row r="51" spans="3:25" hidden="1" x14ac:dyDescent="0.25">
      <c r="C51" s="1" t="s">
        <v>67</v>
      </c>
      <c r="D51" s="26"/>
      <c r="E51" s="73">
        <v>1</v>
      </c>
      <c r="F51" s="74" t="s">
        <v>60</v>
      </c>
      <c r="G51" s="75">
        <v>0</v>
      </c>
      <c r="H51" s="75">
        <v>0</v>
      </c>
      <c r="I51" s="76">
        <v>0</v>
      </c>
      <c r="J51" s="77">
        <v>0</v>
      </c>
      <c r="K51" s="78">
        <v>0</v>
      </c>
      <c r="L51" s="79">
        <v>0</v>
      </c>
      <c r="M51" s="80"/>
      <c r="T51" s="31"/>
      <c r="X51" t="b">
        <v>1</v>
      </c>
      <c r="Y51" t="b">
        <v>0</v>
      </c>
    </row>
    <row r="52" spans="3:25" hidden="1" x14ac:dyDescent="0.25">
      <c r="D52" s="26"/>
      <c r="F52" s="81" t="s">
        <v>49</v>
      </c>
      <c r="G52" s="67"/>
      <c r="H52" s="68" t="s">
        <v>58</v>
      </c>
      <c r="I52" s="69" t="s">
        <v>58</v>
      </c>
      <c r="J52" s="70" t="s">
        <v>58</v>
      </c>
      <c r="K52" s="71" t="s">
        <v>58</v>
      </c>
      <c r="L52" s="72" t="s">
        <v>58</v>
      </c>
      <c r="M52" s="82" t="s">
        <v>50</v>
      </c>
      <c r="T52" s="31"/>
      <c r="X52" t="b">
        <v>1</v>
      </c>
      <c r="Y52" t="b">
        <v>0</v>
      </c>
    </row>
    <row r="53" spans="3:25" hidden="1" x14ac:dyDescent="0.25">
      <c r="D53" s="26"/>
      <c r="F53" s="83" t="s">
        <v>51</v>
      </c>
      <c r="G53" s="84"/>
      <c r="H53" s="85" t="s">
        <v>58</v>
      </c>
      <c r="I53" s="85" t="s">
        <v>58</v>
      </c>
      <c r="J53" s="85" t="s">
        <v>58</v>
      </c>
      <c r="K53" s="86" t="s">
        <v>58</v>
      </c>
      <c r="L53" s="87" t="s">
        <v>58</v>
      </c>
      <c r="M53" s="88" t="s">
        <v>52</v>
      </c>
      <c r="T53" s="31"/>
      <c r="X53" t="b">
        <v>1</v>
      </c>
      <c r="Y53" t="b">
        <v>0</v>
      </c>
    </row>
    <row r="54" spans="3:25" ht="5.0999999999999996" hidden="1" customHeight="1" x14ac:dyDescent="0.25">
      <c r="D54" s="26"/>
      <c r="T54" s="31"/>
      <c r="X54" t="b">
        <v>1</v>
      </c>
      <c r="Y54" t="b">
        <v>0</v>
      </c>
    </row>
    <row r="55" spans="3:25" hidden="1" x14ac:dyDescent="0.25">
      <c r="C55" t="s">
        <v>68</v>
      </c>
      <c r="D55" s="26"/>
      <c r="F55" s="89" t="s">
        <v>62</v>
      </c>
      <c r="G55" s="90">
        <v>0</v>
      </c>
      <c r="H55" s="90">
        <v>0</v>
      </c>
      <c r="I55" s="90">
        <v>0</v>
      </c>
      <c r="J55" s="91">
        <v>0</v>
      </c>
      <c r="K55" s="92">
        <v>0</v>
      </c>
      <c r="T55" s="31"/>
      <c r="X55" t="b">
        <v>1</v>
      </c>
      <c r="Y55" t="b">
        <v>0</v>
      </c>
    </row>
    <row r="56" spans="3:25" hidden="1" x14ac:dyDescent="0.25">
      <c r="D56" s="26"/>
      <c r="F56" s="81" t="s">
        <v>49</v>
      </c>
      <c r="G56" s="93"/>
      <c r="H56" s="94" t="s">
        <v>58</v>
      </c>
      <c r="I56" s="95" t="s">
        <v>58</v>
      </c>
      <c r="J56" s="96" t="s">
        <v>58</v>
      </c>
      <c r="K56" s="97" t="s">
        <v>58</v>
      </c>
      <c r="T56" s="31"/>
      <c r="X56" t="b">
        <v>1</v>
      </c>
      <c r="Y56" t="b">
        <v>0</v>
      </c>
    </row>
    <row r="57" spans="3:25" hidden="1" x14ac:dyDescent="0.25">
      <c r="D57" s="26"/>
      <c r="F57" s="83" t="s">
        <v>51</v>
      </c>
      <c r="G57" s="84"/>
      <c r="H57" s="85" t="s">
        <v>58</v>
      </c>
      <c r="I57" s="85" t="s">
        <v>58</v>
      </c>
      <c r="J57" s="85" t="s">
        <v>58</v>
      </c>
      <c r="K57" s="86" t="s">
        <v>58</v>
      </c>
      <c r="T57" s="31"/>
      <c r="X57" t="b">
        <v>1</v>
      </c>
      <c r="Y57" t="b">
        <v>0</v>
      </c>
    </row>
    <row r="58" spans="3:25" hidden="1" x14ac:dyDescent="0.25">
      <c r="C58" t="s">
        <v>69</v>
      </c>
      <c r="D58" s="26"/>
      <c r="F58" s="89" t="s">
        <v>64</v>
      </c>
      <c r="G58" s="90">
        <v>0</v>
      </c>
      <c r="H58" s="90">
        <v>0</v>
      </c>
      <c r="I58" s="90">
        <v>0</v>
      </c>
      <c r="J58" s="91">
        <v>0</v>
      </c>
      <c r="K58" s="98">
        <v>0</v>
      </c>
      <c r="T58" s="31"/>
      <c r="X58" t="b">
        <v>1</v>
      </c>
      <c r="Y58" t="b">
        <v>0</v>
      </c>
    </row>
    <row r="59" spans="3:25" ht="20.100000000000001" hidden="1" customHeight="1" x14ac:dyDescent="0.25">
      <c r="D59" s="26"/>
      <c r="T59" s="31"/>
      <c r="X59" t="b">
        <v>1</v>
      </c>
      <c r="Y59" t="b">
        <v>0</v>
      </c>
    </row>
    <row r="60" spans="3:25" ht="23.25" hidden="1" x14ac:dyDescent="0.25">
      <c r="D60" s="26"/>
      <c r="E60" s="58">
        <v>1</v>
      </c>
      <c r="F60" s="59" t="s">
        <v>70</v>
      </c>
      <c r="G60" s="10"/>
      <c r="H60" s="10"/>
      <c r="I60" s="10"/>
      <c r="J60" s="10"/>
      <c r="K60" s="10"/>
      <c r="L60" s="10"/>
      <c r="M60" s="10"/>
      <c r="T60" s="31"/>
      <c r="X60" t="b">
        <v>1</v>
      </c>
      <c r="Y60" t="b">
        <v>0</v>
      </c>
    </row>
    <row r="61" spans="3:25" hidden="1" x14ac:dyDescent="0.25">
      <c r="D61" s="26"/>
      <c r="E61" s="10"/>
      <c r="F61" s="27"/>
      <c r="G61" s="28" t="s">
        <v>40</v>
      </c>
      <c r="H61" s="28"/>
      <c r="I61" s="28"/>
      <c r="J61" s="28"/>
      <c r="K61" s="28"/>
      <c r="L61" s="29" t="s">
        <v>41</v>
      </c>
      <c r="M61" s="30"/>
      <c r="T61" s="31"/>
      <c r="X61" t="b">
        <v>1</v>
      </c>
      <c r="Y61" t="b">
        <v>0</v>
      </c>
    </row>
    <row r="62" spans="3:25" hidden="1" x14ac:dyDescent="0.25">
      <c r="D62" s="26"/>
      <c r="E62" s="10"/>
      <c r="F62" s="32"/>
      <c r="G62" s="33" t="s">
        <v>42</v>
      </c>
      <c r="H62" s="33" t="s">
        <v>43</v>
      </c>
      <c r="I62" s="33" t="s">
        <v>44</v>
      </c>
      <c r="J62" s="33" t="s">
        <v>45</v>
      </c>
      <c r="K62" s="34" t="s">
        <v>36</v>
      </c>
      <c r="L62" s="35" t="s">
        <v>36</v>
      </c>
      <c r="M62" s="36"/>
      <c r="T62" s="31"/>
      <c r="X62" t="b">
        <v>1</v>
      </c>
      <c r="Y62" t="b">
        <v>0</v>
      </c>
    </row>
    <row r="63" spans="3:25" hidden="1" x14ac:dyDescent="0.25">
      <c r="C63" s="1" t="s">
        <v>71</v>
      </c>
      <c r="D63" s="26"/>
      <c r="E63" s="10"/>
      <c r="F63" s="37" t="s">
        <v>72</v>
      </c>
      <c r="G63" s="62">
        <v>0</v>
      </c>
      <c r="H63" s="62">
        <v>0</v>
      </c>
      <c r="I63" s="63">
        <v>0</v>
      </c>
      <c r="J63" s="64">
        <v>0</v>
      </c>
      <c r="K63" s="65">
        <v>0</v>
      </c>
      <c r="L63" s="99">
        <v>0</v>
      </c>
      <c r="M63" s="100"/>
      <c r="T63" s="31"/>
      <c r="W63">
        <v>1.02</v>
      </c>
      <c r="X63" t="b">
        <v>1</v>
      </c>
      <c r="Y63" t="b">
        <v>0</v>
      </c>
    </row>
    <row r="64" spans="3:25" hidden="1" x14ac:dyDescent="0.25">
      <c r="D64" s="26"/>
      <c r="E64" s="10"/>
      <c r="F64" s="44" t="s">
        <v>49</v>
      </c>
      <c r="G64" s="67"/>
      <c r="H64" s="68"/>
      <c r="I64" s="69" t="s">
        <v>58</v>
      </c>
      <c r="J64" s="70" t="s">
        <v>58</v>
      </c>
      <c r="K64" s="71" t="s">
        <v>58</v>
      </c>
      <c r="L64" s="72" t="s">
        <v>58</v>
      </c>
      <c r="M64" s="43" t="s">
        <v>50</v>
      </c>
      <c r="T64" s="31"/>
      <c r="W64">
        <v>1</v>
      </c>
      <c r="X64" t="b">
        <v>1</v>
      </c>
      <c r="Y64" t="b">
        <v>0</v>
      </c>
    </row>
    <row r="65" spans="3:25" hidden="1" x14ac:dyDescent="0.25">
      <c r="D65" s="26"/>
      <c r="E65" s="10"/>
      <c r="F65" s="51" t="s">
        <v>51</v>
      </c>
      <c r="G65" s="52"/>
      <c r="H65" s="54"/>
      <c r="I65" s="54" t="s">
        <v>58</v>
      </c>
      <c r="J65" s="54" t="s">
        <v>58</v>
      </c>
      <c r="K65" s="55" t="s">
        <v>58</v>
      </c>
      <c r="L65" s="56" t="s">
        <v>58</v>
      </c>
      <c r="M65" s="57" t="s">
        <v>52</v>
      </c>
      <c r="T65" s="31"/>
      <c r="V65" t="e">
        <v>#VALUE!</v>
      </c>
      <c r="X65" t="b">
        <v>1</v>
      </c>
      <c r="Y65" t="b">
        <v>0</v>
      </c>
    </row>
    <row r="66" spans="3:25" ht="20.100000000000001" hidden="1" customHeight="1" x14ac:dyDescent="0.25">
      <c r="D66" s="26"/>
      <c r="T66" s="31"/>
      <c r="X66" t="b">
        <v>1</v>
      </c>
      <c r="Y66" t="b">
        <v>0</v>
      </c>
    </row>
    <row r="67" spans="3:25" ht="23.25" x14ac:dyDescent="0.25">
      <c r="D67" s="26"/>
      <c r="E67" s="58">
        <v>1</v>
      </c>
      <c r="F67" s="59" t="s">
        <v>73</v>
      </c>
      <c r="G67" s="10"/>
      <c r="H67" s="10"/>
      <c r="I67" s="10"/>
      <c r="J67" s="10"/>
      <c r="K67" s="10"/>
      <c r="L67" s="10"/>
      <c r="M67" s="10"/>
      <c r="T67" s="31"/>
    </row>
    <row r="68" spans="3:25" x14ac:dyDescent="0.25">
      <c r="D68" s="26"/>
      <c r="E68" s="10"/>
      <c r="F68" s="27"/>
      <c r="G68" s="28" t="s">
        <v>40</v>
      </c>
      <c r="H68" s="28"/>
      <c r="I68" s="28"/>
      <c r="J68" s="28"/>
      <c r="K68" s="28"/>
      <c r="L68" s="29" t="s">
        <v>41</v>
      </c>
      <c r="M68" s="30"/>
      <c r="T68" s="31"/>
    </row>
    <row r="69" spans="3:25" x14ac:dyDescent="0.25">
      <c r="D69" s="26"/>
      <c r="E69" s="10"/>
      <c r="F69" s="32"/>
      <c r="G69" s="33" t="s">
        <v>42</v>
      </c>
      <c r="H69" s="33" t="s">
        <v>43</v>
      </c>
      <c r="I69" s="33" t="s">
        <v>44</v>
      </c>
      <c r="J69" s="33" t="s">
        <v>45</v>
      </c>
      <c r="K69" s="34" t="s">
        <v>36</v>
      </c>
      <c r="L69" s="35" t="s">
        <v>36</v>
      </c>
      <c r="M69" s="36"/>
      <c r="T69" s="31"/>
    </row>
    <row r="70" spans="3:25" x14ac:dyDescent="0.25">
      <c r="C70" s="1" t="s">
        <v>74</v>
      </c>
      <c r="D70" s="26"/>
      <c r="E70" s="10"/>
      <c r="F70" s="37" t="s">
        <v>75</v>
      </c>
      <c r="G70" s="38">
        <v>0</v>
      </c>
      <c r="H70" s="38">
        <v>0</v>
      </c>
      <c r="I70" s="39">
        <v>0</v>
      </c>
      <c r="J70" s="40">
        <v>0</v>
      </c>
      <c r="K70" s="41">
        <v>0</v>
      </c>
      <c r="L70" s="101">
        <v>0</v>
      </c>
      <c r="M70" s="43"/>
      <c r="T70" s="31"/>
    </row>
    <row r="71" spans="3:25" x14ac:dyDescent="0.25">
      <c r="C71" t="s">
        <v>76</v>
      </c>
      <c r="D71" s="26"/>
      <c r="E71" s="10"/>
      <c r="F71" s="44" t="s">
        <v>49</v>
      </c>
      <c r="G71" s="67"/>
      <c r="H71" s="46"/>
      <c r="I71" s="47" t="s">
        <v>58</v>
      </c>
      <c r="J71" s="48" t="s">
        <v>58</v>
      </c>
      <c r="K71" s="49" t="s">
        <v>58</v>
      </c>
      <c r="L71" s="50" t="s">
        <v>58</v>
      </c>
      <c r="M71" s="43" t="s">
        <v>50</v>
      </c>
      <c r="T71" s="31"/>
      <c r="W71">
        <v>1.02</v>
      </c>
    </row>
    <row r="72" spans="3:25" x14ac:dyDescent="0.25">
      <c r="D72" s="26"/>
      <c r="E72" s="10"/>
      <c r="F72" s="51" t="s">
        <v>51</v>
      </c>
      <c r="G72" s="52"/>
      <c r="H72" s="86"/>
      <c r="I72" s="86" t="s">
        <v>58</v>
      </c>
      <c r="J72" s="86" t="s">
        <v>58</v>
      </c>
      <c r="K72" s="86" t="s">
        <v>58</v>
      </c>
      <c r="L72" s="56" t="s">
        <v>58</v>
      </c>
      <c r="M72" s="57" t="s">
        <v>52</v>
      </c>
      <c r="T72" s="31"/>
      <c r="V72" t="e">
        <v>#VALUE!</v>
      </c>
      <c r="W72">
        <v>1</v>
      </c>
    </row>
    <row r="73" spans="3:25" ht="20.100000000000001" customHeight="1" x14ac:dyDescent="0.25">
      <c r="D73" s="26"/>
      <c r="T73" s="31"/>
    </row>
    <row r="74" spans="3:25" ht="23.25" x14ac:dyDescent="0.25">
      <c r="D74" s="26"/>
      <c r="E74" s="58">
        <v>1</v>
      </c>
      <c r="F74" s="59" t="s">
        <v>77</v>
      </c>
      <c r="G74" s="10"/>
      <c r="H74" s="10"/>
      <c r="I74" s="10"/>
      <c r="J74" s="10"/>
      <c r="K74" s="10"/>
      <c r="L74" s="10"/>
      <c r="M74" s="10"/>
      <c r="T74" s="31"/>
    </row>
    <row r="75" spans="3:25" x14ac:dyDescent="0.25">
      <c r="D75" s="26"/>
      <c r="E75" s="10"/>
      <c r="F75" s="27"/>
      <c r="G75" s="28" t="s">
        <v>40</v>
      </c>
      <c r="H75" s="28"/>
      <c r="I75" s="28"/>
      <c r="J75" s="28"/>
      <c r="K75" s="28"/>
      <c r="L75" s="29" t="s">
        <v>41</v>
      </c>
      <c r="M75" s="30"/>
      <c r="T75" s="31"/>
    </row>
    <row r="76" spans="3:25" x14ac:dyDescent="0.25">
      <c r="D76" s="26"/>
      <c r="E76" s="10"/>
      <c r="F76" s="32"/>
      <c r="G76" s="33" t="s">
        <v>42</v>
      </c>
      <c r="H76" s="33" t="s">
        <v>43</v>
      </c>
      <c r="I76" s="33" t="s">
        <v>44</v>
      </c>
      <c r="J76" s="33" t="s">
        <v>45</v>
      </c>
      <c r="K76" s="34" t="s">
        <v>36</v>
      </c>
      <c r="L76" s="35" t="s">
        <v>36</v>
      </c>
      <c r="M76" s="36"/>
      <c r="T76" s="31"/>
    </row>
    <row r="77" spans="3:25" x14ac:dyDescent="0.25">
      <c r="C77" s="1" t="s">
        <v>78</v>
      </c>
      <c r="D77" s="26"/>
      <c r="E77" s="10"/>
      <c r="F77" s="37" t="s">
        <v>79</v>
      </c>
      <c r="G77" s="38">
        <v>-2213296.36</v>
      </c>
      <c r="H77" s="38">
        <v>2413822.91</v>
      </c>
      <c r="I77" s="39">
        <v>2731546.17</v>
      </c>
      <c r="J77" s="40">
        <v>3008656.27</v>
      </c>
      <c r="K77" s="41">
        <v>2975311.22</v>
      </c>
      <c r="L77" s="101">
        <v>1908412.5887493701</v>
      </c>
      <c r="M77" s="43"/>
      <c r="T77" s="31"/>
      <c r="W77">
        <v>1.02</v>
      </c>
    </row>
    <row r="78" spans="3:25" x14ac:dyDescent="0.25">
      <c r="D78" s="26"/>
      <c r="E78" s="10"/>
      <c r="F78" s="44" t="s">
        <v>49</v>
      </c>
      <c r="G78" s="67"/>
      <c r="H78" s="46"/>
      <c r="I78" s="47">
        <v>317723.25999999978</v>
      </c>
      <c r="J78" s="48">
        <v>277110.10000000009</v>
      </c>
      <c r="K78" s="49">
        <v>-33345.049999999814</v>
      </c>
      <c r="L78" s="50">
        <v>1066898.6312506301</v>
      </c>
      <c r="M78" s="43" t="s">
        <v>50</v>
      </c>
      <c r="T78" s="31"/>
      <c r="W78">
        <v>1</v>
      </c>
    </row>
    <row r="79" spans="3:25" x14ac:dyDescent="0.25">
      <c r="D79" s="26"/>
      <c r="E79" s="10"/>
      <c r="F79" s="51" t="s">
        <v>51</v>
      </c>
      <c r="G79" s="52"/>
      <c r="H79" s="86"/>
      <c r="I79" s="86">
        <v>1.1316265823328355</v>
      </c>
      <c r="J79" s="86">
        <v>1.1014480747363682</v>
      </c>
      <c r="K79" s="86">
        <v>0.98891696258808592</v>
      </c>
      <c r="L79" s="56">
        <v>1.5590503005169314</v>
      </c>
      <c r="M79" s="57" t="s">
        <v>52</v>
      </c>
      <c r="T79" s="31"/>
      <c r="V79">
        <v>155.90503005169313</v>
      </c>
    </row>
    <row r="80" spans="3:25" ht="20.100000000000001" customHeight="1" x14ac:dyDescent="0.25">
      <c r="D80" s="26"/>
      <c r="T80" s="31"/>
    </row>
    <row r="81" spans="3:25" ht="23.25" x14ac:dyDescent="0.25">
      <c r="D81" s="26"/>
      <c r="E81" s="58">
        <v>1</v>
      </c>
      <c r="F81" s="59" t="s">
        <v>80</v>
      </c>
      <c r="G81" s="10"/>
      <c r="H81" s="10"/>
      <c r="I81" s="10"/>
      <c r="J81" s="10"/>
      <c r="K81" s="10"/>
      <c r="L81" s="10"/>
      <c r="M81" s="10"/>
      <c r="T81" s="31"/>
    </row>
    <row r="82" spans="3:25" x14ac:dyDescent="0.25">
      <c r="D82" s="26"/>
      <c r="E82" s="10"/>
      <c r="F82" s="27"/>
      <c r="G82" s="28" t="s">
        <v>40</v>
      </c>
      <c r="H82" s="28"/>
      <c r="I82" s="28"/>
      <c r="J82" s="28"/>
      <c r="K82" s="28"/>
      <c r="L82" s="29" t="s">
        <v>41</v>
      </c>
      <c r="M82" s="30"/>
      <c r="T82" s="31"/>
    </row>
    <row r="83" spans="3:25" x14ac:dyDescent="0.25">
      <c r="D83" s="26"/>
      <c r="E83" s="10"/>
      <c r="F83" s="32"/>
      <c r="G83" s="33" t="s">
        <v>42</v>
      </c>
      <c r="H83" s="33" t="s">
        <v>43</v>
      </c>
      <c r="I83" s="33" t="s">
        <v>44</v>
      </c>
      <c r="J83" s="33" t="s">
        <v>45</v>
      </c>
      <c r="K83" s="34" t="s">
        <v>36</v>
      </c>
      <c r="L83" s="35" t="s">
        <v>36</v>
      </c>
      <c r="M83" s="36"/>
      <c r="T83" s="31"/>
    </row>
    <row r="84" spans="3:25" x14ac:dyDescent="0.25">
      <c r="C84" s="1" t="s">
        <v>81</v>
      </c>
      <c r="D84" s="26"/>
      <c r="E84" s="10"/>
      <c r="F84" s="37" t="s">
        <v>82</v>
      </c>
      <c r="G84" s="38">
        <v>-4165642.61</v>
      </c>
      <c r="H84" s="38">
        <v>4302096.1500000004</v>
      </c>
      <c r="I84" s="39">
        <v>5360265.7699999996</v>
      </c>
      <c r="J84" s="40">
        <v>8130848.5800000001</v>
      </c>
      <c r="K84" s="41">
        <v>6165256.0499999998</v>
      </c>
      <c r="L84" s="101">
        <v>3336835.8987956601</v>
      </c>
      <c r="M84" s="43"/>
      <c r="T84" s="31"/>
      <c r="W84">
        <v>1.02</v>
      </c>
    </row>
    <row r="85" spans="3:25" x14ac:dyDescent="0.25">
      <c r="D85" s="26"/>
      <c r="E85" s="10"/>
      <c r="F85" s="44" t="s">
        <v>49</v>
      </c>
      <c r="G85" s="67"/>
      <c r="H85" s="46"/>
      <c r="I85" s="47">
        <v>1058169.6199999992</v>
      </c>
      <c r="J85" s="48">
        <v>2770582.8100000005</v>
      </c>
      <c r="K85" s="49">
        <v>-1965592.5300000003</v>
      </c>
      <c r="L85" s="50">
        <v>2828420.1512043397</v>
      </c>
      <c r="M85" s="43" t="s">
        <v>50</v>
      </c>
      <c r="T85" s="31"/>
      <c r="W85">
        <v>1</v>
      </c>
    </row>
    <row r="86" spans="3:25" x14ac:dyDescent="0.25">
      <c r="D86" s="26"/>
      <c r="E86" s="10"/>
      <c r="F86" s="51" t="s">
        <v>51</v>
      </c>
      <c r="G86" s="52"/>
      <c r="H86" s="86"/>
      <c r="I86" s="86">
        <v>1.2459660554076644</v>
      </c>
      <c r="J86" s="86">
        <v>1.5168741493203985</v>
      </c>
      <c r="K86" s="86">
        <v>0.75825493358283647</v>
      </c>
      <c r="L86" s="56">
        <v>1.847635375843679</v>
      </c>
      <c r="M86" s="57" t="s">
        <v>52</v>
      </c>
      <c r="T86" s="31"/>
      <c r="V86">
        <v>184.7635375843679</v>
      </c>
    </row>
    <row r="87" spans="3:25" ht="20.100000000000001" customHeight="1" x14ac:dyDescent="0.25">
      <c r="D87" s="26"/>
      <c r="T87" s="31"/>
    </row>
    <row r="88" spans="3:25" ht="23.25" hidden="1" x14ac:dyDescent="0.25">
      <c r="D88" s="26"/>
      <c r="E88" s="58"/>
      <c r="F88" s="59" t="s">
        <v>83</v>
      </c>
      <c r="G88" s="10"/>
      <c r="H88" s="10"/>
      <c r="I88" s="10"/>
      <c r="J88" s="10"/>
      <c r="K88" s="10"/>
      <c r="L88" s="10"/>
      <c r="M88" s="10"/>
      <c r="T88" s="31"/>
      <c r="X88" t="b">
        <v>1</v>
      </c>
      <c r="Y88" t="b">
        <v>0</v>
      </c>
    </row>
    <row r="89" spans="3:25" hidden="1" x14ac:dyDescent="0.25">
      <c r="D89" s="26"/>
      <c r="E89" s="10"/>
      <c r="F89" s="27"/>
      <c r="G89" s="28" t="s">
        <v>40</v>
      </c>
      <c r="H89" s="28"/>
      <c r="I89" s="28"/>
      <c r="J89" s="28"/>
      <c r="K89" s="102"/>
      <c r="T89" s="31"/>
      <c r="X89" t="b">
        <v>1</v>
      </c>
      <c r="Y89" t="b">
        <v>0</v>
      </c>
    </row>
    <row r="90" spans="3:25" hidden="1" x14ac:dyDescent="0.25">
      <c r="D90" s="26"/>
      <c r="E90" s="10"/>
      <c r="F90" s="32"/>
      <c r="G90" s="33" t="s">
        <v>42</v>
      </c>
      <c r="H90" s="33" t="s">
        <v>43</v>
      </c>
      <c r="I90" s="33" t="s">
        <v>44</v>
      </c>
      <c r="J90" s="33" t="s">
        <v>45</v>
      </c>
      <c r="K90" s="34" t="s">
        <v>36</v>
      </c>
      <c r="T90" s="31"/>
      <c r="X90" t="b">
        <v>1</v>
      </c>
      <c r="Y90" t="b">
        <v>0</v>
      </c>
    </row>
    <row r="91" spans="3:25" hidden="1" x14ac:dyDescent="0.25">
      <c r="C91" s="1" t="s">
        <v>84</v>
      </c>
      <c r="D91" s="26"/>
      <c r="E91" s="10"/>
      <c r="F91" s="103" t="s">
        <v>85</v>
      </c>
      <c r="G91" s="104">
        <v>0</v>
      </c>
      <c r="H91" s="104">
        <v>0</v>
      </c>
      <c r="I91" s="104">
        <v>0</v>
      </c>
      <c r="J91" s="104">
        <v>0</v>
      </c>
      <c r="K91" s="105">
        <v>0</v>
      </c>
      <c r="T91" s="31"/>
      <c r="X91" t="b">
        <v>1</v>
      </c>
      <c r="Y91" t="b">
        <v>0</v>
      </c>
    </row>
    <row r="92" spans="3:25" hidden="1" x14ac:dyDescent="0.25">
      <c r="D92" s="26"/>
      <c r="E92" s="10"/>
      <c r="F92" s="51" t="s">
        <v>51</v>
      </c>
      <c r="G92" s="52"/>
      <c r="H92" s="54"/>
      <c r="I92" s="55" t="s">
        <v>58</v>
      </c>
      <c r="J92" s="54" t="s">
        <v>58</v>
      </c>
      <c r="K92" s="55" t="s">
        <v>58</v>
      </c>
      <c r="T92" s="31"/>
      <c r="X92" t="b">
        <v>1</v>
      </c>
      <c r="Y92" t="b">
        <v>0</v>
      </c>
    </row>
    <row r="93" spans="3:25" ht="5.0999999999999996" customHeight="1" x14ac:dyDescent="0.25">
      <c r="D93" s="106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8"/>
    </row>
  </sheetData>
  <mergeCells count="2">
    <mergeCell ref="D7:T7"/>
    <mergeCell ref="K9:R9"/>
  </mergeCells>
  <conditionalFormatting sqref="E14">
    <cfRule type="iconSet" priority="119">
      <iconSet showValue="0">
        <cfvo type="percent" val="0"/>
        <cfvo type="num" val="0"/>
        <cfvo type="num" val="1"/>
      </iconSet>
    </cfRule>
  </conditionalFormatting>
  <conditionalFormatting sqref="E21">
    <cfRule type="iconSet" priority="114">
      <iconSet showValue="0">
        <cfvo type="percent" val="0"/>
        <cfvo type="num" val="0"/>
        <cfvo type="num" val="1"/>
      </iconSet>
    </cfRule>
  </conditionalFormatting>
  <conditionalFormatting sqref="E28">
    <cfRule type="iconSet" priority="99">
      <iconSet showValue="0">
        <cfvo type="percent" val="0"/>
        <cfvo type="num" val="0"/>
        <cfvo type="num" val="1"/>
      </iconSet>
    </cfRule>
  </conditionalFormatting>
  <conditionalFormatting sqref="E44">
    <cfRule type="iconSet" priority="74">
      <iconSet showValue="0">
        <cfvo type="percent" val="0"/>
        <cfvo type="num" val="0"/>
        <cfvo type="num" val="1"/>
      </iconSet>
    </cfRule>
  </conditionalFormatting>
  <conditionalFormatting sqref="E60">
    <cfRule type="iconSet" priority="55">
      <iconSet showValue="0">
        <cfvo type="percent" val="0"/>
        <cfvo type="num" val="0"/>
        <cfvo type="num" val="1"/>
      </iconSet>
    </cfRule>
  </conditionalFormatting>
  <conditionalFormatting sqref="E67">
    <cfRule type="iconSet" priority="1">
      <iconSet showValue="0" reverse="1">
        <cfvo type="percent" val="0"/>
        <cfvo type="num" val="0"/>
        <cfvo type="num" val="1"/>
      </iconSet>
    </cfRule>
  </conditionalFormatting>
  <conditionalFormatting sqref="E74">
    <cfRule type="iconSet" priority="46">
      <iconSet showValue="0" reverse="1">
        <cfvo type="percent" val="0"/>
        <cfvo type="num" val="0"/>
        <cfvo type="num" val="1"/>
      </iconSet>
    </cfRule>
  </conditionalFormatting>
  <conditionalFormatting sqref="E81">
    <cfRule type="iconSet" priority="37">
      <iconSet showValue="0" reverse="1">
        <cfvo type="percent" val="0"/>
        <cfvo type="num" val="0"/>
        <cfvo type="num" val="1"/>
      </iconSet>
    </cfRule>
  </conditionalFormatting>
  <conditionalFormatting sqref="E88">
    <cfRule type="iconSet" priority="28">
      <iconSet showValue="0" reverse="1">
        <cfvo type="percent" val="0"/>
        <cfvo type="num" val="0"/>
        <cfvo type="num" val="1"/>
      </iconSet>
    </cfRule>
  </conditionalFormatting>
  <conditionalFormatting sqref="G57">
    <cfRule type="iconSet" priority="61">
      <iconSet iconSet="3Arrows">
        <cfvo type="percent" val="0"/>
        <cfvo type="num" val="$W$2"/>
        <cfvo type="num" val="$W$1"/>
      </iconSet>
    </cfRule>
  </conditionalFormatting>
  <conditionalFormatting sqref="G72">
    <cfRule type="iconSet" priority="48">
      <iconSet iconSet="3Arrows">
        <cfvo type="percent" val="0"/>
        <cfvo type="num" val="$W$2"/>
        <cfvo type="num" val="$W$1"/>
      </iconSet>
    </cfRule>
  </conditionalFormatting>
  <conditionalFormatting sqref="G78">
    <cfRule type="dataBar" priority="39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{08E6242E-C05C-4DB4-8F1A-1F1148818825}</x14:id>
        </ext>
      </extLst>
    </cfRule>
  </conditionalFormatting>
  <conditionalFormatting sqref="G79">
    <cfRule type="iconSet" priority="45">
      <iconSet iconSet="3Arrows">
        <cfvo type="percent" val="0"/>
        <cfvo type="num" val="$W$2"/>
        <cfvo type="num" val="$W$1"/>
      </iconSet>
    </cfRule>
  </conditionalFormatting>
  <conditionalFormatting sqref="G85">
    <cfRule type="dataBar" priority="29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{A66A5A7B-7D99-4DB5-B724-D5C443D24969}</x14:id>
        </ext>
      </extLst>
    </cfRule>
  </conditionalFormatting>
  <conditionalFormatting sqref="G86">
    <cfRule type="iconSet" priority="34">
      <iconSet iconSet="3Arrows">
        <cfvo type="percent" val="0"/>
        <cfvo type="num" val="$W$2"/>
        <cfvo type="num" val="$W$1"/>
      </iconSet>
    </cfRule>
  </conditionalFormatting>
  <conditionalFormatting sqref="G19:J19">
    <cfRule type="iconSet" priority="120">
      <iconSet iconSet="3Arrows">
        <cfvo type="percent" val="0"/>
        <cfvo type="num" val="$W$2"/>
        <cfvo type="num" val="$W$1"/>
      </iconSet>
    </cfRule>
  </conditionalFormatting>
  <conditionalFormatting sqref="G26:J26">
    <cfRule type="iconSet" priority="109">
      <iconSet iconSet="3Arrows">
        <cfvo type="percent" val="0"/>
        <cfvo type="num" val="$W$2"/>
        <cfvo type="num" val="$W$1"/>
      </iconSet>
    </cfRule>
  </conditionalFormatting>
  <conditionalFormatting sqref="G33:J33">
    <cfRule type="iconSet" priority="95">
      <iconSet iconSet="3Arrows">
        <cfvo type="percent" val="0"/>
        <cfvo type="num" val="$W$2"/>
        <cfvo type="num" val="$W$1"/>
      </iconSet>
    </cfRule>
  </conditionalFormatting>
  <conditionalFormatting sqref="G37:J37">
    <cfRule type="iconSet" priority="82">
      <iconSet iconSet="3Arrows">
        <cfvo type="percent" val="0"/>
        <cfvo type="num" val="$W$2"/>
        <cfvo type="num" val="$W$1"/>
      </iconSet>
    </cfRule>
  </conditionalFormatting>
  <conditionalFormatting sqref="G49:J49">
    <cfRule type="iconSet" priority="70">
      <iconSet iconSet="3Arrows">
        <cfvo type="percent" val="0"/>
        <cfvo type="num" val="$W$2"/>
        <cfvo type="num" val="$W$1"/>
      </iconSet>
    </cfRule>
  </conditionalFormatting>
  <conditionalFormatting sqref="G53:J53">
    <cfRule type="iconSet" priority="63">
      <iconSet iconSet="3Arrows">
        <cfvo type="percent" val="0"/>
        <cfvo type="num" val="$W$2"/>
        <cfvo type="num" val="$W$1"/>
      </iconSet>
    </cfRule>
  </conditionalFormatting>
  <conditionalFormatting sqref="G65:J65">
    <cfRule type="iconSet" priority="53">
      <iconSet iconSet="3Arrows">
        <cfvo type="percent" val="0"/>
        <cfvo type="num" val="$W$2"/>
        <cfvo type="num" val="$W$1"/>
      </iconSet>
    </cfRule>
  </conditionalFormatting>
  <conditionalFormatting sqref="G40:K40">
    <cfRule type="dataBar" priority="76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{20D7B975-7B12-482D-BD93-AF74DFB7FC4D}</x14:id>
        </ext>
      </extLst>
    </cfRule>
  </conditionalFormatting>
  <conditionalFormatting sqref="G41:K41">
    <cfRule type="iconSet" priority="77">
      <iconSet reverse="1">
        <cfvo type="percent" val="0"/>
        <cfvo type="num" val="1"/>
        <cfvo type="num" val="1"/>
      </iconSet>
    </cfRule>
  </conditionalFormatting>
  <conditionalFormatting sqref="G56:K56">
    <cfRule type="dataBar" priority="60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{44F319B0-8791-4EC4-89A7-E3643C2D3AB2}</x14:id>
        </ext>
      </extLst>
    </cfRule>
  </conditionalFormatting>
  <conditionalFormatting sqref="G18:L18">
    <cfRule type="dataBar" priority="115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{6C271195-70D2-458E-81B8-89012FE70BFF}</x14:id>
        </ext>
      </extLst>
    </cfRule>
  </conditionalFormatting>
  <conditionalFormatting sqref="G25:L25">
    <cfRule type="dataBar" priority="102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{76F0D386-B4AA-4C12-8773-92D479A349E3}</x14:id>
        </ext>
      </extLst>
    </cfRule>
  </conditionalFormatting>
  <conditionalFormatting sqref="G32:L32">
    <cfRule type="dataBar" priority="88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{178A7B60-61FF-4F17-8D73-061B4EAE93B2}</x14:id>
        </ext>
      </extLst>
    </cfRule>
  </conditionalFormatting>
  <conditionalFormatting sqref="G36:L36">
    <cfRule type="dataBar" priority="80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{98582160-38E9-4E65-94FF-FED0322B6D80}</x14:id>
        </ext>
      </extLst>
    </cfRule>
  </conditionalFormatting>
  <conditionalFormatting sqref="G48:L48">
    <cfRule type="dataBar" priority="65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{40D0A0E9-390E-47E6-915B-86F21315D5DC}</x14:id>
        </ext>
      </extLst>
    </cfRule>
  </conditionalFormatting>
  <conditionalFormatting sqref="G52:L52">
    <cfRule type="dataBar" priority="62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{82215629-5027-4907-9E3C-CF779AE5D77E}</x14:id>
        </ext>
      </extLst>
    </cfRule>
  </conditionalFormatting>
  <conditionalFormatting sqref="G64:L64">
    <cfRule type="dataBar" priority="49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{35636F5A-EC3F-4911-AD97-A46E83D79594}</x14:id>
        </ext>
      </extLst>
    </cfRule>
  </conditionalFormatting>
  <conditionalFormatting sqref="G71:L71">
    <cfRule type="dataBar" priority="47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{6730AADF-E3C6-44B6-9188-0A168B994673}</x14:id>
        </ext>
      </extLst>
    </cfRule>
  </conditionalFormatting>
  <conditionalFormatting sqref="H57:K57">
    <cfRule type="iconSet" priority="56">
      <iconSet reverse="1">
        <cfvo type="percent" val="0"/>
        <cfvo type="num" val="1"/>
        <cfvo type="num" val="1"/>
      </iconSet>
    </cfRule>
  </conditionalFormatting>
  <conditionalFormatting sqref="H72:K72">
    <cfRule type="iconSet" priority="15">
      <iconSet reverse="1">
        <cfvo type="percent" val="0"/>
        <cfvo type="num" val="$W$2"/>
        <cfvo type="num" val="$W$1"/>
      </iconSet>
    </cfRule>
  </conditionalFormatting>
  <conditionalFormatting sqref="H79:K79">
    <cfRule type="iconSet" priority="7">
      <iconSet reverse="1">
        <cfvo type="percent" val="0"/>
        <cfvo type="num" val="$W$2"/>
        <cfvo type="num" val="$W$1"/>
      </iconSet>
    </cfRule>
  </conditionalFormatting>
  <conditionalFormatting sqref="H86:K86">
    <cfRule type="iconSet" priority="5">
      <iconSet reverse="1">
        <cfvo type="percent" val="0"/>
        <cfvo type="num" val="$W$2"/>
        <cfvo type="num" val="$W$1"/>
      </iconSet>
    </cfRule>
  </conditionalFormatting>
  <conditionalFormatting sqref="H78:L78">
    <cfRule type="dataBar" priority="4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{AB7B8669-EE5F-45AA-B5B3-CBD489AE5855}</x14:id>
        </ext>
      </extLst>
    </cfRule>
  </conditionalFormatting>
  <conditionalFormatting sqref="H85:L85">
    <cfRule type="dataBar" priority="2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{BFBE0CF8-2C54-4372-871C-EB7B7918BF4D}</x14:id>
        </ext>
      </extLst>
    </cfRule>
  </conditionalFormatting>
  <conditionalFormatting sqref="J92 G92:H92">
    <cfRule type="iconSet" priority="22">
      <iconSet iconSet="3Arrows">
        <cfvo type="percent" val="0"/>
        <cfvo type="num" val="$W$2"/>
        <cfvo type="num" val="$W$1"/>
      </iconSet>
    </cfRule>
  </conditionalFormatting>
  <conditionalFormatting sqref="K19">
    <cfRule type="iconSet" priority="121">
      <iconSet iconSet="3Arrows">
        <cfvo type="percent" val="0"/>
        <cfvo type="num" val="$W$2"/>
        <cfvo type="num" val="$W$1"/>
      </iconSet>
    </cfRule>
  </conditionalFormatting>
  <conditionalFormatting sqref="K26">
    <cfRule type="iconSet" priority="111">
      <iconSet iconSet="3Arrows">
        <cfvo type="percent" val="0"/>
        <cfvo type="num" val="$W$2"/>
        <cfvo type="num" val="$W$1"/>
      </iconSet>
    </cfRule>
  </conditionalFormatting>
  <conditionalFormatting sqref="K33">
    <cfRule type="iconSet" priority="97">
      <iconSet iconSet="3Arrows">
        <cfvo type="percent" val="0"/>
        <cfvo type="num" val="$W$2"/>
        <cfvo type="num" val="$W$1"/>
      </iconSet>
    </cfRule>
  </conditionalFormatting>
  <conditionalFormatting sqref="K37">
    <cfRule type="iconSet" priority="84">
      <iconSet iconSet="3Arrows">
        <cfvo type="percent" val="0"/>
        <cfvo type="num" val="$W$2"/>
        <cfvo type="num" val="$W$1"/>
      </iconSet>
    </cfRule>
  </conditionalFormatting>
  <conditionalFormatting sqref="K49">
    <cfRule type="iconSet" priority="72">
      <iconSet iconSet="3Arrows">
        <cfvo type="percent" val="0"/>
        <cfvo type="num" val="$W$2"/>
        <cfvo type="num" val="$W$1"/>
      </iconSet>
    </cfRule>
  </conditionalFormatting>
  <conditionalFormatting sqref="K53">
    <cfRule type="iconSet" priority="64">
      <iconSet iconSet="3Arrows">
        <cfvo type="percent" val="0"/>
        <cfvo type="num" val="$W$2"/>
        <cfvo type="num" val="$W$1"/>
      </iconSet>
    </cfRule>
  </conditionalFormatting>
  <conditionalFormatting sqref="K65">
    <cfRule type="iconSet" priority="54">
      <iconSet iconSet="3Arrows">
        <cfvo type="percent" val="0"/>
        <cfvo type="num" val="$W$2"/>
        <cfvo type="num" val="$W$1"/>
      </iconSet>
    </cfRule>
  </conditionalFormatting>
  <conditionalFormatting sqref="K92 I92">
    <cfRule type="iconSet" priority="27">
      <iconSet iconSet="3Arrows">
        <cfvo type="percent" val="0"/>
        <cfvo type="num" val="$W$2"/>
        <cfvo type="num" val="$W$1"/>
      </iconSet>
    </cfRule>
  </conditionalFormatting>
  <conditionalFormatting sqref="L19">
    <cfRule type="expression" dxfId="82" priority="116">
      <formula>E14=0</formula>
    </cfRule>
    <cfRule type="expression" dxfId="81" priority="117">
      <formula>E14=1</formula>
    </cfRule>
    <cfRule type="expression" dxfId="80" priority="118">
      <formula>E14=-1</formula>
    </cfRule>
  </conditionalFormatting>
  <conditionalFormatting sqref="L26">
    <cfRule type="expression" dxfId="79" priority="103">
      <formula>E21=0</formula>
    </cfRule>
    <cfRule type="expression" dxfId="78" priority="105">
      <formula>E21=1</formula>
    </cfRule>
    <cfRule type="expression" dxfId="77" priority="108">
      <formula>E21=-1</formula>
    </cfRule>
  </conditionalFormatting>
  <conditionalFormatting sqref="L33">
    <cfRule type="expression" dxfId="76" priority="90">
      <formula>E28=0</formula>
    </cfRule>
    <cfRule type="expression" dxfId="75" priority="91">
      <formula>E28=1</formula>
    </cfRule>
    <cfRule type="expression" dxfId="74" priority="93">
      <formula>E28=-1</formula>
    </cfRule>
  </conditionalFormatting>
  <conditionalFormatting sqref="L37">
    <cfRule type="expression" dxfId="73" priority="57">
      <formula>E35=0</formula>
    </cfRule>
    <cfRule type="expression" dxfId="72" priority="58">
      <formula>E35=1</formula>
    </cfRule>
    <cfRule type="expression" dxfId="71" priority="59">
      <formula>E35=-1</formula>
    </cfRule>
  </conditionalFormatting>
  <conditionalFormatting sqref="L49">
    <cfRule type="expression" dxfId="70" priority="66">
      <formula>E44=0</formula>
    </cfRule>
    <cfRule type="expression" dxfId="69" priority="67">
      <formula>E44=1</formula>
    </cfRule>
    <cfRule type="expression" dxfId="68" priority="68">
      <formula>E44=-1</formula>
    </cfRule>
  </conditionalFormatting>
  <conditionalFormatting sqref="L53">
    <cfRule type="expression" dxfId="67" priority="16">
      <formula>E51=0</formula>
    </cfRule>
    <cfRule type="expression" dxfId="66" priority="18">
      <formula>E51=1</formula>
    </cfRule>
    <cfRule type="expression" dxfId="65" priority="19">
      <formula>E51=-1</formula>
    </cfRule>
  </conditionalFormatting>
  <conditionalFormatting sqref="L65">
    <cfRule type="expression" dxfId="64" priority="50">
      <formula>E60=0</formula>
    </cfRule>
    <cfRule type="expression" dxfId="63" priority="51">
      <formula>E60=1</formula>
    </cfRule>
    <cfRule type="expression" dxfId="62" priority="52">
      <formula>E60=-1</formula>
    </cfRule>
  </conditionalFormatting>
  <conditionalFormatting sqref="L72">
    <cfRule type="expression" dxfId="61" priority="8">
      <formula>E67=0</formula>
    </cfRule>
    <cfRule type="expression" dxfId="60" priority="10">
      <formula>E67=-1</formula>
    </cfRule>
    <cfRule type="expression" dxfId="59" priority="12">
      <formula>E67=1</formula>
    </cfRule>
  </conditionalFormatting>
  <conditionalFormatting sqref="L79">
    <cfRule type="expression" dxfId="58" priority="42">
      <formula>E74=0</formula>
    </cfRule>
    <cfRule type="expression" dxfId="57" priority="43">
      <formula>E74=-1</formula>
    </cfRule>
    <cfRule type="expression" dxfId="56" priority="44">
      <formula>E74=1</formula>
    </cfRule>
  </conditionalFormatting>
  <conditionalFormatting sqref="L86">
    <cfRule type="expression" dxfId="55" priority="30">
      <formula>E81=0</formula>
    </cfRule>
    <cfRule type="expression" dxfId="54" priority="31">
      <formula>E81=-1</formula>
    </cfRule>
    <cfRule type="expression" dxfId="53" priority="32">
      <formula>E81=1</formula>
    </cfRule>
  </conditionalFormatting>
  <printOptions horizontalCentered="1" verticalCentered="1"/>
  <pageMargins left="9.8611110000000002E-2" right="9.8611110000000002E-2" top="0" bottom="0" header="0" footer="0"/>
  <pageSetup orientation="portrait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8E6242E-C05C-4DB4-8F1A-1F1148818825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G78</xm:sqref>
        </x14:conditionalFormatting>
        <x14:conditionalFormatting xmlns:xm="http://schemas.microsoft.com/office/excel/2006/main">
          <x14:cfRule type="dataBar" id="{A66A5A7B-7D99-4DB5-B724-D5C443D24969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G85</xm:sqref>
        </x14:conditionalFormatting>
        <x14:conditionalFormatting xmlns:xm="http://schemas.microsoft.com/office/excel/2006/main">
          <x14:cfRule type="dataBar" id="{20D7B975-7B12-482D-BD93-AF74DFB7FC4D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G40:K40</xm:sqref>
        </x14:conditionalFormatting>
        <x14:conditionalFormatting xmlns:xm="http://schemas.microsoft.com/office/excel/2006/main">
          <x14:cfRule type="dataBar" id="{44F319B0-8791-4EC4-89A7-E3643C2D3AB2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G56:K56</xm:sqref>
        </x14:conditionalFormatting>
        <x14:conditionalFormatting xmlns:xm="http://schemas.microsoft.com/office/excel/2006/main">
          <x14:cfRule type="dataBar" id="{6C271195-70D2-458E-81B8-89012FE70BFF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G18:L18</xm:sqref>
        </x14:conditionalFormatting>
        <x14:conditionalFormatting xmlns:xm="http://schemas.microsoft.com/office/excel/2006/main">
          <x14:cfRule type="dataBar" id="{76F0D386-B4AA-4C12-8773-92D479A349E3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G25:L25</xm:sqref>
        </x14:conditionalFormatting>
        <x14:conditionalFormatting xmlns:xm="http://schemas.microsoft.com/office/excel/2006/main">
          <x14:cfRule type="dataBar" id="{178A7B60-61FF-4F17-8D73-061B4EAE93B2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G32:L32</xm:sqref>
        </x14:conditionalFormatting>
        <x14:conditionalFormatting xmlns:xm="http://schemas.microsoft.com/office/excel/2006/main">
          <x14:cfRule type="dataBar" id="{98582160-38E9-4E65-94FF-FED0322B6D80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G36:L36</xm:sqref>
        </x14:conditionalFormatting>
        <x14:conditionalFormatting xmlns:xm="http://schemas.microsoft.com/office/excel/2006/main">
          <x14:cfRule type="dataBar" id="{40D0A0E9-390E-47E6-915B-86F21315D5DC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G48:L48</xm:sqref>
        </x14:conditionalFormatting>
        <x14:conditionalFormatting xmlns:xm="http://schemas.microsoft.com/office/excel/2006/main">
          <x14:cfRule type="dataBar" id="{82215629-5027-4907-9E3C-CF779AE5D77E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G52:L52</xm:sqref>
        </x14:conditionalFormatting>
        <x14:conditionalFormatting xmlns:xm="http://schemas.microsoft.com/office/excel/2006/main">
          <x14:cfRule type="dataBar" id="{35636F5A-EC3F-4911-AD97-A46E83D79594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G64:L64</xm:sqref>
        </x14:conditionalFormatting>
        <x14:conditionalFormatting xmlns:xm="http://schemas.microsoft.com/office/excel/2006/main">
          <x14:cfRule type="dataBar" id="{6730AADF-E3C6-44B6-9188-0A168B994673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G71:L71</xm:sqref>
        </x14:conditionalFormatting>
        <x14:conditionalFormatting xmlns:xm="http://schemas.microsoft.com/office/excel/2006/main">
          <x14:cfRule type="dataBar" id="{AB7B8669-EE5F-45AA-B5B3-CBD489AE5855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H78:L78</xm:sqref>
        </x14:conditionalFormatting>
        <x14:conditionalFormatting xmlns:xm="http://schemas.microsoft.com/office/excel/2006/main">
          <x14:cfRule type="dataBar" id="{BFBE0CF8-2C54-4372-871C-EB7B7918BF4D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H85:L85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54"/>
  <sheetViews>
    <sheetView showGridLines="0" workbookViewId="0">
      <pane ySplit="15" topLeftCell="A78" activePane="bottomLeft" state="frozen"/>
      <selection pane="bottomLeft" activeCell="F59" sqref="F59:F72"/>
    </sheetView>
  </sheetViews>
  <sheetFormatPr defaultRowHeight="15" x14ac:dyDescent="0.25"/>
  <cols>
    <col min="1" max="1" width="0.85546875" customWidth="1"/>
    <col min="2" max="5" width="9.7109375" hidden="1" customWidth="1"/>
    <col min="6" max="10" width="0.85546875" customWidth="1"/>
    <col min="13" max="13" width="13.7109375" customWidth="1"/>
    <col min="14" max="14" width="11.7109375" customWidth="1"/>
    <col min="15" max="15" width="0.85546875" customWidth="1"/>
    <col min="16" max="20" width="12.7109375" customWidth="1"/>
    <col min="21" max="21" width="0.85546875" customWidth="1"/>
    <col min="22" max="23" width="12.7109375" customWidth="1"/>
    <col min="24" max="24" width="0.85546875" customWidth="1"/>
    <col min="25" max="26" width="12.7109375" customWidth="1"/>
    <col min="27" max="27" width="0.85546875" customWidth="1"/>
    <col min="28" max="28" width="8.85546875" hidden="1"/>
    <col min="29" max="31" width="12.42578125" hidden="1" customWidth="1"/>
    <col min="32" max="32" width="12.42578125" customWidth="1"/>
    <col min="33" max="33" width="10.7109375" hidden="1" customWidth="1"/>
    <col min="34" max="34" width="9.85546875" hidden="1" customWidth="1"/>
    <col min="35" max="35" width="8.85546875"/>
  </cols>
  <sheetData>
    <row r="1" spans="1:34" hidden="1" x14ac:dyDescent="0.25">
      <c r="A1" t="s">
        <v>2</v>
      </c>
      <c r="B1" t="s">
        <v>86</v>
      </c>
      <c r="C1" t="s">
        <v>0</v>
      </c>
      <c r="D1" t="s">
        <v>4</v>
      </c>
      <c r="K1" t="s">
        <v>20</v>
      </c>
      <c r="L1" t="s">
        <v>3</v>
      </c>
      <c r="P1" t="s">
        <v>7</v>
      </c>
      <c r="Q1" t="s">
        <v>8</v>
      </c>
      <c r="R1" t="s">
        <v>9</v>
      </c>
      <c r="S1" t="s">
        <v>10</v>
      </c>
      <c r="T1" t="s">
        <v>10</v>
      </c>
      <c r="V1" t="s">
        <v>11</v>
      </c>
      <c r="W1" t="s">
        <v>87</v>
      </c>
      <c r="Z1" t="s">
        <v>88</v>
      </c>
      <c r="AG1" t="s">
        <v>12</v>
      </c>
    </row>
    <row r="2" spans="1:34" hidden="1" x14ac:dyDescent="0.25">
      <c r="A2" t="s">
        <v>12</v>
      </c>
      <c r="C2" t="s">
        <v>13</v>
      </c>
      <c r="D2" t="s">
        <v>21</v>
      </c>
      <c r="K2" t="s">
        <v>16</v>
      </c>
      <c r="L2" t="s">
        <v>89</v>
      </c>
      <c r="M2" t="s">
        <v>90</v>
      </c>
      <c r="N2">
        <v>1.02</v>
      </c>
      <c r="T2" t="s">
        <v>28</v>
      </c>
      <c r="V2" t="s">
        <v>17</v>
      </c>
      <c r="W2" t="s">
        <v>91</v>
      </c>
      <c r="Z2" t="s">
        <v>4</v>
      </c>
    </row>
    <row r="3" spans="1:34" hidden="1" x14ac:dyDescent="0.25">
      <c r="A3" t="s">
        <v>14</v>
      </c>
      <c r="C3" t="s">
        <v>18</v>
      </c>
      <c r="D3" t="s">
        <v>23</v>
      </c>
      <c r="L3" t="s">
        <v>19</v>
      </c>
      <c r="M3" t="s">
        <v>15</v>
      </c>
      <c r="N3">
        <v>0.99</v>
      </c>
      <c r="P3">
        <v>31</v>
      </c>
      <c r="Q3">
        <v>31</v>
      </c>
      <c r="R3">
        <v>31</v>
      </c>
      <c r="S3">
        <v>31</v>
      </c>
      <c r="T3">
        <v>31</v>
      </c>
      <c r="V3" t="s">
        <v>21</v>
      </c>
      <c r="W3" t="s">
        <v>92</v>
      </c>
      <c r="Y3" t="s">
        <v>93</v>
      </c>
      <c r="Z3" t="s">
        <v>94</v>
      </c>
    </row>
    <row r="4" spans="1:34" hidden="1" x14ac:dyDescent="0.25">
      <c r="A4" t="s">
        <v>24</v>
      </c>
      <c r="B4" t="s">
        <v>25</v>
      </c>
      <c r="C4" t="s">
        <v>22</v>
      </c>
      <c r="D4" t="s">
        <v>29</v>
      </c>
      <c r="P4">
        <v>365</v>
      </c>
      <c r="Q4">
        <v>366</v>
      </c>
      <c r="R4">
        <v>365</v>
      </c>
      <c r="S4">
        <v>365</v>
      </c>
      <c r="T4">
        <v>365</v>
      </c>
      <c r="V4" t="s">
        <v>23</v>
      </c>
      <c r="W4" t="s">
        <v>26</v>
      </c>
    </row>
    <row r="5" spans="1:34" hidden="1" x14ac:dyDescent="0.25">
      <c r="A5" t="s">
        <v>95</v>
      </c>
      <c r="B5" t="s">
        <v>96</v>
      </c>
      <c r="C5" t="s">
        <v>97</v>
      </c>
      <c r="D5" t="s">
        <v>98</v>
      </c>
      <c r="V5" t="s">
        <v>29</v>
      </c>
      <c r="W5" t="s">
        <v>27</v>
      </c>
    </row>
    <row r="6" spans="1:34" ht="5.0999999999999996" customHeight="1" x14ac:dyDescent="0.25">
      <c r="D6" t="s">
        <v>99</v>
      </c>
    </row>
    <row r="7" spans="1:34" ht="30" customHeight="1" x14ac:dyDescent="0.25">
      <c r="F7" s="668" t="s">
        <v>30</v>
      </c>
      <c r="G7" s="669"/>
      <c r="H7" s="669"/>
      <c r="I7" s="669"/>
      <c r="J7" s="669"/>
      <c r="K7" s="669"/>
      <c r="L7" s="669"/>
      <c r="M7" s="669"/>
      <c r="N7" s="669"/>
      <c r="O7" s="669"/>
      <c r="P7" s="669"/>
      <c r="Q7" s="669"/>
      <c r="R7" s="669"/>
      <c r="S7" s="669"/>
      <c r="T7" s="669"/>
      <c r="U7" s="669"/>
      <c r="V7" s="669"/>
      <c r="W7" s="669"/>
      <c r="X7" s="669"/>
      <c r="Y7" s="669"/>
      <c r="Z7" s="669"/>
      <c r="AA7" s="670"/>
      <c r="AG7" s="4" t="s">
        <v>32</v>
      </c>
      <c r="AH7" s="4" t="s">
        <v>100</v>
      </c>
    </row>
    <row r="8" spans="1:34" ht="5.0999999999999996" customHeight="1" x14ac:dyDescent="0.25">
      <c r="F8" s="109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1"/>
    </row>
    <row r="9" spans="1:34" x14ac:dyDescent="0.25">
      <c r="F9" s="109"/>
      <c r="G9" s="112"/>
      <c r="H9" s="110"/>
      <c r="I9" s="110"/>
      <c r="J9" s="110"/>
      <c r="K9" s="110"/>
      <c r="L9" s="110"/>
      <c r="M9" s="110"/>
      <c r="N9" s="110"/>
      <c r="O9" s="110"/>
      <c r="P9" s="110"/>
      <c r="Q9" s="113" t="s">
        <v>33</v>
      </c>
      <c r="R9" s="114" t="s">
        <v>34</v>
      </c>
      <c r="S9" s="114"/>
      <c r="T9" s="114"/>
      <c r="U9" s="114"/>
      <c r="V9" s="114"/>
      <c r="W9" s="114"/>
      <c r="X9" s="115"/>
      <c r="Y9" s="115"/>
      <c r="Z9" s="115"/>
      <c r="AA9" s="111"/>
      <c r="AG9" s="13" t="b">
        <v>1</v>
      </c>
    </row>
    <row r="10" spans="1:34" ht="5.0999999999999996" customHeight="1" x14ac:dyDescent="0.25">
      <c r="F10" s="109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1"/>
    </row>
    <row r="11" spans="1:34" x14ac:dyDescent="0.25">
      <c r="F11" s="109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6" t="s">
        <v>35</v>
      </c>
      <c r="R11" s="117" t="s">
        <v>36</v>
      </c>
      <c r="S11" s="116" t="s">
        <v>37</v>
      </c>
      <c r="T11" s="117" t="s">
        <v>38</v>
      </c>
      <c r="U11" s="110"/>
      <c r="V11" s="110"/>
      <c r="W11" s="110"/>
      <c r="X11" s="110"/>
      <c r="Y11" s="110"/>
      <c r="Z11" s="110"/>
      <c r="AA11" s="111"/>
    </row>
    <row r="12" spans="1:34" ht="5.0999999999999996" customHeight="1" x14ac:dyDescent="0.25">
      <c r="F12" s="10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1"/>
    </row>
    <row r="13" spans="1:34" x14ac:dyDescent="0.25">
      <c r="F13" s="109"/>
      <c r="G13" s="118"/>
      <c r="H13" s="118"/>
      <c r="I13" s="118"/>
      <c r="J13" s="118"/>
      <c r="K13" s="118"/>
      <c r="L13" s="118"/>
      <c r="M13" s="118"/>
      <c r="N13" s="118"/>
      <c r="O13" s="118"/>
      <c r="P13" s="671" t="s">
        <v>43</v>
      </c>
      <c r="Q13" s="671" t="s">
        <v>44</v>
      </c>
      <c r="R13" s="671" t="s">
        <v>45</v>
      </c>
      <c r="S13" s="671" t="s">
        <v>36</v>
      </c>
      <c r="T13" s="673" t="s">
        <v>101</v>
      </c>
      <c r="U13" s="118"/>
      <c r="V13" s="671" t="s">
        <v>102</v>
      </c>
      <c r="W13" s="671" t="s">
        <v>103</v>
      </c>
      <c r="X13" s="118"/>
      <c r="Y13" s="673" t="s">
        <v>104</v>
      </c>
      <c r="Z13" s="671" t="s">
        <v>103</v>
      </c>
      <c r="AA13" s="111"/>
    </row>
    <row r="14" spans="1:34" x14ac:dyDescent="0.25">
      <c r="F14" s="109"/>
      <c r="G14" s="118"/>
      <c r="H14" s="118"/>
      <c r="I14" s="118"/>
      <c r="J14" s="118"/>
      <c r="K14" s="118"/>
      <c r="L14" s="118"/>
      <c r="M14" s="118"/>
      <c r="N14" s="118"/>
      <c r="O14" s="118"/>
      <c r="P14" s="672"/>
      <c r="Q14" s="672"/>
      <c r="R14" s="672"/>
      <c r="S14" s="672"/>
      <c r="T14" s="674"/>
      <c r="U14" s="118"/>
      <c r="V14" s="672"/>
      <c r="W14" s="672"/>
      <c r="X14" s="118"/>
      <c r="Y14" s="674"/>
      <c r="Z14" s="672"/>
      <c r="AA14" s="111"/>
      <c r="AE14" t="s">
        <v>105</v>
      </c>
    </row>
    <row r="15" spans="1:34" ht="5.0999999999999996" customHeight="1" x14ac:dyDescent="0.25">
      <c r="F15" s="119"/>
      <c r="G15" s="120"/>
      <c r="H15" s="120"/>
      <c r="I15" s="120"/>
      <c r="J15" s="121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2"/>
    </row>
    <row r="16" spans="1:34" ht="5.0999999999999996" customHeight="1" x14ac:dyDescent="0.25"/>
    <row r="17" spans="5:27" ht="5.0999999999999996" customHeight="1" x14ac:dyDescent="0.25">
      <c r="F17" s="123"/>
      <c r="G17" s="124"/>
      <c r="H17" s="124"/>
      <c r="I17" s="124"/>
      <c r="J17" s="125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6"/>
    </row>
    <row r="18" spans="5:27" ht="15.75" x14ac:dyDescent="0.25">
      <c r="F18" s="109"/>
      <c r="G18" s="675" t="s">
        <v>106</v>
      </c>
      <c r="H18" s="676"/>
      <c r="I18" s="676"/>
      <c r="J18" s="676"/>
      <c r="K18" s="676"/>
      <c r="L18" s="676"/>
      <c r="M18" s="676"/>
      <c r="N18" s="676"/>
      <c r="O18" s="676"/>
      <c r="P18" s="676"/>
      <c r="Q18" s="676"/>
      <c r="R18" s="676"/>
      <c r="S18" s="676"/>
      <c r="T18" s="676"/>
      <c r="U18" s="676"/>
      <c r="V18" s="676"/>
      <c r="W18" s="676"/>
      <c r="X18" s="676"/>
      <c r="Y18" s="676"/>
      <c r="Z18" s="677"/>
      <c r="AA18" s="111"/>
    </row>
    <row r="19" spans="5:27" ht="5.0999999999999996" customHeight="1" x14ac:dyDescent="0.25">
      <c r="E19" s="130"/>
      <c r="F19" s="109"/>
      <c r="G19" s="131"/>
      <c r="H19" s="110"/>
      <c r="I19" s="110"/>
      <c r="J19" s="132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1"/>
    </row>
    <row r="20" spans="5:27" x14ac:dyDescent="0.25">
      <c r="E20" s="130" t="s">
        <v>107</v>
      </c>
      <c r="F20" s="109"/>
      <c r="G20" s="133"/>
      <c r="H20" s="110"/>
      <c r="I20" s="678" t="s">
        <v>108</v>
      </c>
      <c r="J20" s="679"/>
      <c r="K20" s="679"/>
      <c r="L20" s="679"/>
      <c r="M20" s="679"/>
      <c r="N20" s="679"/>
      <c r="O20" s="110"/>
      <c r="P20" s="134">
        <v>112633960.90000001</v>
      </c>
      <c r="Q20" s="134">
        <v>146348633.25999999</v>
      </c>
      <c r="R20" s="134">
        <v>175794726.33000001</v>
      </c>
      <c r="S20" s="134">
        <v>158415738.00999999</v>
      </c>
      <c r="T20" s="134">
        <v>177324319.182037</v>
      </c>
      <c r="U20" s="110"/>
      <c r="V20" s="135">
        <v>-17378988.320000023</v>
      </c>
      <c r="W20" s="136">
        <v>0.9011404455479719</v>
      </c>
      <c r="X20" s="110"/>
      <c r="Y20" s="135">
        <v>-18908581.172037005</v>
      </c>
      <c r="Z20" s="136">
        <v>0.89336724224145536</v>
      </c>
      <c r="AA20" s="111"/>
    </row>
    <row r="21" spans="5:27" ht="5.0999999999999996" customHeight="1" x14ac:dyDescent="0.25">
      <c r="E21" s="130"/>
      <c r="F21" s="109"/>
      <c r="G21" s="133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37"/>
      <c r="X21" s="110"/>
      <c r="Y21" s="110"/>
      <c r="Z21" s="137"/>
      <c r="AA21" s="111"/>
    </row>
    <row r="22" spans="5:27" x14ac:dyDescent="0.25">
      <c r="E22" s="130" t="s">
        <v>109</v>
      </c>
      <c r="F22" s="109"/>
      <c r="G22" s="133"/>
      <c r="H22" s="110"/>
      <c r="I22" s="680" t="s">
        <v>110</v>
      </c>
      <c r="J22" s="681"/>
      <c r="K22" s="681"/>
      <c r="L22" s="681"/>
      <c r="M22" s="681"/>
      <c r="N22" s="682"/>
      <c r="O22" s="138"/>
      <c r="P22" s="139">
        <v>8537334.3200000003</v>
      </c>
      <c r="Q22" s="139">
        <v>13197269.75</v>
      </c>
      <c r="R22" s="139">
        <v>14820614.699999999</v>
      </c>
      <c r="S22" s="139">
        <v>11931725.35</v>
      </c>
      <c r="T22" s="140">
        <v>8589332.1851748396</v>
      </c>
      <c r="U22" s="138"/>
      <c r="V22" s="139">
        <v>-2888889.3499999996</v>
      </c>
      <c r="W22" s="141">
        <v>0.80507628000072096</v>
      </c>
      <c r="X22" s="138"/>
      <c r="Y22" s="139">
        <v>3342393.1648251601</v>
      </c>
      <c r="Z22" s="141">
        <v>1.3891330656176182</v>
      </c>
      <c r="AA22" s="111"/>
    </row>
    <row r="23" spans="5:27" x14ac:dyDescent="0.25">
      <c r="E23" s="130" t="s">
        <v>78</v>
      </c>
      <c r="F23" s="109"/>
      <c r="G23" s="133"/>
      <c r="H23" s="110"/>
      <c r="I23" s="655" t="s">
        <v>111</v>
      </c>
      <c r="J23" s="656"/>
      <c r="K23" s="656"/>
      <c r="L23" s="656"/>
      <c r="M23" s="656"/>
      <c r="N23" s="657"/>
      <c r="O23" s="138"/>
      <c r="P23" s="142">
        <v>2413822.91</v>
      </c>
      <c r="Q23" s="142">
        <v>2731546.17</v>
      </c>
      <c r="R23" s="142">
        <v>3008656.27</v>
      </c>
      <c r="S23" s="142">
        <v>2975311.22</v>
      </c>
      <c r="T23" s="143">
        <v>1908412.5887493701</v>
      </c>
      <c r="U23" s="138"/>
      <c r="V23" s="144">
        <v>-33345.049999999814</v>
      </c>
      <c r="W23" s="145">
        <v>0.98891696258808592</v>
      </c>
      <c r="X23" s="138"/>
      <c r="Y23" s="144">
        <v>1066898.6312506301</v>
      </c>
      <c r="Z23" s="145">
        <v>1.5590503005169314</v>
      </c>
      <c r="AA23" s="111"/>
    </row>
    <row r="24" spans="5:27" x14ac:dyDescent="0.25">
      <c r="E24" s="130" t="s">
        <v>112</v>
      </c>
      <c r="F24" s="109"/>
      <c r="G24" s="133"/>
      <c r="H24" s="110"/>
      <c r="I24" s="655" t="s">
        <v>113</v>
      </c>
      <c r="J24" s="656"/>
      <c r="K24" s="656"/>
      <c r="L24" s="656"/>
      <c r="M24" s="656"/>
      <c r="N24" s="657"/>
      <c r="O24" s="138"/>
      <c r="P24" s="142">
        <v>26670</v>
      </c>
      <c r="Q24" s="142">
        <v>53010</v>
      </c>
      <c r="R24" s="142">
        <v>62350</v>
      </c>
      <c r="S24" s="142">
        <v>186931.6</v>
      </c>
      <c r="T24" s="143">
        <v>25312.438953010202</v>
      </c>
      <c r="U24" s="138"/>
      <c r="V24" s="144">
        <v>124581.6</v>
      </c>
      <c r="W24" s="145">
        <v>2.9981010425020047</v>
      </c>
      <c r="X24" s="138"/>
      <c r="Y24" s="144">
        <v>161619.16104698982</v>
      </c>
      <c r="Z24" s="145">
        <v>7.3849699093405521</v>
      </c>
      <c r="AA24" s="111"/>
    </row>
    <row r="25" spans="5:27" x14ac:dyDescent="0.25">
      <c r="E25" s="130" t="s">
        <v>81</v>
      </c>
      <c r="F25" s="109"/>
      <c r="G25" s="133"/>
      <c r="H25" s="110"/>
      <c r="I25" s="655" t="s">
        <v>114</v>
      </c>
      <c r="J25" s="656"/>
      <c r="K25" s="656"/>
      <c r="L25" s="656"/>
      <c r="M25" s="656"/>
      <c r="N25" s="657"/>
      <c r="O25" s="138"/>
      <c r="P25" s="142">
        <v>4302096.1500000004</v>
      </c>
      <c r="Q25" s="142">
        <v>5360265.7699999996</v>
      </c>
      <c r="R25" s="142">
        <v>8130848.5800000001</v>
      </c>
      <c r="S25" s="142">
        <v>6165256.0499999998</v>
      </c>
      <c r="T25" s="143">
        <v>3336835.8987956601</v>
      </c>
      <c r="U25" s="138"/>
      <c r="V25" s="144">
        <v>-1965592.5300000003</v>
      </c>
      <c r="W25" s="145">
        <v>0.75825493358283647</v>
      </c>
      <c r="X25" s="138"/>
      <c r="Y25" s="144">
        <v>2828420.1512043397</v>
      </c>
      <c r="Z25" s="145">
        <v>1.847635375843679</v>
      </c>
      <c r="AA25" s="111"/>
    </row>
    <row r="26" spans="5:27" x14ac:dyDescent="0.25">
      <c r="E26" s="130" t="s">
        <v>115</v>
      </c>
      <c r="F26" s="109"/>
      <c r="G26" s="133"/>
      <c r="H26" s="110"/>
      <c r="I26" s="655" t="s">
        <v>116</v>
      </c>
      <c r="J26" s="656"/>
      <c r="K26" s="656"/>
      <c r="L26" s="656"/>
      <c r="M26" s="656"/>
      <c r="N26" s="657"/>
      <c r="O26" s="138"/>
      <c r="P26" s="142">
        <v>0</v>
      </c>
      <c r="Q26" s="142">
        <v>407.9</v>
      </c>
      <c r="R26" s="142">
        <v>1782.7</v>
      </c>
      <c r="S26" s="142">
        <v>1211.77</v>
      </c>
      <c r="T26" s="143">
        <v>3075.0061168356501</v>
      </c>
      <c r="U26" s="138"/>
      <c r="V26" s="144">
        <v>-570.93000000000006</v>
      </c>
      <c r="W26" s="145">
        <v>0.67973859875469789</v>
      </c>
      <c r="X26" s="138"/>
      <c r="Y26" s="144">
        <v>-1863.2361168356501</v>
      </c>
      <c r="Z26" s="145">
        <v>0.39407076082403952</v>
      </c>
      <c r="AA26" s="111"/>
    </row>
    <row r="27" spans="5:27" x14ac:dyDescent="0.25">
      <c r="E27" s="130" t="s">
        <v>117</v>
      </c>
      <c r="F27" s="109"/>
      <c r="G27" s="133"/>
      <c r="H27" s="110"/>
      <c r="I27" s="655" t="s">
        <v>118</v>
      </c>
      <c r="J27" s="656"/>
      <c r="K27" s="656"/>
      <c r="L27" s="656"/>
      <c r="M27" s="656"/>
      <c r="N27" s="657"/>
      <c r="O27" s="138"/>
      <c r="P27" s="142">
        <v>1140012.94</v>
      </c>
      <c r="Q27" s="142">
        <v>1564934.89</v>
      </c>
      <c r="R27" s="142">
        <v>1751037.22</v>
      </c>
      <c r="S27" s="142">
        <v>1518816.57</v>
      </c>
      <c r="T27" s="143">
        <v>1434507.0335381599</v>
      </c>
      <c r="U27" s="138"/>
      <c r="V27" s="144">
        <v>-232220.64999999991</v>
      </c>
      <c r="W27" s="145">
        <v>0.86738108856418261</v>
      </c>
      <c r="X27" s="138"/>
      <c r="Y27" s="144">
        <v>84309.536461840151</v>
      </c>
      <c r="Z27" s="145">
        <v>1.0587724803648357</v>
      </c>
      <c r="AA27" s="111"/>
    </row>
    <row r="28" spans="5:27" x14ac:dyDescent="0.25">
      <c r="E28" s="130" t="s">
        <v>119</v>
      </c>
      <c r="F28" s="109"/>
      <c r="G28" s="133"/>
      <c r="H28" s="110"/>
      <c r="I28" s="655" t="s">
        <v>120</v>
      </c>
      <c r="J28" s="656"/>
      <c r="K28" s="656"/>
      <c r="L28" s="656"/>
      <c r="M28" s="656"/>
      <c r="N28" s="657"/>
      <c r="O28" s="138"/>
      <c r="P28" s="142">
        <v>381237.28</v>
      </c>
      <c r="Q28" s="142">
        <v>239365.27</v>
      </c>
      <c r="R28" s="142">
        <v>447332.43</v>
      </c>
      <c r="S28" s="142">
        <v>648902.46</v>
      </c>
      <c r="T28" s="143">
        <v>206185.404785989</v>
      </c>
      <c r="U28" s="138"/>
      <c r="V28" s="144">
        <v>201570.02999999997</v>
      </c>
      <c r="W28" s="145">
        <v>1.4506045537543522</v>
      </c>
      <c r="X28" s="138"/>
      <c r="Y28" s="144">
        <v>442717.05521401099</v>
      </c>
      <c r="Z28" s="145">
        <v>3.1471794071628443</v>
      </c>
      <c r="AA28" s="111"/>
    </row>
    <row r="29" spans="5:27" x14ac:dyDescent="0.25">
      <c r="E29" s="130" t="s">
        <v>121</v>
      </c>
      <c r="F29" s="109"/>
      <c r="G29" s="133"/>
      <c r="H29" s="110"/>
      <c r="I29" s="655" t="s">
        <v>122</v>
      </c>
      <c r="J29" s="656"/>
      <c r="K29" s="656"/>
      <c r="L29" s="656"/>
      <c r="M29" s="656"/>
      <c r="N29" s="657"/>
      <c r="O29" s="138"/>
      <c r="P29" s="142">
        <v>269673</v>
      </c>
      <c r="Q29" s="142">
        <v>3245304.28</v>
      </c>
      <c r="R29" s="142">
        <v>1409738.53</v>
      </c>
      <c r="S29" s="142">
        <v>405780.91</v>
      </c>
      <c r="T29" s="143">
        <v>1661440.27923517</v>
      </c>
      <c r="U29" s="138"/>
      <c r="V29" s="144">
        <v>-1003957.6200000001</v>
      </c>
      <c r="W29" s="145">
        <v>0.28784125663359711</v>
      </c>
      <c r="X29" s="138"/>
      <c r="Y29" s="144">
        <v>-1255659.3692351701</v>
      </c>
      <c r="Z29" s="145">
        <v>0.24423442423509667</v>
      </c>
      <c r="AA29" s="111"/>
    </row>
    <row r="30" spans="5:27" x14ac:dyDescent="0.25">
      <c r="E30" s="130" t="s">
        <v>109</v>
      </c>
      <c r="F30" s="109"/>
      <c r="G30" s="133"/>
      <c r="H30" s="110"/>
      <c r="I30" s="655" t="s">
        <v>123</v>
      </c>
      <c r="J30" s="656"/>
      <c r="K30" s="656"/>
      <c r="L30" s="656"/>
      <c r="M30" s="656"/>
      <c r="N30" s="657"/>
      <c r="O30" s="138"/>
      <c r="P30" s="142">
        <v>3822.0399999991059</v>
      </c>
      <c r="Q30" s="142">
        <v>2435.4700000006706</v>
      </c>
      <c r="R30" s="142">
        <v>8868.9700000006706</v>
      </c>
      <c r="S30" s="142">
        <v>29514.76999999769</v>
      </c>
      <c r="T30" s="143">
        <v>13563.535000644624</v>
      </c>
      <c r="U30" s="138"/>
      <c r="V30" s="144">
        <v>20645.79999999702</v>
      </c>
      <c r="W30" s="145">
        <v>3.3278689633627647</v>
      </c>
      <c r="X30" s="138"/>
      <c r="Y30" s="144">
        <v>15951.234999353066</v>
      </c>
      <c r="Z30" s="145">
        <v>2.1760381787340073</v>
      </c>
      <c r="AA30" s="111"/>
    </row>
    <row r="31" spans="5:27" x14ac:dyDescent="0.25">
      <c r="E31" s="130" t="s">
        <v>124</v>
      </c>
      <c r="F31" s="109"/>
      <c r="G31" s="133"/>
      <c r="H31" s="110"/>
      <c r="I31" s="658" t="s">
        <v>125</v>
      </c>
      <c r="J31" s="659"/>
      <c r="K31" s="659"/>
      <c r="L31" s="659"/>
      <c r="M31" s="659"/>
      <c r="N31" s="660"/>
      <c r="O31" s="146"/>
      <c r="P31" s="147">
        <v>4335637.72</v>
      </c>
      <c r="Q31" s="147">
        <v>6216919.9699999997</v>
      </c>
      <c r="R31" s="147">
        <v>5973276.5</v>
      </c>
      <c r="S31" s="147">
        <v>5897759.8099999996</v>
      </c>
      <c r="T31" s="147">
        <v>5921118.3490539603</v>
      </c>
      <c r="U31" s="138"/>
      <c r="V31" s="147">
        <v>-75516.69000000041</v>
      </c>
      <c r="W31" s="148">
        <v>0.98735757670015767</v>
      </c>
      <c r="X31" s="138"/>
      <c r="Y31" s="147">
        <v>-23358.539053960703</v>
      </c>
      <c r="Z31" s="148">
        <v>0.99605504607796047</v>
      </c>
      <c r="AA31" s="111"/>
    </row>
    <row r="32" spans="5:27" x14ac:dyDescent="0.25">
      <c r="E32" s="130" t="s">
        <v>126</v>
      </c>
      <c r="F32" s="109"/>
      <c r="G32" s="133"/>
      <c r="H32" s="110"/>
      <c r="I32" s="658" t="s">
        <v>127</v>
      </c>
      <c r="J32" s="659"/>
      <c r="K32" s="659"/>
      <c r="L32" s="659"/>
      <c r="M32" s="659"/>
      <c r="N32" s="660"/>
      <c r="O32" s="146"/>
      <c r="P32" s="147">
        <v>813674</v>
      </c>
      <c r="Q32" s="147">
        <v>769578</v>
      </c>
      <c r="R32" s="147">
        <v>765469.79</v>
      </c>
      <c r="S32" s="147">
        <v>1043756.6</v>
      </c>
      <c r="T32" s="149">
        <v>1105900.2938771099</v>
      </c>
      <c r="U32" s="138"/>
      <c r="V32" s="147">
        <v>278286.80999999994</v>
      </c>
      <c r="W32" s="148">
        <v>1.3635503499099553</v>
      </c>
      <c r="X32" s="138"/>
      <c r="Y32" s="147">
        <v>-62143.693877109908</v>
      </c>
      <c r="Z32" s="148">
        <v>0.94380714588722636</v>
      </c>
      <c r="AA32" s="111"/>
    </row>
    <row r="33" spans="5:34" x14ac:dyDescent="0.25">
      <c r="E33" s="130" t="s">
        <v>128</v>
      </c>
      <c r="F33" s="109"/>
      <c r="G33" s="133"/>
      <c r="H33" s="110"/>
      <c r="I33" s="652" t="s">
        <v>129</v>
      </c>
      <c r="J33" s="653"/>
      <c r="K33" s="653"/>
      <c r="L33" s="653"/>
      <c r="M33" s="653"/>
      <c r="N33" s="654"/>
      <c r="O33" s="146"/>
      <c r="P33" s="150">
        <v>96669134.069999993</v>
      </c>
      <c r="Q33" s="150">
        <v>122867948.44</v>
      </c>
      <c r="R33" s="150">
        <v>149742577.5</v>
      </c>
      <c r="S33" s="150">
        <v>134416571.34</v>
      </c>
      <c r="T33" s="151">
        <v>156595607.60333699</v>
      </c>
      <c r="U33" s="138"/>
      <c r="V33" s="150">
        <v>-15326006.159999996</v>
      </c>
      <c r="W33" s="152">
        <v>0.89765097932817406</v>
      </c>
      <c r="X33" s="138"/>
      <c r="Y33" s="150">
        <v>-22179036.263336986</v>
      </c>
      <c r="Z33" s="152">
        <v>0.85836744336075266</v>
      </c>
      <c r="AA33" s="111"/>
    </row>
    <row r="34" spans="5:34" ht="5.0999999999999996" customHeight="1" x14ac:dyDescent="0.25">
      <c r="E34" s="130"/>
      <c r="F34" s="109"/>
      <c r="G34" s="133"/>
      <c r="H34" s="110"/>
      <c r="I34" s="110"/>
      <c r="J34" s="110"/>
      <c r="K34" s="110"/>
      <c r="L34" s="110"/>
      <c r="M34" s="110"/>
      <c r="N34" s="110"/>
      <c r="O34" s="153"/>
      <c r="P34" s="154"/>
      <c r="Q34" s="110"/>
      <c r="R34" s="110"/>
      <c r="S34" s="110"/>
      <c r="T34" s="110"/>
      <c r="U34" s="153"/>
      <c r="V34" s="110"/>
      <c r="W34" s="110"/>
      <c r="X34" s="155"/>
      <c r="Y34" s="110"/>
      <c r="Z34" s="110"/>
      <c r="AA34" s="111"/>
    </row>
    <row r="35" spans="5:34" x14ac:dyDescent="0.25">
      <c r="E35" s="130" t="s">
        <v>130</v>
      </c>
      <c r="F35" s="109"/>
      <c r="G35" s="133"/>
      <c r="H35" s="110"/>
      <c r="I35" s="156" t="s">
        <v>131</v>
      </c>
      <c r="J35" s="157"/>
      <c r="K35" s="157"/>
      <c r="L35" s="157"/>
      <c r="M35" s="158"/>
      <c r="N35" s="159"/>
      <c r="O35" s="138"/>
      <c r="P35" s="160">
        <v>0</v>
      </c>
      <c r="Q35" s="160">
        <v>0</v>
      </c>
      <c r="R35" s="161">
        <v>0</v>
      </c>
      <c r="S35" s="162">
        <v>0</v>
      </c>
      <c r="T35" s="163">
        <v>0</v>
      </c>
      <c r="U35" s="138"/>
      <c r="V35" s="164">
        <v>0</v>
      </c>
      <c r="W35" s="165" t="s">
        <v>58</v>
      </c>
      <c r="X35" s="118"/>
      <c r="Y35" s="164" t="s">
        <v>58</v>
      </c>
      <c r="Z35" s="165" t="s">
        <v>58</v>
      </c>
      <c r="AA35" s="111"/>
      <c r="AB35" t="s">
        <v>132</v>
      </c>
      <c r="AE35" t="s">
        <v>133</v>
      </c>
    </row>
    <row r="36" spans="5:34" x14ac:dyDescent="0.25">
      <c r="E36" s="130" t="s">
        <v>74</v>
      </c>
      <c r="F36" s="109"/>
      <c r="G36" s="133"/>
      <c r="H36" s="110"/>
      <c r="I36" s="166" t="s">
        <v>134</v>
      </c>
      <c r="J36" s="167"/>
      <c r="K36" s="167"/>
      <c r="L36" s="167"/>
      <c r="M36" s="168"/>
      <c r="N36" s="169"/>
      <c r="O36" s="138"/>
      <c r="P36" s="144">
        <v>0</v>
      </c>
      <c r="Q36" s="144">
        <v>0</v>
      </c>
      <c r="R36" s="144">
        <v>0</v>
      </c>
      <c r="S36" s="144">
        <v>0</v>
      </c>
      <c r="T36" s="143">
        <v>0</v>
      </c>
      <c r="U36" s="138"/>
      <c r="V36" s="170">
        <v>0</v>
      </c>
      <c r="W36" s="171" t="s">
        <v>58</v>
      </c>
      <c r="X36" s="138"/>
      <c r="Y36" s="170" t="s">
        <v>58</v>
      </c>
      <c r="Z36" s="171" t="s">
        <v>58</v>
      </c>
      <c r="AA36" s="111"/>
      <c r="AE36" t="s">
        <v>106</v>
      </c>
    </row>
    <row r="37" spans="5:34" x14ac:dyDescent="0.25">
      <c r="E37" s="130" t="s">
        <v>135</v>
      </c>
      <c r="F37" s="109"/>
      <c r="G37" s="133"/>
      <c r="H37" s="110"/>
      <c r="I37" s="172" t="s">
        <v>136</v>
      </c>
      <c r="J37" s="173"/>
      <c r="K37" s="173"/>
      <c r="L37" s="173"/>
      <c r="M37" s="174"/>
      <c r="N37" s="175"/>
      <c r="O37" s="138"/>
      <c r="P37" s="160">
        <v>0</v>
      </c>
      <c r="Q37" s="160">
        <v>0</v>
      </c>
      <c r="R37" s="161">
        <v>0</v>
      </c>
      <c r="S37" s="162">
        <v>0</v>
      </c>
      <c r="T37" s="176">
        <v>0</v>
      </c>
      <c r="U37" s="138"/>
      <c r="V37" s="164">
        <v>0</v>
      </c>
      <c r="W37" s="165" t="s">
        <v>58</v>
      </c>
      <c r="X37" s="118"/>
      <c r="Y37" s="164" t="s">
        <v>58</v>
      </c>
      <c r="Z37" s="165" t="s">
        <v>58</v>
      </c>
      <c r="AA37" s="111"/>
      <c r="AB37" t="s">
        <v>132</v>
      </c>
      <c r="AE37" t="s">
        <v>137</v>
      </c>
    </row>
    <row r="38" spans="5:34" x14ac:dyDescent="0.25">
      <c r="E38" s="130" t="s">
        <v>76</v>
      </c>
      <c r="F38" s="109"/>
      <c r="G38" s="133"/>
      <c r="H38" s="110"/>
      <c r="I38" s="166" t="s">
        <v>138</v>
      </c>
      <c r="J38" s="167"/>
      <c r="K38" s="167"/>
      <c r="L38" s="168"/>
      <c r="M38" s="177"/>
      <c r="N38" s="169"/>
      <c r="O38" s="138"/>
      <c r="P38" s="144">
        <v>0</v>
      </c>
      <c r="Q38" s="144">
        <v>0</v>
      </c>
      <c r="R38" s="144">
        <v>0</v>
      </c>
      <c r="S38" s="144">
        <v>0</v>
      </c>
      <c r="T38" s="143">
        <v>0</v>
      </c>
      <c r="U38" s="138"/>
      <c r="V38" s="170">
        <v>0</v>
      </c>
      <c r="W38" s="171" t="s">
        <v>58</v>
      </c>
      <c r="X38" s="138"/>
      <c r="Y38" s="170" t="s">
        <v>58</v>
      </c>
      <c r="Z38" s="171" t="s">
        <v>58</v>
      </c>
      <c r="AA38" s="111"/>
      <c r="AE38" t="s">
        <v>106</v>
      </c>
    </row>
    <row r="39" spans="5:34" ht="5.0999999999999996" customHeight="1" x14ac:dyDescent="0.25">
      <c r="E39" s="130"/>
      <c r="F39" s="109"/>
      <c r="G39" s="133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37"/>
      <c r="X39" s="110"/>
      <c r="Y39" s="110"/>
      <c r="Z39" s="137"/>
      <c r="AA39" s="111"/>
    </row>
    <row r="40" spans="5:34" hidden="1" x14ac:dyDescent="0.25">
      <c r="E40" s="130" t="s">
        <v>139</v>
      </c>
      <c r="F40" s="109"/>
      <c r="G40" s="133"/>
      <c r="H40" s="110"/>
      <c r="I40" s="718" t="s">
        <v>140</v>
      </c>
      <c r="J40" s="719"/>
      <c r="K40" s="719"/>
      <c r="L40" s="719"/>
      <c r="M40" s="719"/>
      <c r="N40" s="720"/>
      <c r="O40" s="138"/>
      <c r="P40" s="144">
        <v>53547541.859999999</v>
      </c>
      <c r="Q40" s="144">
        <v>57727636.609999999</v>
      </c>
      <c r="R40" s="142">
        <v>89032210</v>
      </c>
      <c r="S40" s="178">
        <v>120266834.89</v>
      </c>
      <c r="T40" s="143">
        <v>63752745.981272496</v>
      </c>
      <c r="U40" s="138"/>
      <c r="V40" s="179">
        <v>31234624.890000001</v>
      </c>
      <c r="W40" s="180">
        <v>1.3508238747527439</v>
      </c>
      <c r="X40" s="138"/>
      <c r="Y40" s="179">
        <v>56514088.908727504</v>
      </c>
      <c r="Z40" s="180">
        <v>1.8864573288392728</v>
      </c>
      <c r="AA40" s="111"/>
    </row>
    <row r="41" spans="5:34" x14ac:dyDescent="0.25">
      <c r="E41" s="130" t="s">
        <v>141</v>
      </c>
      <c r="F41" s="109"/>
      <c r="G41" s="181"/>
      <c r="H41" s="110"/>
      <c r="I41" s="721" t="s">
        <v>142</v>
      </c>
      <c r="J41" s="722"/>
      <c r="K41" s="722"/>
      <c r="L41" s="722"/>
      <c r="M41" s="722"/>
      <c r="N41" s="723"/>
      <c r="O41" s="138"/>
      <c r="P41" s="144">
        <v>399213.29</v>
      </c>
      <c r="Q41" s="144">
        <v>331262.03999999998</v>
      </c>
      <c r="R41" s="142">
        <v>681174.83</v>
      </c>
      <c r="S41" s="178">
        <v>846822.32</v>
      </c>
      <c r="T41" s="143">
        <v>830920.722054641</v>
      </c>
      <c r="U41" s="138"/>
      <c r="V41" s="170">
        <v>165647.49</v>
      </c>
      <c r="W41" s="171">
        <v>1.243179111594596</v>
      </c>
      <c r="X41" s="138"/>
      <c r="Y41" s="170">
        <v>15901.597945358953</v>
      </c>
      <c r="Z41" s="171">
        <v>1.019137322638962</v>
      </c>
      <c r="AA41" s="111"/>
    </row>
    <row r="42" spans="5:34" ht="5.0999999999999996" customHeight="1" x14ac:dyDescent="0.25">
      <c r="E42" s="130"/>
      <c r="F42" s="109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37"/>
      <c r="X42" s="110"/>
      <c r="Y42" s="110"/>
      <c r="Z42" s="137"/>
      <c r="AA42" s="111"/>
    </row>
    <row r="43" spans="5:34" ht="15.75" hidden="1" x14ac:dyDescent="0.25">
      <c r="E43" s="130"/>
      <c r="F43" s="109"/>
      <c r="G43" s="127"/>
      <c r="H43" s="128"/>
      <c r="I43" s="182" t="s">
        <v>143</v>
      </c>
      <c r="J43" s="183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9"/>
      <c r="AA43" s="111"/>
      <c r="AG43" t="b">
        <v>1</v>
      </c>
      <c r="AH43" t="b">
        <v>0</v>
      </c>
    </row>
    <row r="44" spans="5:34" ht="4.5" hidden="1" customHeight="1" x14ac:dyDescent="0.25">
      <c r="E44" s="130"/>
      <c r="F44" s="109"/>
      <c r="G44" s="133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37"/>
      <c r="X44" s="110"/>
      <c r="Y44" s="110"/>
      <c r="Z44" s="137"/>
      <c r="AA44" s="111"/>
      <c r="AG44" t="b">
        <v>1</v>
      </c>
      <c r="AH44" t="b">
        <v>0</v>
      </c>
    </row>
    <row r="45" spans="5:34" hidden="1" x14ac:dyDescent="0.25">
      <c r="E45" s="130"/>
      <c r="F45" s="109"/>
      <c r="G45" s="133"/>
      <c r="H45" s="110"/>
      <c r="I45" s="680" t="s">
        <v>144</v>
      </c>
      <c r="J45" s="681"/>
      <c r="K45" s="681"/>
      <c r="L45" s="681"/>
      <c r="M45" s="681"/>
      <c r="N45" s="682"/>
      <c r="O45" s="138"/>
      <c r="P45" s="139">
        <v>0</v>
      </c>
      <c r="Q45" s="139">
        <v>0</v>
      </c>
      <c r="R45" s="139">
        <v>0</v>
      </c>
      <c r="S45" s="139">
        <v>0</v>
      </c>
      <c r="T45" s="139">
        <v>0</v>
      </c>
      <c r="U45" s="138"/>
      <c r="V45" s="139">
        <v>0</v>
      </c>
      <c r="W45" s="141" t="s">
        <v>58</v>
      </c>
      <c r="X45" s="138"/>
      <c r="Y45" s="139" t="s">
        <v>58</v>
      </c>
      <c r="Z45" s="141" t="s">
        <v>58</v>
      </c>
      <c r="AA45" s="111"/>
      <c r="AG45" t="b">
        <v>1</v>
      </c>
      <c r="AH45" t="b">
        <v>0</v>
      </c>
    </row>
    <row r="46" spans="5:34" hidden="1" x14ac:dyDescent="0.25">
      <c r="E46" s="130" t="s">
        <v>145</v>
      </c>
      <c r="F46" s="109"/>
      <c r="G46" s="133"/>
      <c r="H46" s="110"/>
      <c r="I46" s="655" t="s">
        <v>146</v>
      </c>
      <c r="J46" s="656"/>
      <c r="K46" s="656"/>
      <c r="L46" s="656"/>
      <c r="M46" s="656"/>
      <c r="N46" s="657"/>
      <c r="O46" s="138"/>
      <c r="P46" s="142">
        <v>0</v>
      </c>
      <c r="Q46" s="142">
        <v>0</v>
      </c>
      <c r="R46" s="142">
        <v>0</v>
      </c>
      <c r="S46" s="142">
        <v>0</v>
      </c>
      <c r="T46" s="143">
        <v>0</v>
      </c>
      <c r="U46" s="138"/>
      <c r="V46" s="144">
        <v>0</v>
      </c>
      <c r="W46" s="145" t="s">
        <v>58</v>
      </c>
      <c r="X46" s="138"/>
      <c r="Y46" s="144" t="s">
        <v>58</v>
      </c>
      <c r="Z46" s="145" t="s">
        <v>58</v>
      </c>
      <c r="AA46" s="111"/>
      <c r="AG46" t="b">
        <v>1</v>
      </c>
      <c r="AH46" t="b">
        <v>0</v>
      </c>
    </row>
    <row r="47" spans="5:34" hidden="1" x14ac:dyDescent="0.25">
      <c r="E47" s="130" t="s">
        <v>147</v>
      </c>
      <c r="F47" s="109"/>
      <c r="G47" s="133"/>
      <c r="H47" s="110"/>
      <c r="I47" s="655" t="s">
        <v>148</v>
      </c>
      <c r="J47" s="656"/>
      <c r="K47" s="656"/>
      <c r="L47" s="656"/>
      <c r="M47" s="656"/>
      <c r="N47" s="657"/>
      <c r="O47" s="138"/>
      <c r="P47" s="142">
        <v>0</v>
      </c>
      <c r="Q47" s="142">
        <v>0</v>
      </c>
      <c r="R47" s="142">
        <v>0</v>
      </c>
      <c r="S47" s="142">
        <v>0</v>
      </c>
      <c r="T47" s="143">
        <v>0</v>
      </c>
      <c r="U47" s="138"/>
      <c r="V47" s="144">
        <v>0</v>
      </c>
      <c r="W47" s="145" t="s">
        <v>58</v>
      </c>
      <c r="X47" s="138"/>
      <c r="Y47" s="144" t="s">
        <v>58</v>
      </c>
      <c r="Z47" s="145" t="s">
        <v>58</v>
      </c>
      <c r="AA47" s="111"/>
      <c r="AG47" t="b">
        <v>1</v>
      </c>
      <c r="AH47" t="b">
        <v>0</v>
      </c>
    </row>
    <row r="48" spans="5:34" hidden="1" x14ac:dyDescent="0.25">
      <c r="E48" s="130" t="s">
        <v>149</v>
      </c>
      <c r="F48" s="109"/>
      <c r="G48" s="133"/>
      <c r="H48" s="110"/>
      <c r="I48" s="655" t="s">
        <v>150</v>
      </c>
      <c r="J48" s="656"/>
      <c r="K48" s="656"/>
      <c r="L48" s="656"/>
      <c r="M48" s="656"/>
      <c r="N48" s="657"/>
      <c r="O48" s="138"/>
      <c r="P48" s="142">
        <v>0</v>
      </c>
      <c r="Q48" s="142">
        <v>0</v>
      </c>
      <c r="R48" s="142">
        <v>0</v>
      </c>
      <c r="S48" s="142">
        <v>0</v>
      </c>
      <c r="T48" s="143">
        <v>0</v>
      </c>
      <c r="U48" s="138"/>
      <c r="V48" s="144">
        <v>0</v>
      </c>
      <c r="W48" s="145" t="s">
        <v>58</v>
      </c>
      <c r="X48" s="138"/>
      <c r="Y48" s="144" t="s">
        <v>58</v>
      </c>
      <c r="Z48" s="145" t="s">
        <v>58</v>
      </c>
      <c r="AA48" s="111"/>
      <c r="AG48" t="b">
        <v>1</v>
      </c>
      <c r="AH48" t="b">
        <v>0</v>
      </c>
    </row>
    <row r="49" spans="5:34" ht="5.0999999999999996" hidden="1" customHeight="1" x14ac:dyDescent="0.25">
      <c r="E49" s="130"/>
      <c r="F49" s="109"/>
      <c r="G49" s="110"/>
      <c r="H49" s="110"/>
      <c r="I49" s="110"/>
      <c r="J49" s="110"/>
      <c r="K49" s="110"/>
      <c r="L49" s="110"/>
      <c r="M49" s="110"/>
      <c r="N49" s="110"/>
      <c r="O49" s="138"/>
      <c r="P49" s="138"/>
      <c r="Q49" s="110"/>
      <c r="R49" s="110"/>
      <c r="S49" s="110"/>
      <c r="T49" s="110"/>
      <c r="U49" s="138"/>
      <c r="V49" s="110"/>
      <c r="W49" s="110"/>
      <c r="X49" s="110"/>
      <c r="Y49" s="110"/>
      <c r="Z49" s="110"/>
      <c r="AA49" s="111"/>
      <c r="AG49" t="b">
        <v>1</v>
      </c>
      <c r="AH49" t="b">
        <v>0</v>
      </c>
    </row>
    <row r="50" spans="5:34" ht="15.75" x14ac:dyDescent="0.25">
      <c r="E50" s="130"/>
      <c r="F50" s="109"/>
      <c r="G50" s="709" t="s">
        <v>151</v>
      </c>
      <c r="H50" s="710"/>
      <c r="I50" s="710"/>
      <c r="J50" s="710"/>
      <c r="K50" s="710"/>
      <c r="L50" s="710"/>
      <c r="M50" s="710"/>
      <c r="N50" s="710"/>
      <c r="O50" s="710"/>
      <c r="P50" s="710"/>
      <c r="Q50" s="710"/>
      <c r="R50" s="710"/>
      <c r="S50" s="710"/>
      <c r="T50" s="710"/>
      <c r="U50" s="710"/>
      <c r="V50" s="710"/>
      <c r="W50" s="710"/>
      <c r="X50" s="710"/>
      <c r="Y50" s="710"/>
      <c r="Z50" s="711"/>
      <c r="AA50" s="111"/>
    </row>
    <row r="51" spans="5:34" ht="5.0999999999999996" customHeight="1" x14ac:dyDescent="0.25">
      <c r="E51" s="130"/>
      <c r="F51" s="109"/>
      <c r="G51" s="184"/>
      <c r="H51" s="110"/>
      <c r="I51" s="110"/>
      <c r="J51" s="132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1"/>
    </row>
    <row r="52" spans="5:34" x14ac:dyDescent="0.25">
      <c r="E52" s="130"/>
      <c r="F52" s="109"/>
      <c r="G52" s="185"/>
      <c r="H52" s="110"/>
      <c r="I52" s="712" t="s">
        <v>152</v>
      </c>
      <c r="J52" s="713"/>
      <c r="K52" s="713"/>
      <c r="L52" s="713"/>
      <c r="M52" s="713"/>
      <c r="N52" s="713"/>
      <c r="O52" s="713"/>
      <c r="P52" s="713"/>
      <c r="Q52" s="713"/>
      <c r="R52" s="713"/>
      <c r="S52" s="713"/>
      <c r="T52" s="713"/>
      <c r="U52" s="713"/>
      <c r="V52" s="713"/>
      <c r="W52" s="713"/>
      <c r="X52" s="713"/>
      <c r="Y52" s="713"/>
      <c r="Z52" s="714"/>
      <c r="AA52" s="111"/>
      <c r="AD52" s="186" t="s">
        <v>153</v>
      </c>
    </row>
    <row r="53" spans="5:34" ht="5.0999999999999996" customHeight="1" x14ac:dyDescent="0.25">
      <c r="F53" s="109"/>
      <c r="G53" s="185"/>
      <c r="H53" s="110"/>
      <c r="I53" s="187"/>
      <c r="J53" s="132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1"/>
    </row>
    <row r="54" spans="5:34" x14ac:dyDescent="0.25">
      <c r="E54" s="130" t="s">
        <v>154</v>
      </c>
      <c r="F54" s="109"/>
      <c r="G54" s="185"/>
      <c r="H54" s="110"/>
      <c r="I54" s="188"/>
      <c r="J54" s="110"/>
      <c r="K54" s="189" t="s">
        <v>155</v>
      </c>
      <c r="L54" s="190"/>
      <c r="M54" s="190"/>
      <c r="N54" s="191"/>
      <c r="O54" s="118"/>
      <c r="P54" s="161">
        <v>35740189</v>
      </c>
      <c r="Q54" s="161">
        <v>31179199</v>
      </c>
      <c r="R54" s="161">
        <v>55796295</v>
      </c>
      <c r="S54" s="162">
        <v>78331045</v>
      </c>
      <c r="T54" s="161">
        <v>28271504.382647499</v>
      </c>
      <c r="U54" s="192"/>
      <c r="V54" s="160">
        <v>22534750</v>
      </c>
      <c r="W54" s="193">
        <v>1.40387538276511</v>
      </c>
      <c r="X54" s="118"/>
      <c r="Y54" s="160">
        <v>50059540.617352501</v>
      </c>
      <c r="Z54" s="193">
        <v>2.770671271673752</v>
      </c>
      <c r="AA54" s="111"/>
      <c r="AB54" t="s">
        <v>47</v>
      </c>
      <c r="AE54" t="s">
        <v>156</v>
      </c>
    </row>
    <row r="55" spans="5:34" x14ac:dyDescent="0.25">
      <c r="E55" s="130" t="s">
        <v>157</v>
      </c>
      <c r="F55" s="109"/>
      <c r="G55" s="185"/>
      <c r="H55" s="110"/>
      <c r="I55" s="188"/>
      <c r="J55" s="110"/>
      <c r="K55" s="194" t="s">
        <v>158</v>
      </c>
      <c r="L55" s="195"/>
      <c r="M55" s="195"/>
      <c r="N55" s="196"/>
      <c r="O55" s="192"/>
      <c r="P55" s="161">
        <v>369911</v>
      </c>
      <c r="Q55" s="161">
        <v>312288</v>
      </c>
      <c r="R55" s="161">
        <v>272066</v>
      </c>
      <c r="S55" s="162">
        <v>341870</v>
      </c>
      <c r="T55" s="197">
        <v>130240.487267256</v>
      </c>
      <c r="U55" s="192"/>
      <c r="V55" s="198">
        <v>69804</v>
      </c>
      <c r="W55" s="199">
        <v>1.2565700969617666</v>
      </c>
      <c r="X55" s="118"/>
      <c r="Y55" s="198">
        <v>211629.51273274398</v>
      </c>
      <c r="Z55" s="199">
        <v>2.6249133980777892</v>
      </c>
      <c r="AA55" s="111"/>
      <c r="AB55" t="s">
        <v>159</v>
      </c>
      <c r="AD55" t="s">
        <v>160</v>
      </c>
      <c r="AE55" t="s">
        <v>156</v>
      </c>
    </row>
    <row r="56" spans="5:34" x14ac:dyDescent="0.25">
      <c r="E56" s="130" t="s">
        <v>161</v>
      </c>
      <c r="F56" s="109"/>
      <c r="G56" s="185"/>
      <c r="H56" s="110"/>
      <c r="I56" s="188"/>
      <c r="J56" s="110"/>
      <c r="K56" s="194" t="s">
        <v>162</v>
      </c>
      <c r="L56" s="200"/>
      <c r="M56" s="200"/>
      <c r="N56" s="201"/>
      <c r="O56" s="118"/>
      <c r="P56" s="161">
        <v>644629.89</v>
      </c>
      <c r="Q56" s="161">
        <v>555567.29</v>
      </c>
      <c r="R56" s="161">
        <v>587886.93000000005</v>
      </c>
      <c r="S56" s="162">
        <v>978677.32999999903</v>
      </c>
      <c r="T56" s="197">
        <v>2774038.2538571502</v>
      </c>
      <c r="U56" s="192"/>
      <c r="V56" s="198">
        <v>390790.39999999898</v>
      </c>
      <c r="W56" s="199">
        <v>1.6647373500887304</v>
      </c>
      <c r="X56" s="118"/>
      <c r="Y56" s="198">
        <v>-1795360.9238571511</v>
      </c>
      <c r="Z56" s="199">
        <v>0.35279878662062469</v>
      </c>
      <c r="AA56" s="111"/>
      <c r="AB56" t="s">
        <v>163</v>
      </c>
      <c r="AD56" t="s">
        <v>164</v>
      </c>
      <c r="AE56" t="s">
        <v>156</v>
      </c>
    </row>
    <row r="57" spans="5:34" x14ac:dyDescent="0.25">
      <c r="E57" s="130" t="s">
        <v>161</v>
      </c>
      <c r="F57" s="109"/>
      <c r="G57" s="185"/>
      <c r="H57" s="110"/>
      <c r="I57" s="188"/>
      <c r="J57" s="110"/>
      <c r="K57" s="194" t="s">
        <v>165</v>
      </c>
      <c r="L57" s="200"/>
      <c r="M57" s="200"/>
      <c r="N57" s="201"/>
      <c r="O57" s="118"/>
      <c r="P57" s="161">
        <v>0</v>
      </c>
      <c r="Q57" s="161">
        <v>0</v>
      </c>
      <c r="R57" s="161">
        <v>2700000</v>
      </c>
      <c r="S57" s="162">
        <v>2702700</v>
      </c>
      <c r="T57" s="197">
        <v>2700000</v>
      </c>
      <c r="U57" s="192"/>
      <c r="V57" s="198">
        <v>2700</v>
      </c>
      <c r="W57" s="199">
        <v>1.0009999999999999</v>
      </c>
      <c r="X57" s="118"/>
      <c r="Y57" s="198">
        <v>2700</v>
      </c>
      <c r="Z57" s="199">
        <v>1.0009999999999999</v>
      </c>
      <c r="AA57" s="111"/>
      <c r="AB57" t="s">
        <v>46</v>
      </c>
      <c r="AD57" t="s">
        <v>164</v>
      </c>
      <c r="AE57" t="s">
        <v>156</v>
      </c>
    </row>
    <row r="58" spans="5:34" x14ac:dyDescent="0.25">
      <c r="E58" s="130" t="s">
        <v>166</v>
      </c>
      <c r="F58" s="109"/>
      <c r="G58" s="185"/>
      <c r="H58" s="110"/>
      <c r="I58" s="188"/>
      <c r="J58" s="110"/>
      <c r="K58" s="202" t="s">
        <v>167</v>
      </c>
      <c r="L58" s="200"/>
      <c r="M58" s="200"/>
      <c r="N58" s="196"/>
      <c r="O58" s="192"/>
      <c r="P58" s="198">
        <v>37357654.266867399</v>
      </c>
      <c r="Q58" s="198">
        <v>47139690.312987201</v>
      </c>
      <c r="R58" s="203">
        <v>68790949.114100903</v>
      </c>
      <c r="S58" s="204">
        <v>82790414.698221505</v>
      </c>
      <c r="T58" s="197">
        <v>36921403.530625999</v>
      </c>
      <c r="U58" s="192"/>
      <c r="V58" s="198">
        <v>13999465.584120601</v>
      </c>
      <c r="W58" s="199">
        <v>1.2035073765431006</v>
      </c>
      <c r="X58" s="118"/>
      <c r="Y58" s="198">
        <v>45869011.167595506</v>
      </c>
      <c r="Z58" s="199">
        <v>2.2423420233618025</v>
      </c>
      <c r="AA58" s="111"/>
      <c r="AB58" t="s">
        <v>168</v>
      </c>
    </row>
    <row r="59" spans="5:34" x14ac:dyDescent="0.25">
      <c r="E59" s="130" t="s">
        <v>169</v>
      </c>
      <c r="F59" s="109"/>
      <c r="G59" s="185"/>
      <c r="H59" s="110"/>
      <c r="I59" s="188"/>
      <c r="J59" s="110"/>
      <c r="K59" s="205" t="s">
        <v>170</v>
      </c>
      <c r="L59" s="206"/>
      <c r="M59" s="206"/>
      <c r="N59" s="207"/>
      <c r="O59" s="118"/>
      <c r="P59" s="208">
        <v>49078</v>
      </c>
      <c r="Q59" s="208">
        <v>43055</v>
      </c>
      <c r="R59" s="209">
        <v>49839</v>
      </c>
      <c r="S59" s="210">
        <v>61535</v>
      </c>
      <c r="T59" s="211"/>
      <c r="U59" s="192"/>
      <c r="V59" s="208">
        <v>11696</v>
      </c>
      <c r="W59" s="212">
        <v>1.2346756556110676</v>
      </c>
      <c r="X59" s="118"/>
      <c r="Y59" s="208" t="s">
        <v>58</v>
      </c>
      <c r="Z59" s="212" t="s">
        <v>58</v>
      </c>
      <c r="AA59" s="111"/>
      <c r="AB59" t="s">
        <v>171</v>
      </c>
      <c r="AD59" t="s">
        <v>172</v>
      </c>
    </row>
    <row r="60" spans="5:34" x14ac:dyDescent="0.25">
      <c r="E60" s="130" t="s">
        <v>173</v>
      </c>
      <c r="F60" s="109"/>
      <c r="G60" s="185"/>
      <c r="H60" s="110"/>
      <c r="I60" s="188"/>
      <c r="J60" s="110"/>
      <c r="K60" s="205" t="s">
        <v>174</v>
      </c>
      <c r="L60" s="206"/>
      <c r="M60" s="213"/>
      <c r="N60" s="207"/>
      <c r="O60" s="118"/>
      <c r="P60" s="208">
        <v>37171</v>
      </c>
      <c r="Q60" s="208">
        <v>32482</v>
      </c>
      <c r="R60" s="209">
        <v>36997</v>
      </c>
      <c r="S60" s="210">
        <v>44922</v>
      </c>
      <c r="T60" s="211"/>
      <c r="U60" s="192"/>
      <c r="V60" s="208">
        <v>7925</v>
      </c>
      <c r="W60" s="212">
        <v>1.2142065572884289</v>
      </c>
      <c r="X60" s="118"/>
      <c r="Y60" s="208" t="s">
        <v>58</v>
      </c>
      <c r="Z60" s="212" t="s">
        <v>58</v>
      </c>
      <c r="AA60" s="111"/>
      <c r="AB60" t="s">
        <v>175</v>
      </c>
    </row>
    <row r="61" spans="5:34" hidden="1" x14ac:dyDescent="0.25">
      <c r="E61" s="130" t="s">
        <v>176</v>
      </c>
      <c r="F61" s="109"/>
      <c r="G61" s="185"/>
      <c r="H61" s="110"/>
      <c r="I61" s="188"/>
      <c r="J61" s="110"/>
      <c r="K61" s="214" t="s">
        <v>177</v>
      </c>
      <c r="L61" s="215"/>
      <c r="M61" s="215"/>
      <c r="N61" s="216"/>
      <c r="O61" s="118"/>
      <c r="P61" s="217" t="s">
        <v>58</v>
      </c>
      <c r="Q61" s="217" t="s">
        <v>58</v>
      </c>
      <c r="R61" s="218" t="s">
        <v>58</v>
      </c>
      <c r="S61" s="219" t="s">
        <v>58</v>
      </c>
      <c r="T61" s="220" t="s">
        <v>58</v>
      </c>
      <c r="U61" s="192"/>
      <c r="V61" s="217" t="s">
        <v>58</v>
      </c>
      <c r="W61" s="221" t="s">
        <v>58</v>
      </c>
      <c r="X61" s="118"/>
      <c r="Y61" s="217" t="s">
        <v>58</v>
      </c>
      <c r="Z61" s="221" t="s">
        <v>58</v>
      </c>
      <c r="AA61" s="111"/>
      <c r="AC61" t="s">
        <v>178</v>
      </c>
      <c r="AG61" t="b">
        <v>1</v>
      </c>
      <c r="AH61" t="b">
        <v>1</v>
      </c>
    </row>
    <row r="62" spans="5:34" ht="5.0999999999999996" customHeight="1" x14ac:dyDescent="0.25">
      <c r="F62" s="109"/>
      <c r="G62" s="185"/>
      <c r="H62" s="110"/>
      <c r="I62" s="110"/>
      <c r="J62" s="110"/>
      <c r="K62" s="192"/>
      <c r="L62" s="192"/>
      <c r="M62" s="192"/>
      <c r="N62" s="118"/>
      <c r="O62" s="118"/>
      <c r="P62" s="118"/>
      <c r="Q62" s="222"/>
      <c r="R62" s="222"/>
      <c r="S62" s="223"/>
      <c r="T62" s="223"/>
      <c r="U62" s="192"/>
      <c r="V62" s="222"/>
      <c r="W62" s="224"/>
      <c r="X62" s="118"/>
      <c r="Y62" s="222"/>
      <c r="Z62" s="224"/>
      <c r="AA62" s="111"/>
    </row>
    <row r="63" spans="5:34" hidden="1" x14ac:dyDescent="0.25">
      <c r="E63" s="130"/>
      <c r="F63" s="109"/>
      <c r="G63" s="185"/>
      <c r="H63" s="110"/>
      <c r="I63" s="188"/>
      <c r="J63" s="110"/>
      <c r="K63" s="225" t="s">
        <v>179</v>
      </c>
      <c r="L63" s="226"/>
      <c r="M63" s="227"/>
      <c r="N63" s="228"/>
      <c r="O63" s="118"/>
      <c r="P63" s="229">
        <v>0</v>
      </c>
      <c r="Q63" s="229">
        <v>0</v>
      </c>
      <c r="R63" s="230">
        <v>0</v>
      </c>
      <c r="S63" s="231">
        <v>0</v>
      </c>
      <c r="T63" s="232"/>
      <c r="U63" s="192"/>
      <c r="V63" s="229">
        <v>0</v>
      </c>
      <c r="W63" s="233" t="s">
        <v>58</v>
      </c>
      <c r="X63" s="118"/>
      <c r="Y63" s="229" t="s">
        <v>58</v>
      </c>
      <c r="Z63" s="233" t="s">
        <v>58</v>
      </c>
      <c r="AA63" s="111"/>
      <c r="AG63" t="b">
        <v>1</v>
      </c>
      <c r="AH63" t="b">
        <v>1</v>
      </c>
    </row>
    <row r="64" spans="5:34" hidden="1" x14ac:dyDescent="0.25">
      <c r="E64" s="130" t="s">
        <v>180</v>
      </c>
      <c r="F64" s="109"/>
      <c r="G64" s="185"/>
      <c r="H64" s="110"/>
      <c r="I64" s="188"/>
      <c r="J64" s="110"/>
      <c r="K64" s="234" t="s">
        <v>181</v>
      </c>
      <c r="L64" s="235"/>
      <c r="M64" s="236"/>
      <c r="N64" s="237"/>
      <c r="O64" s="118"/>
      <c r="P64" s="238">
        <v>0</v>
      </c>
      <c r="Q64" s="238">
        <v>0</v>
      </c>
      <c r="R64" s="239">
        <v>0</v>
      </c>
      <c r="S64" s="239">
        <v>0</v>
      </c>
      <c r="T64" s="240"/>
      <c r="U64" s="118"/>
      <c r="V64" s="238">
        <v>0</v>
      </c>
      <c r="W64" s="241" t="s">
        <v>58</v>
      </c>
      <c r="X64" s="118"/>
      <c r="Y64" s="238" t="s">
        <v>58</v>
      </c>
      <c r="Z64" s="241" t="s">
        <v>58</v>
      </c>
      <c r="AA64" s="111"/>
      <c r="AG64" t="b">
        <v>1</v>
      </c>
      <c r="AH64" t="b">
        <v>1</v>
      </c>
    </row>
    <row r="65" spans="5:34" hidden="1" x14ac:dyDescent="0.25">
      <c r="E65" s="130" t="s">
        <v>182</v>
      </c>
      <c r="F65" s="109"/>
      <c r="G65" s="185"/>
      <c r="H65" s="110"/>
      <c r="I65" s="188"/>
      <c r="J65" s="110"/>
      <c r="K65" s="234" t="s">
        <v>183</v>
      </c>
      <c r="L65" s="235"/>
      <c r="M65" s="236"/>
      <c r="N65" s="237"/>
      <c r="O65" s="118"/>
      <c r="P65" s="238">
        <v>0</v>
      </c>
      <c r="Q65" s="238">
        <v>0</v>
      </c>
      <c r="R65" s="239">
        <v>0</v>
      </c>
      <c r="S65" s="239">
        <v>0</v>
      </c>
      <c r="T65" s="240"/>
      <c r="U65" s="118"/>
      <c r="V65" s="238">
        <v>0</v>
      </c>
      <c r="W65" s="241" t="s">
        <v>58</v>
      </c>
      <c r="X65" s="118"/>
      <c r="Y65" s="238" t="s">
        <v>58</v>
      </c>
      <c r="Z65" s="241" t="s">
        <v>58</v>
      </c>
      <c r="AA65" s="111"/>
      <c r="AG65" t="b">
        <v>1</v>
      </c>
      <c r="AH65" t="b">
        <v>1</v>
      </c>
    </row>
    <row r="66" spans="5:34" hidden="1" x14ac:dyDescent="0.25">
      <c r="E66" s="130" t="s">
        <v>184</v>
      </c>
      <c r="F66" s="109"/>
      <c r="G66" s="185"/>
      <c r="H66" s="110"/>
      <c r="I66" s="188"/>
      <c r="J66" s="110"/>
      <c r="K66" s="242" t="s">
        <v>185</v>
      </c>
      <c r="L66" s="243"/>
      <c r="M66" s="244"/>
      <c r="N66" s="245"/>
      <c r="O66" s="118"/>
      <c r="P66" s="246">
        <v>0</v>
      </c>
      <c r="Q66" s="246">
        <v>0</v>
      </c>
      <c r="R66" s="247">
        <v>0</v>
      </c>
      <c r="S66" s="247">
        <v>0</v>
      </c>
      <c r="T66" s="248"/>
      <c r="U66" s="118"/>
      <c r="V66" s="246">
        <v>0</v>
      </c>
      <c r="W66" s="249" t="s">
        <v>58</v>
      </c>
      <c r="X66" s="118"/>
      <c r="Y66" s="246" t="s">
        <v>58</v>
      </c>
      <c r="Z66" s="249" t="s">
        <v>58</v>
      </c>
      <c r="AA66" s="111"/>
      <c r="AG66" t="b">
        <v>1</v>
      </c>
      <c r="AH66" t="b">
        <v>1</v>
      </c>
    </row>
    <row r="67" spans="5:34" hidden="1" x14ac:dyDescent="0.25">
      <c r="E67" s="130"/>
      <c r="F67" s="109"/>
      <c r="G67" s="185"/>
      <c r="H67" s="110"/>
      <c r="I67" s="188"/>
      <c r="J67" s="110"/>
      <c r="K67" s="250" t="s">
        <v>186</v>
      </c>
      <c r="L67" s="251"/>
      <c r="M67" s="252"/>
      <c r="N67" s="253"/>
      <c r="O67" s="192"/>
      <c r="P67" s="254">
        <v>0</v>
      </c>
      <c r="Q67" s="254">
        <v>0</v>
      </c>
      <c r="R67" s="255">
        <v>0</v>
      </c>
      <c r="S67" s="256">
        <v>0</v>
      </c>
      <c r="T67" s="257"/>
      <c r="U67" s="192"/>
      <c r="V67" s="254">
        <v>0</v>
      </c>
      <c r="W67" s="258" t="s">
        <v>58</v>
      </c>
      <c r="X67" s="118"/>
      <c r="Y67" s="254" t="s">
        <v>58</v>
      </c>
      <c r="Z67" s="258" t="s">
        <v>58</v>
      </c>
      <c r="AA67" s="111"/>
      <c r="AG67" t="b">
        <v>1</v>
      </c>
      <c r="AH67" t="b">
        <v>1</v>
      </c>
    </row>
    <row r="68" spans="5:34" hidden="1" x14ac:dyDescent="0.25">
      <c r="E68" s="130" t="s">
        <v>187</v>
      </c>
      <c r="F68" s="109"/>
      <c r="G68" s="185"/>
      <c r="H68" s="110"/>
      <c r="I68" s="188"/>
      <c r="J68" s="110"/>
      <c r="K68" s="234" t="s">
        <v>181</v>
      </c>
      <c r="L68" s="235"/>
      <c r="M68" s="236"/>
      <c r="N68" s="237"/>
      <c r="O68" s="118"/>
      <c r="P68" s="238">
        <v>0</v>
      </c>
      <c r="Q68" s="238">
        <v>0</v>
      </c>
      <c r="R68" s="239">
        <v>0</v>
      </c>
      <c r="S68" s="239">
        <v>0</v>
      </c>
      <c r="T68" s="240"/>
      <c r="U68" s="118"/>
      <c r="V68" s="238">
        <v>0</v>
      </c>
      <c r="W68" s="241" t="s">
        <v>58</v>
      </c>
      <c r="X68" s="118"/>
      <c r="Y68" s="238" t="s">
        <v>58</v>
      </c>
      <c r="Z68" s="241" t="s">
        <v>58</v>
      </c>
      <c r="AA68" s="111"/>
      <c r="AG68" t="b">
        <v>1</v>
      </c>
      <c r="AH68" t="b">
        <v>1</v>
      </c>
    </row>
    <row r="69" spans="5:34" hidden="1" x14ac:dyDescent="0.25">
      <c r="E69" s="130" t="s">
        <v>188</v>
      </c>
      <c r="F69" s="109"/>
      <c r="G69" s="185"/>
      <c r="H69" s="110"/>
      <c r="I69" s="188"/>
      <c r="J69" s="110"/>
      <c r="K69" s="234" t="s">
        <v>183</v>
      </c>
      <c r="L69" s="235"/>
      <c r="M69" s="236"/>
      <c r="N69" s="237"/>
      <c r="O69" s="118"/>
      <c r="P69" s="238">
        <v>0</v>
      </c>
      <c r="Q69" s="238">
        <v>0</v>
      </c>
      <c r="R69" s="239">
        <v>0</v>
      </c>
      <c r="S69" s="239">
        <v>0</v>
      </c>
      <c r="T69" s="240"/>
      <c r="U69" s="118"/>
      <c r="V69" s="259">
        <v>0</v>
      </c>
      <c r="W69" s="260" t="s">
        <v>58</v>
      </c>
      <c r="X69" s="118"/>
      <c r="Y69" s="238" t="s">
        <v>58</v>
      </c>
      <c r="Z69" s="241" t="s">
        <v>58</v>
      </c>
      <c r="AA69" s="111"/>
      <c r="AG69" t="b">
        <v>1</v>
      </c>
      <c r="AH69" t="b">
        <v>1</v>
      </c>
    </row>
    <row r="70" spans="5:34" hidden="1" x14ac:dyDescent="0.25">
      <c r="E70" s="130" t="s">
        <v>189</v>
      </c>
      <c r="F70" s="109"/>
      <c r="G70" s="185"/>
      <c r="H70" s="110"/>
      <c r="I70" s="188"/>
      <c r="J70" s="110"/>
      <c r="K70" s="261" t="s">
        <v>185</v>
      </c>
      <c r="L70" s="262"/>
      <c r="M70" s="263"/>
      <c r="N70" s="264"/>
      <c r="O70" s="118"/>
      <c r="P70" s="246">
        <v>0</v>
      </c>
      <c r="Q70" s="246">
        <v>0</v>
      </c>
      <c r="R70" s="247">
        <v>0</v>
      </c>
      <c r="S70" s="247">
        <v>0</v>
      </c>
      <c r="T70" s="265"/>
      <c r="U70" s="118"/>
      <c r="V70" s="266">
        <v>0</v>
      </c>
      <c r="W70" s="267" t="s">
        <v>58</v>
      </c>
      <c r="X70" s="118"/>
      <c r="Y70" s="259" t="s">
        <v>58</v>
      </c>
      <c r="Z70" s="260" t="s">
        <v>58</v>
      </c>
      <c r="AA70" s="111"/>
      <c r="AG70" t="b">
        <v>1</v>
      </c>
      <c r="AH70" t="b">
        <v>1</v>
      </c>
    </row>
    <row r="71" spans="5:34" hidden="1" x14ac:dyDescent="0.25">
      <c r="E71" s="130"/>
      <c r="F71" s="109"/>
      <c r="G71" s="185"/>
      <c r="H71" s="110"/>
      <c r="I71" s="188"/>
      <c r="J71" s="110"/>
      <c r="K71" s="118"/>
      <c r="L71" s="118"/>
      <c r="M71" s="118"/>
      <c r="N71" s="118"/>
      <c r="O71" s="118"/>
      <c r="P71" s="118"/>
      <c r="Q71" s="222"/>
      <c r="R71" s="222"/>
      <c r="S71" s="222"/>
      <c r="T71" s="222"/>
      <c r="U71" s="118"/>
      <c r="V71" s="222"/>
      <c r="W71" s="224"/>
      <c r="X71" s="118"/>
      <c r="Y71" s="222"/>
      <c r="Z71" s="224"/>
      <c r="AA71" s="111"/>
      <c r="AG71" t="b">
        <v>1</v>
      </c>
      <c r="AH71" t="b">
        <v>1</v>
      </c>
    </row>
    <row r="72" spans="5:34" x14ac:dyDescent="0.25">
      <c r="E72" s="130" t="s">
        <v>190</v>
      </c>
      <c r="F72" s="109"/>
      <c r="G72" s="185"/>
      <c r="H72" s="110"/>
      <c r="I72" s="268"/>
      <c r="J72" s="110"/>
      <c r="K72" s="269" t="s">
        <v>191</v>
      </c>
      <c r="L72" s="270"/>
      <c r="M72" s="270"/>
      <c r="N72" s="271"/>
      <c r="O72" s="118"/>
      <c r="P72" s="272">
        <v>46215</v>
      </c>
      <c r="Q72" s="272">
        <v>36840</v>
      </c>
      <c r="R72" s="272">
        <v>40138</v>
      </c>
      <c r="S72" s="272">
        <v>40350</v>
      </c>
      <c r="T72" s="272"/>
      <c r="U72" s="118"/>
      <c r="V72" s="272"/>
      <c r="W72" s="273">
        <v>1.005281777866361</v>
      </c>
      <c r="X72" s="118"/>
      <c r="Y72" s="272"/>
      <c r="Z72" s="273" t="s">
        <v>58</v>
      </c>
      <c r="AA72" s="111"/>
    </row>
    <row r="73" spans="5:34" x14ac:dyDescent="0.25">
      <c r="E73" s="130" t="s">
        <v>192</v>
      </c>
      <c r="F73" s="109"/>
      <c r="G73" s="185"/>
      <c r="H73" s="110"/>
      <c r="I73" s="268"/>
      <c r="J73" s="110"/>
      <c r="K73" s="274" t="s">
        <v>193</v>
      </c>
      <c r="L73" s="275"/>
      <c r="M73" s="275"/>
      <c r="N73" s="276"/>
      <c r="O73" s="118"/>
      <c r="P73" s="272">
        <v>36472</v>
      </c>
      <c r="Q73" s="272">
        <v>26781</v>
      </c>
      <c r="R73" s="272">
        <v>27839</v>
      </c>
      <c r="S73" s="272">
        <v>29241</v>
      </c>
      <c r="T73" s="272"/>
      <c r="U73" s="118"/>
      <c r="V73" s="272"/>
      <c r="W73" s="273">
        <v>1.0503610043464204</v>
      </c>
      <c r="X73" s="118"/>
      <c r="Y73" s="272"/>
      <c r="Z73" s="273" t="s">
        <v>58</v>
      </c>
      <c r="AA73" s="111"/>
    </row>
    <row r="74" spans="5:34" x14ac:dyDescent="0.25">
      <c r="F74" s="109"/>
      <c r="G74" s="185"/>
      <c r="H74" s="110"/>
      <c r="I74" s="268"/>
      <c r="J74" s="110"/>
      <c r="K74" s="277" t="s">
        <v>194</v>
      </c>
      <c r="L74" s="278"/>
      <c r="M74" s="278"/>
      <c r="N74" s="279"/>
      <c r="O74" s="192"/>
      <c r="P74" s="280">
        <v>0.78918100183922968</v>
      </c>
      <c r="Q74" s="280">
        <v>0.72695439739413681</v>
      </c>
      <c r="R74" s="281">
        <v>0.69358214161144049</v>
      </c>
      <c r="S74" s="281">
        <v>0.72468401486988843</v>
      </c>
      <c r="T74" s="282">
        <v>0.6</v>
      </c>
      <c r="U74" s="192"/>
      <c r="V74" s="283"/>
      <c r="W74" s="284">
        <v>1.0448423789952075</v>
      </c>
      <c r="X74" s="192"/>
      <c r="Y74" s="283"/>
      <c r="Z74" s="284">
        <v>1.207806691449814</v>
      </c>
      <c r="AA74" s="111"/>
    </row>
    <row r="75" spans="5:34" x14ac:dyDescent="0.25">
      <c r="E75" s="130" t="s">
        <v>195</v>
      </c>
      <c r="F75" s="109"/>
      <c r="G75" s="185"/>
      <c r="H75" s="110"/>
      <c r="I75" s="268"/>
      <c r="J75" s="110"/>
      <c r="K75" s="274" t="s">
        <v>196</v>
      </c>
      <c r="L75" s="275"/>
      <c r="M75" s="275"/>
      <c r="N75" s="276"/>
      <c r="O75" s="118"/>
      <c r="P75" s="272">
        <v>8283084.5300001604</v>
      </c>
      <c r="Q75" s="272">
        <v>6721429.2800002098</v>
      </c>
      <c r="R75" s="272">
        <v>7375944.42000027</v>
      </c>
      <c r="S75" s="272">
        <v>6255462.0400002301</v>
      </c>
      <c r="T75" s="272"/>
      <c r="U75" s="118"/>
      <c r="V75" s="272"/>
      <c r="W75" s="273">
        <v>0.84808963894009404</v>
      </c>
      <c r="X75" s="118"/>
      <c r="Y75" s="272"/>
      <c r="Z75" s="273" t="s">
        <v>58</v>
      </c>
      <c r="AA75" s="111"/>
    </row>
    <row r="76" spans="5:34" x14ac:dyDescent="0.25">
      <c r="E76" s="130" t="s">
        <v>197</v>
      </c>
      <c r="F76" s="109"/>
      <c r="G76" s="185"/>
      <c r="H76" s="110"/>
      <c r="I76" s="268"/>
      <c r="J76" s="110"/>
      <c r="K76" s="274" t="s">
        <v>198</v>
      </c>
      <c r="L76" s="275"/>
      <c r="M76" s="275"/>
      <c r="N76" s="276"/>
      <c r="O76" s="118"/>
      <c r="P76" s="272">
        <v>6967028.0300001204</v>
      </c>
      <c r="Q76" s="272">
        <v>5288505.6900000796</v>
      </c>
      <c r="R76" s="272">
        <v>5381871.06000017</v>
      </c>
      <c r="S76" s="272">
        <v>4754533.0600001505</v>
      </c>
      <c r="T76" s="272"/>
      <c r="U76" s="118"/>
      <c r="V76" s="272"/>
      <c r="W76" s="273">
        <v>0.88343496285843759</v>
      </c>
      <c r="X76" s="118"/>
      <c r="Y76" s="272"/>
      <c r="Z76" s="273" t="s">
        <v>58</v>
      </c>
      <c r="AA76" s="111"/>
    </row>
    <row r="77" spans="5:34" x14ac:dyDescent="0.25">
      <c r="F77" s="109"/>
      <c r="G77" s="185"/>
      <c r="H77" s="110"/>
      <c r="I77" s="268"/>
      <c r="J77" s="110"/>
      <c r="K77" s="285" t="s">
        <v>199</v>
      </c>
      <c r="L77" s="286"/>
      <c r="M77" s="286"/>
      <c r="N77" s="287"/>
      <c r="O77" s="192"/>
      <c r="P77" s="288">
        <v>0.84111516727452562</v>
      </c>
      <c r="Q77" s="288">
        <v>0.78681266583227583</v>
      </c>
      <c r="R77" s="289">
        <v>0.72965179149221038</v>
      </c>
      <c r="S77" s="289">
        <v>0.76006105218088349</v>
      </c>
      <c r="T77" s="290">
        <v>0.6</v>
      </c>
      <c r="U77" s="192"/>
      <c r="V77" s="291"/>
      <c r="W77" s="292">
        <v>1.0416764010494419</v>
      </c>
      <c r="X77" s="192"/>
      <c r="Y77" s="291"/>
      <c r="Z77" s="292">
        <v>1.2667684203014726</v>
      </c>
      <c r="AA77" s="111"/>
    </row>
    <row r="78" spans="5:34" ht="5.0999999999999996" customHeight="1" x14ac:dyDescent="0.25">
      <c r="F78" s="109"/>
      <c r="G78" s="185"/>
      <c r="H78" s="110"/>
      <c r="I78" s="268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1"/>
    </row>
    <row r="79" spans="5:34" x14ac:dyDescent="0.25">
      <c r="E79" s="130" t="s">
        <v>200</v>
      </c>
      <c r="F79" s="109"/>
      <c r="G79" s="185"/>
      <c r="H79" s="110"/>
      <c r="I79" s="268"/>
      <c r="J79" s="110"/>
      <c r="K79" s="189" t="s">
        <v>201</v>
      </c>
      <c r="L79" s="190"/>
      <c r="M79" s="190"/>
      <c r="N79" s="191"/>
      <c r="O79" s="118"/>
      <c r="P79" s="293">
        <v>48857083</v>
      </c>
      <c r="Q79" s="293">
        <v>40573516</v>
      </c>
      <c r="R79" s="293">
        <v>70931715</v>
      </c>
      <c r="S79" s="294">
        <v>81467818</v>
      </c>
      <c r="T79" s="163">
        <v>39411504.382647499</v>
      </c>
      <c r="U79" s="192"/>
      <c r="V79" s="160">
        <v>10536103</v>
      </c>
      <c r="W79" s="193">
        <v>1.1485386755416811</v>
      </c>
      <c r="X79" s="118"/>
      <c r="Y79" s="160">
        <v>42056313.617352501</v>
      </c>
      <c r="Z79" s="193">
        <v>2.067107543244898</v>
      </c>
      <c r="AA79" s="111"/>
      <c r="AB79" t="s">
        <v>47</v>
      </c>
      <c r="AE79" t="s">
        <v>202</v>
      </c>
      <c r="AG79" t="b">
        <v>0</v>
      </c>
      <c r="AH79" t="b">
        <v>0</v>
      </c>
    </row>
    <row r="80" spans="5:34" x14ac:dyDescent="0.25">
      <c r="E80" s="130" t="s">
        <v>203</v>
      </c>
      <c r="F80" s="109"/>
      <c r="G80" s="185"/>
      <c r="H80" s="110"/>
      <c r="I80" s="295"/>
      <c r="J80" s="110"/>
      <c r="K80" s="296" t="s">
        <v>204</v>
      </c>
      <c r="L80" s="297"/>
      <c r="M80" s="297"/>
      <c r="N80" s="298"/>
      <c r="O80" s="192"/>
      <c r="P80" s="299">
        <v>500590</v>
      </c>
      <c r="Q80" s="299">
        <v>434409</v>
      </c>
      <c r="R80" s="300">
        <v>349783</v>
      </c>
      <c r="S80" s="301">
        <v>359493</v>
      </c>
      <c r="T80" s="302">
        <v>208166.48726725599</v>
      </c>
      <c r="U80" s="192"/>
      <c r="V80" s="303">
        <v>9710</v>
      </c>
      <c r="W80" s="304">
        <v>1.0277600683852559</v>
      </c>
      <c r="X80" s="118"/>
      <c r="Y80" s="303">
        <v>151326.51273274401</v>
      </c>
      <c r="Z80" s="304">
        <v>1.726949446663153</v>
      </c>
      <c r="AA80" s="111"/>
      <c r="AB80" t="s">
        <v>159</v>
      </c>
      <c r="AD80" t="s">
        <v>160</v>
      </c>
      <c r="AE80" t="s">
        <v>202</v>
      </c>
      <c r="AG80" t="b">
        <v>0</v>
      </c>
      <c r="AH80" t="b">
        <v>0</v>
      </c>
    </row>
    <row r="81" spans="5:34" ht="5.0999999999999996" customHeight="1" x14ac:dyDescent="0.25">
      <c r="F81" s="109"/>
      <c r="G81" s="185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1"/>
    </row>
    <row r="82" spans="5:34" hidden="1" x14ac:dyDescent="0.25">
      <c r="F82" s="109"/>
      <c r="G82" s="185"/>
      <c r="H82" s="110"/>
      <c r="I82" s="715" t="s">
        <v>205</v>
      </c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6"/>
      <c r="X82" s="716"/>
      <c r="Y82" s="716"/>
      <c r="Z82" s="717"/>
      <c r="AA82" s="111"/>
      <c r="AG82" t="b">
        <v>1</v>
      </c>
      <c r="AH82" t="b">
        <v>0</v>
      </c>
    </row>
    <row r="83" spans="5:34" ht="5.0999999999999996" hidden="1" customHeight="1" x14ac:dyDescent="0.25">
      <c r="F83" s="109"/>
      <c r="G83" s="185"/>
      <c r="H83" s="110"/>
      <c r="I83" s="305"/>
      <c r="J83" s="132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1"/>
      <c r="AG83" t="b">
        <v>1</v>
      </c>
      <c r="AH83" t="b">
        <v>0</v>
      </c>
    </row>
    <row r="84" spans="5:34" hidden="1" x14ac:dyDescent="0.25">
      <c r="E84" s="130" t="s">
        <v>206</v>
      </c>
      <c r="F84" s="109"/>
      <c r="G84" s="185"/>
      <c r="H84" s="110"/>
      <c r="I84" s="306"/>
      <c r="J84" s="110"/>
      <c r="K84" s="695" t="s">
        <v>207</v>
      </c>
      <c r="L84" s="698" t="s">
        <v>208</v>
      </c>
      <c r="M84" s="307" t="s">
        <v>209</v>
      </c>
      <c r="N84" s="308"/>
      <c r="O84" s="118"/>
      <c r="P84" s="309">
        <v>0</v>
      </c>
      <c r="Q84" s="309">
        <v>0</v>
      </c>
      <c r="R84" s="310">
        <v>0</v>
      </c>
      <c r="S84" s="311">
        <v>0</v>
      </c>
      <c r="T84" s="312">
        <v>0</v>
      </c>
      <c r="U84" s="192"/>
      <c r="V84" s="313">
        <v>0</v>
      </c>
      <c r="W84" s="314" t="s">
        <v>58</v>
      </c>
      <c r="X84" s="192"/>
      <c r="Y84" s="315" t="s">
        <v>58</v>
      </c>
      <c r="Z84" s="316" t="s">
        <v>58</v>
      </c>
      <c r="AA84" s="111"/>
      <c r="AB84" t="s">
        <v>56</v>
      </c>
      <c r="AE84" t="s">
        <v>210</v>
      </c>
      <c r="AG84" t="b">
        <v>1</v>
      </c>
      <c r="AH84" t="b">
        <v>0</v>
      </c>
    </row>
    <row r="85" spans="5:34" hidden="1" x14ac:dyDescent="0.25">
      <c r="E85" s="130" t="s">
        <v>211</v>
      </c>
      <c r="F85" s="109"/>
      <c r="G85" s="185"/>
      <c r="H85" s="110"/>
      <c r="I85" s="306"/>
      <c r="J85" s="110"/>
      <c r="K85" s="696"/>
      <c r="L85" s="699"/>
      <c r="M85" s="317" t="s">
        <v>212</v>
      </c>
      <c r="N85" s="318"/>
      <c r="O85" s="118"/>
      <c r="P85" s="319">
        <v>0</v>
      </c>
      <c r="Q85" s="319">
        <v>0</v>
      </c>
      <c r="R85" s="320">
        <v>0</v>
      </c>
      <c r="S85" s="321">
        <v>0</v>
      </c>
      <c r="T85" s="322">
        <v>0</v>
      </c>
      <c r="U85" s="192"/>
      <c r="V85" s="323">
        <v>0</v>
      </c>
      <c r="W85" s="324" t="s">
        <v>58</v>
      </c>
      <c r="X85" s="192"/>
      <c r="Y85" s="325" t="s">
        <v>58</v>
      </c>
      <c r="Z85" s="326" t="s">
        <v>58</v>
      </c>
      <c r="AA85" s="111"/>
      <c r="AB85" t="s">
        <v>213</v>
      </c>
      <c r="AE85" t="s">
        <v>210</v>
      </c>
      <c r="AG85" t="b">
        <v>1</v>
      </c>
      <c r="AH85" t="b">
        <v>0</v>
      </c>
    </row>
    <row r="86" spans="5:34" hidden="1" x14ac:dyDescent="0.25">
      <c r="E86" s="130"/>
      <c r="F86" s="109"/>
      <c r="G86" s="185"/>
      <c r="H86" s="110"/>
      <c r="I86" s="306"/>
      <c r="J86" s="110"/>
      <c r="K86" s="696"/>
      <c r="L86" s="700"/>
      <c r="M86" s="327" t="s">
        <v>214</v>
      </c>
      <c r="N86" s="328"/>
      <c r="O86" s="118"/>
      <c r="P86" s="329" t="s">
        <v>58</v>
      </c>
      <c r="Q86" s="329" t="s">
        <v>58</v>
      </c>
      <c r="R86" s="330" t="s">
        <v>58</v>
      </c>
      <c r="S86" s="331" t="s">
        <v>58</v>
      </c>
      <c r="T86" s="332" t="s">
        <v>58</v>
      </c>
      <c r="U86" s="192"/>
      <c r="V86" s="333" t="s">
        <v>58</v>
      </c>
      <c r="W86" s="334" t="s">
        <v>58</v>
      </c>
      <c r="X86" s="192"/>
      <c r="Y86" s="335" t="s">
        <v>58</v>
      </c>
      <c r="Z86" s="336" t="s">
        <v>58</v>
      </c>
      <c r="AA86" s="111"/>
      <c r="AE86" t="s">
        <v>210</v>
      </c>
      <c r="AG86" t="b">
        <v>1</v>
      </c>
      <c r="AH86" t="b">
        <v>0</v>
      </c>
    </row>
    <row r="87" spans="5:34" hidden="1" x14ac:dyDescent="0.25">
      <c r="E87" s="130" t="s">
        <v>215</v>
      </c>
      <c r="F87" s="109"/>
      <c r="G87" s="185"/>
      <c r="H87" s="110"/>
      <c r="I87" s="306"/>
      <c r="J87" s="110"/>
      <c r="K87" s="696"/>
      <c r="L87" s="701" t="s">
        <v>216</v>
      </c>
      <c r="M87" s="190" t="s">
        <v>209</v>
      </c>
      <c r="N87" s="337" t="s">
        <v>217</v>
      </c>
      <c r="O87" s="118"/>
      <c r="P87" s="160">
        <v>0</v>
      </c>
      <c r="Q87" s="160">
        <v>0</v>
      </c>
      <c r="R87" s="338">
        <v>0</v>
      </c>
      <c r="S87" s="339">
        <v>0</v>
      </c>
      <c r="T87" s="176">
        <v>0</v>
      </c>
      <c r="U87" s="192"/>
      <c r="V87" s="160">
        <v>0</v>
      </c>
      <c r="W87" s="193" t="s">
        <v>58</v>
      </c>
      <c r="X87" s="192"/>
      <c r="Y87" s="340" t="s">
        <v>58</v>
      </c>
      <c r="Z87" s="341" t="s">
        <v>58</v>
      </c>
      <c r="AA87" s="111"/>
      <c r="AB87" t="s">
        <v>56</v>
      </c>
      <c r="AE87" t="s">
        <v>210</v>
      </c>
      <c r="AG87" t="b">
        <v>1</v>
      </c>
      <c r="AH87" t="b">
        <v>0</v>
      </c>
    </row>
    <row r="88" spans="5:34" hidden="1" x14ac:dyDescent="0.25">
      <c r="E88" s="130" t="s">
        <v>218</v>
      </c>
      <c r="F88" s="109"/>
      <c r="G88" s="185"/>
      <c r="H88" s="110"/>
      <c r="I88" s="306"/>
      <c r="J88" s="110"/>
      <c r="K88" s="696"/>
      <c r="L88" s="702"/>
      <c r="M88" s="200" t="s">
        <v>212</v>
      </c>
      <c r="N88" s="337" t="s">
        <v>217</v>
      </c>
      <c r="O88" s="118"/>
      <c r="P88" s="160">
        <v>0</v>
      </c>
      <c r="Q88" s="160">
        <v>0</v>
      </c>
      <c r="R88" s="338">
        <v>0</v>
      </c>
      <c r="S88" s="339">
        <v>0</v>
      </c>
      <c r="T88" s="176">
        <v>0</v>
      </c>
      <c r="U88" s="192"/>
      <c r="V88" s="198">
        <v>0</v>
      </c>
      <c r="W88" s="199" t="s">
        <v>58</v>
      </c>
      <c r="X88" s="192"/>
      <c r="Y88" s="342" t="s">
        <v>58</v>
      </c>
      <c r="Z88" s="343" t="s">
        <v>58</v>
      </c>
      <c r="AA88" s="111"/>
      <c r="AB88" t="s">
        <v>213</v>
      </c>
      <c r="AE88" t="s">
        <v>210</v>
      </c>
      <c r="AG88" t="b">
        <v>1</v>
      </c>
      <c r="AH88" t="b">
        <v>0</v>
      </c>
    </row>
    <row r="89" spans="5:34" hidden="1" x14ac:dyDescent="0.25">
      <c r="E89" s="130"/>
      <c r="F89" s="109"/>
      <c r="G89" s="185"/>
      <c r="H89" s="110"/>
      <c r="I89" s="306"/>
      <c r="J89" s="110"/>
      <c r="K89" s="696"/>
      <c r="L89" s="703"/>
      <c r="M89" s="344" t="s">
        <v>214</v>
      </c>
      <c r="N89" s="345"/>
      <c r="O89" s="118"/>
      <c r="P89" s="346">
        <v>0</v>
      </c>
      <c r="Q89" s="346">
        <v>0</v>
      </c>
      <c r="R89" s="347">
        <v>0</v>
      </c>
      <c r="S89" s="348">
        <v>0</v>
      </c>
      <c r="T89" s="349">
        <v>0</v>
      </c>
      <c r="U89" s="192"/>
      <c r="V89" s="350">
        <v>0</v>
      </c>
      <c r="W89" s="304" t="s">
        <v>58</v>
      </c>
      <c r="X89" s="192"/>
      <c r="Y89" s="351" t="s">
        <v>58</v>
      </c>
      <c r="Z89" s="352" t="s">
        <v>58</v>
      </c>
      <c r="AA89" s="111"/>
      <c r="AB89" t="s">
        <v>219</v>
      </c>
      <c r="AE89" t="s">
        <v>210</v>
      </c>
      <c r="AG89" t="b">
        <v>1</v>
      </c>
      <c r="AH89" t="b">
        <v>0</v>
      </c>
    </row>
    <row r="90" spans="5:34" hidden="1" x14ac:dyDescent="0.25">
      <c r="E90" s="130" t="s">
        <v>220</v>
      </c>
      <c r="F90" s="109"/>
      <c r="G90" s="185"/>
      <c r="H90" s="110"/>
      <c r="I90" s="306"/>
      <c r="J90" s="110"/>
      <c r="K90" s="696"/>
      <c r="L90" s="704" t="s">
        <v>221</v>
      </c>
      <c r="M90" s="353" t="s">
        <v>222</v>
      </c>
      <c r="N90" s="354"/>
      <c r="O90" s="118"/>
      <c r="P90" s="355">
        <v>0</v>
      </c>
      <c r="Q90" s="355">
        <v>0</v>
      </c>
      <c r="R90" s="356">
        <v>0</v>
      </c>
      <c r="S90" s="357">
        <v>0</v>
      </c>
      <c r="T90" s="358">
        <v>0</v>
      </c>
      <c r="U90" s="192"/>
      <c r="V90" s="355">
        <v>0</v>
      </c>
      <c r="W90" s="359" t="s">
        <v>58</v>
      </c>
      <c r="X90" s="192"/>
      <c r="Y90" s="360" t="s">
        <v>58</v>
      </c>
      <c r="Z90" s="361" t="s">
        <v>58</v>
      </c>
      <c r="AA90" s="111"/>
      <c r="AB90" t="s">
        <v>61</v>
      </c>
      <c r="AE90" t="s">
        <v>210</v>
      </c>
      <c r="AG90" t="b">
        <v>1</v>
      </c>
      <c r="AH90" t="b">
        <v>0</v>
      </c>
    </row>
    <row r="91" spans="5:34" hidden="1" x14ac:dyDescent="0.25">
      <c r="E91" s="130" t="s">
        <v>223</v>
      </c>
      <c r="F91" s="109"/>
      <c r="G91" s="185"/>
      <c r="H91" s="110"/>
      <c r="I91" s="306"/>
      <c r="J91" s="110"/>
      <c r="K91" s="696"/>
      <c r="L91" s="705"/>
      <c r="M91" s="362" t="s">
        <v>224</v>
      </c>
      <c r="N91" s="363"/>
      <c r="O91" s="118"/>
      <c r="P91" s="355">
        <v>0</v>
      </c>
      <c r="Q91" s="355">
        <v>0</v>
      </c>
      <c r="R91" s="356">
        <v>0</v>
      </c>
      <c r="S91" s="357">
        <v>0</v>
      </c>
      <c r="T91" s="358">
        <v>0</v>
      </c>
      <c r="U91" s="192"/>
      <c r="V91" s="364">
        <v>0</v>
      </c>
      <c r="W91" s="365" t="s">
        <v>58</v>
      </c>
      <c r="X91" s="192"/>
      <c r="Y91" s="366" t="s">
        <v>58</v>
      </c>
      <c r="Z91" s="367" t="s">
        <v>58</v>
      </c>
      <c r="AA91" s="111"/>
      <c r="AB91" t="s">
        <v>225</v>
      </c>
      <c r="AE91" t="s">
        <v>210</v>
      </c>
      <c r="AG91" t="b">
        <v>1</v>
      </c>
      <c r="AH91" t="b">
        <v>0</v>
      </c>
    </row>
    <row r="92" spans="5:34" hidden="1" x14ac:dyDescent="0.25">
      <c r="E92" s="130" t="s">
        <v>226</v>
      </c>
      <c r="F92" s="109"/>
      <c r="G92" s="185"/>
      <c r="H92" s="110"/>
      <c r="I92" s="306"/>
      <c r="J92" s="110"/>
      <c r="K92" s="696"/>
      <c r="L92" s="706" t="s">
        <v>227</v>
      </c>
      <c r="M92" s="368" t="s">
        <v>228</v>
      </c>
      <c r="N92" s="369"/>
      <c r="O92" s="118"/>
      <c r="P92" s="370" t="s">
        <v>58</v>
      </c>
      <c r="Q92" s="370" t="s">
        <v>58</v>
      </c>
      <c r="R92" s="371" t="s">
        <v>58</v>
      </c>
      <c r="S92" s="372" t="s">
        <v>58</v>
      </c>
      <c r="T92" s="373" t="s">
        <v>58</v>
      </c>
      <c r="U92" s="192"/>
      <c r="V92" s="370" t="s">
        <v>58</v>
      </c>
      <c r="W92" s="374" t="s">
        <v>58</v>
      </c>
      <c r="X92" s="192"/>
      <c r="Y92" s="375" t="s">
        <v>58</v>
      </c>
      <c r="Z92" s="376" t="s">
        <v>58</v>
      </c>
      <c r="AA92" s="111"/>
      <c r="AB92" t="s">
        <v>213</v>
      </c>
      <c r="AE92" t="s">
        <v>210</v>
      </c>
      <c r="AG92" t="b">
        <v>1</v>
      </c>
      <c r="AH92" t="b">
        <v>0</v>
      </c>
    </row>
    <row r="93" spans="5:34" hidden="1" x14ac:dyDescent="0.25">
      <c r="E93" s="130" t="s">
        <v>229</v>
      </c>
      <c r="F93" s="109"/>
      <c r="G93" s="185"/>
      <c r="H93" s="110"/>
      <c r="I93" s="306"/>
      <c r="J93" s="110"/>
      <c r="K93" s="696"/>
      <c r="L93" s="707"/>
      <c r="M93" s="200" t="s">
        <v>230</v>
      </c>
      <c r="N93" s="196"/>
      <c r="O93" s="118"/>
      <c r="P93" s="377" t="s">
        <v>58</v>
      </c>
      <c r="Q93" s="377" t="s">
        <v>58</v>
      </c>
      <c r="R93" s="378" t="s">
        <v>58</v>
      </c>
      <c r="S93" s="379" t="s">
        <v>58</v>
      </c>
      <c r="T93" s="380" t="s">
        <v>58</v>
      </c>
      <c r="U93" s="192"/>
      <c r="V93" s="377" t="s">
        <v>58</v>
      </c>
      <c r="W93" s="199" t="s">
        <v>58</v>
      </c>
      <c r="X93" s="192"/>
      <c r="Y93" s="198" t="s">
        <v>58</v>
      </c>
      <c r="Z93" s="199" t="s">
        <v>58</v>
      </c>
      <c r="AA93" s="111"/>
      <c r="AB93" t="s">
        <v>213</v>
      </c>
      <c r="AE93" t="s">
        <v>210</v>
      </c>
      <c r="AG93" t="b">
        <v>1</v>
      </c>
      <c r="AH93" t="b">
        <v>0</v>
      </c>
    </row>
    <row r="94" spans="5:34" hidden="1" x14ac:dyDescent="0.25">
      <c r="E94" s="130" t="s">
        <v>231</v>
      </c>
      <c r="F94" s="109"/>
      <c r="G94" s="185"/>
      <c r="H94" s="110"/>
      <c r="I94" s="306"/>
      <c r="J94" s="110"/>
      <c r="K94" s="697"/>
      <c r="L94" s="708"/>
      <c r="M94" s="381" t="s">
        <v>232</v>
      </c>
      <c r="N94" s="382"/>
      <c r="O94" s="118"/>
      <c r="P94" s="383" t="s">
        <v>58</v>
      </c>
      <c r="Q94" s="383" t="s">
        <v>58</v>
      </c>
      <c r="R94" s="384" t="s">
        <v>58</v>
      </c>
      <c r="S94" s="385" t="s">
        <v>58</v>
      </c>
      <c r="T94" s="386" t="s">
        <v>58</v>
      </c>
      <c r="U94" s="192"/>
      <c r="V94" s="383" t="s">
        <v>58</v>
      </c>
      <c r="W94" s="304" t="s">
        <v>58</v>
      </c>
      <c r="X94" s="192"/>
      <c r="Y94" s="303" t="s">
        <v>58</v>
      </c>
      <c r="Z94" s="304" t="s">
        <v>58</v>
      </c>
      <c r="AA94" s="111"/>
      <c r="AB94" t="s">
        <v>213</v>
      </c>
      <c r="AE94" t="s">
        <v>210</v>
      </c>
      <c r="AG94" t="b">
        <v>1</v>
      </c>
      <c r="AH94" t="b">
        <v>0</v>
      </c>
    </row>
    <row r="95" spans="5:34" hidden="1" x14ac:dyDescent="0.25">
      <c r="E95" s="130"/>
      <c r="F95" s="109"/>
      <c r="G95" s="185"/>
      <c r="H95" s="110"/>
      <c r="I95" s="306"/>
      <c r="J95" s="110"/>
      <c r="K95" s="387"/>
      <c r="L95" s="388"/>
      <c r="M95" s="138"/>
      <c r="N95" s="146"/>
      <c r="O95" s="118"/>
      <c r="P95" s="118"/>
      <c r="Q95" s="389"/>
      <c r="R95" s="389"/>
      <c r="S95" s="389"/>
      <c r="T95" s="389"/>
      <c r="U95" s="192"/>
      <c r="V95" s="389"/>
      <c r="W95" s="390"/>
      <c r="X95" s="192"/>
      <c r="Y95" s="389"/>
      <c r="Z95" s="390"/>
      <c r="AA95" s="111"/>
      <c r="AG95" t="b">
        <v>1</v>
      </c>
      <c r="AH95" t="b">
        <v>0</v>
      </c>
    </row>
    <row r="96" spans="5:34" hidden="1" x14ac:dyDescent="0.25">
      <c r="E96" s="130" t="s">
        <v>233</v>
      </c>
      <c r="F96" s="109"/>
      <c r="G96" s="185"/>
      <c r="H96" s="110"/>
      <c r="I96" s="306"/>
      <c r="J96" s="110"/>
      <c r="K96" s="695" t="s">
        <v>234</v>
      </c>
      <c r="L96" s="698" t="s">
        <v>208</v>
      </c>
      <c r="M96" s="307" t="s">
        <v>209</v>
      </c>
      <c r="N96" s="308"/>
      <c r="O96" s="118"/>
      <c r="P96" s="309">
        <v>0</v>
      </c>
      <c r="Q96" s="309">
        <v>0</v>
      </c>
      <c r="R96" s="310">
        <v>0</v>
      </c>
      <c r="S96" s="311">
        <v>0</v>
      </c>
      <c r="T96" s="312">
        <v>0</v>
      </c>
      <c r="U96" s="192"/>
      <c r="V96" s="313">
        <v>0</v>
      </c>
      <c r="W96" s="314" t="s">
        <v>58</v>
      </c>
      <c r="X96" s="192"/>
      <c r="Y96" s="315" t="s">
        <v>58</v>
      </c>
      <c r="Z96" s="316" t="s">
        <v>58</v>
      </c>
      <c r="AA96" s="111"/>
      <c r="AB96" t="s">
        <v>235</v>
      </c>
      <c r="AE96" t="s">
        <v>236</v>
      </c>
      <c r="AG96" t="b">
        <v>1</v>
      </c>
      <c r="AH96" t="b">
        <v>0</v>
      </c>
    </row>
    <row r="97" spans="2:34" hidden="1" x14ac:dyDescent="0.25">
      <c r="E97" s="130" t="s">
        <v>237</v>
      </c>
      <c r="F97" s="109"/>
      <c r="G97" s="185"/>
      <c r="H97" s="110"/>
      <c r="I97" s="306"/>
      <c r="J97" s="110"/>
      <c r="K97" s="696"/>
      <c r="L97" s="699"/>
      <c r="M97" s="317" t="s">
        <v>212</v>
      </c>
      <c r="N97" s="318"/>
      <c r="O97" s="118"/>
      <c r="P97" s="319">
        <v>0</v>
      </c>
      <c r="Q97" s="319">
        <v>0</v>
      </c>
      <c r="R97" s="320">
        <v>0</v>
      </c>
      <c r="S97" s="321">
        <v>0</v>
      </c>
      <c r="T97" s="322">
        <v>0</v>
      </c>
      <c r="U97" s="192"/>
      <c r="V97" s="323">
        <v>0</v>
      </c>
      <c r="W97" s="324" t="s">
        <v>58</v>
      </c>
      <c r="X97" s="192"/>
      <c r="Y97" s="325" t="s">
        <v>58</v>
      </c>
      <c r="Z97" s="326" t="s">
        <v>58</v>
      </c>
      <c r="AA97" s="111"/>
      <c r="AB97" t="s">
        <v>99</v>
      </c>
      <c r="AE97" t="s">
        <v>236</v>
      </c>
      <c r="AG97" t="b">
        <v>1</v>
      </c>
      <c r="AH97" t="b">
        <v>0</v>
      </c>
    </row>
    <row r="98" spans="2:34" hidden="1" x14ac:dyDescent="0.25">
      <c r="E98" s="130"/>
      <c r="F98" s="109"/>
      <c r="G98" s="185"/>
      <c r="H98" s="110"/>
      <c r="I98" s="306"/>
      <c r="J98" s="110"/>
      <c r="K98" s="696"/>
      <c r="L98" s="700"/>
      <c r="M98" s="327" t="s">
        <v>214</v>
      </c>
      <c r="N98" s="328"/>
      <c r="O98" s="118"/>
      <c r="P98" s="329" t="s">
        <v>58</v>
      </c>
      <c r="Q98" s="329" t="s">
        <v>58</v>
      </c>
      <c r="R98" s="330" t="s">
        <v>58</v>
      </c>
      <c r="S98" s="331" t="s">
        <v>58</v>
      </c>
      <c r="T98" s="332" t="s">
        <v>58</v>
      </c>
      <c r="U98" s="192"/>
      <c r="V98" s="333" t="s">
        <v>58</v>
      </c>
      <c r="W98" s="334" t="s">
        <v>58</v>
      </c>
      <c r="X98" s="192"/>
      <c r="Y98" s="335" t="s">
        <v>58</v>
      </c>
      <c r="Z98" s="336" t="s">
        <v>58</v>
      </c>
      <c r="AA98" s="111"/>
      <c r="AE98" t="s">
        <v>236</v>
      </c>
      <c r="AG98" t="b">
        <v>1</v>
      </c>
      <c r="AH98" t="b">
        <v>0</v>
      </c>
    </row>
    <row r="99" spans="2:34" hidden="1" x14ac:dyDescent="0.25">
      <c r="E99" s="130" t="s">
        <v>238</v>
      </c>
      <c r="F99" s="109"/>
      <c r="G99" s="185"/>
      <c r="H99" s="110"/>
      <c r="I99" s="306"/>
      <c r="J99" s="110"/>
      <c r="K99" s="696"/>
      <c r="L99" s="701" t="s">
        <v>216</v>
      </c>
      <c r="M99" s="190" t="s">
        <v>209</v>
      </c>
      <c r="N99" s="337" t="s">
        <v>217</v>
      </c>
      <c r="O99" s="118"/>
      <c r="P99" s="160">
        <v>0</v>
      </c>
      <c r="Q99" s="160">
        <v>0</v>
      </c>
      <c r="R99" s="338">
        <v>0</v>
      </c>
      <c r="S99" s="339">
        <v>0</v>
      </c>
      <c r="T99" s="176">
        <v>0</v>
      </c>
      <c r="U99" s="192"/>
      <c r="V99" s="160">
        <v>0</v>
      </c>
      <c r="W99" s="193" t="s">
        <v>58</v>
      </c>
      <c r="X99" s="192"/>
      <c r="Y99" s="340" t="s">
        <v>58</v>
      </c>
      <c r="Z99" s="341" t="s">
        <v>58</v>
      </c>
      <c r="AA99" s="111"/>
      <c r="AB99" t="s">
        <v>235</v>
      </c>
      <c r="AE99" t="s">
        <v>236</v>
      </c>
      <c r="AG99" t="b">
        <v>1</v>
      </c>
      <c r="AH99" t="b">
        <v>0</v>
      </c>
    </row>
    <row r="100" spans="2:34" hidden="1" x14ac:dyDescent="0.25">
      <c r="E100" s="130" t="s">
        <v>239</v>
      </c>
      <c r="F100" s="109"/>
      <c r="G100" s="185"/>
      <c r="H100" s="110"/>
      <c r="I100" s="306"/>
      <c r="J100" s="110"/>
      <c r="K100" s="696"/>
      <c r="L100" s="702"/>
      <c r="M100" s="200" t="s">
        <v>212</v>
      </c>
      <c r="N100" s="337" t="s">
        <v>217</v>
      </c>
      <c r="O100" s="118"/>
      <c r="P100" s="198">
        <v>0</v>
      </c>
      <c r="Q100" s="198">
        <v>0</v>
      </c>
      <c r="R100" s="203">
        <v>0</v>
      </c>
      <c r="S100" s="339">
        <v>0</v>
      </c>
      <c r="T100" s="197">
        <v>0</v>
      </c>
      <c r="U100" s="192"/>
      <c r="V100" s="198">
        <v>0</v>
      </c>
      <c r="W100" s="199" t="s">
        <v>58</v>
      </c>
      <c r="X100" s="192"/>
      <c r="Y100" s="342" t="s">
        <v>58</v>
      </c>
      <c r="Z100" s="343" t="s">
        <v>58</v>
      </c>
      <c r="AA100" s="111"/>
      <c r="AB100" t="s">
        <v>99</v>
      </c>
      <c r="AE100" t="s">
        <v>236</v>
      </c>
      <c r="AG100" t="b">
        <v>1</v>
      </c>
      <c r="AH100" t="b">
        <v>0</v>
      </c>
    </row>
    <row r="101" spans="2:34" hidden="1" x14ac:dyDescent="0.25">
      <c r="E101" s="130"/>
      <c r="F101" s="109"/>
      <c r="G101" s="185"/>
      <c r="H101" s="110"/>
      <c r="I101" s="306"/>
      <c r="J101" s="110"/>
      <c r="K101" s="696"/>
      <c r="L101" s="703"/>
      <c r="M101" s="344" t="s">
        <v>214</v>
      </c>
      <c r="N101" s="345"/>
      <c r="O101" s="118"/>
      <c r="P101" s="346">
        <v>0</v>
      </c>
      <c r="Q101" s="346">
        <v>0</v>
      </c>
      <c r="R101" s="391">
        <v>0</v>
      </c>
      <c r="S101" s="392">
        <v>0</v>
      </c>
      <c r="T101" s="393">
        <v>0</v>
      </c>
      <c r="U101" s="192"/>
      <c r="V101" s="350">
        <v>0</v>
      </c>
      <c r="W101" s="304" t="s">
        <v>58</v>
      </c>
      <c r="X101" s="192"/>
      <c r="Y101" s="351" t="s">
        <v>58</v>
      </c>
      <c r="Z101" s="352" t="s">
        <v>58</v>
      </c>
      <c r="AA101" s="111"/>
      <c r="AB101" t="s">
        <v>240</v>
      </c>
      <c r="AE101" t="s">
        <v>236</v>
      </c>
      <c r="AG101" t="b">
        <v>1</v>
      </c>
      <c r="AH101" t="b">
        <v>0</v>
      </c>
    </row>
    <row r="102" spans="2:34" hidden="1" x14ac:dyDescent="0.25">
      <c r="E102" s="130" t="s">
        <v>241</v>
      </c>
      <c r="F102" s="109"/>
      <c r="G102" s="185"/>
      <c r="H102" s="110"/>
      <c r="I102" s="306"/>
      <c r="J102" s="110"/>
      <c r="K102" s="696"/>
      <c r="L102" s="704" t="s">
        <v>221</v>
      </c>
      <c r="M102" s="353" t="s">
        <v>222</v>
      </c>
      <c r="N102" s="354"/>
      <c r="O102" s="118"/>
      <c r="P102" s="355">
        <v>0</v>
      </c>
      <c r="Q102" s="355">
        <v>0</v>
      </c>
      <c r="R102" s="356">
        <v>0</v>
      </c>
      <c r="S102" s="394">
        <v>0</v>
      </c>
      <c r="T102" s="358">
        <v>0</v>
      </c>
      <c r="U102" s="192"/>
      <c r="V102" s="355">
        <v>0</v>
      </c>
      <c r="W102" s="359" t="s">
        <v>58</v>
      </c>
      <c r="X102" s="192"/>
      <c r="Y102" s="360" t="s">
        <v>58</v>
      </c>
      <c r="Z102" s="361" t="s">
        <v>58</v>
      </c>
      <c r="AA102" s="111"/>
      <c r="AB102" t="s">
        <v>242</v>
      </c>
      <c r="AE102" t="s">
        <v>236</v>
      </c>
      <c r="AG102" t="b">
        <v>1</v>
      </c>
      <c r="AH102" t="b">
        <v>0</v>
      </c>
    </row>
    <row r="103" spans="2:34" hidden="1" x14ac:dyDescent="0.25">
      <c r="E103" s="130" t="s">
        <v>243</v>
      </c>
      <c r="F103" s="109"/>
      <c r="G103" s="185"/>
      <c r="H103" s="110"/>
      <c r="I103" s="306"/>
      <c r="J103" s="110"/>
      <c r="K103" s="696"/>
      <c r="L103" s="705"/>
      <c r="M103" s="362" t="s">
        <v>224</v>
      </c>
      <c r="N103" s="363"/>
      <c r="O103" s="118"/>
      <c r="P103" s="355">
        <v>0</v>
      </c>
      <c r="Q103" s="355">
        <v>0</v>
      </c>
      <c r="R103" s="356">
        <v>0</v>
      </c>
      <c r="S103" s="394">
        <v>0</v>
      </c>
      <c r="T103" s="358">
        <v>0</v>
      </c>
      <c r="U103" s="192"/>
      <c r="V103" s="364">
        <v>0</v>
      </c>
      <c r="W103" s="365" t="s">
        <v>58</v>
      </c>
      <c r="X103" s="192"/>
      <c r="Y103" s="366" t="s">
        <v>58</v>
      </c>
      <c r="Z103" s="367" t="s">
        <v>58</v>
      </c>
      <c r="AA103" s="111"/>
      <c r="AB103" t="s">
        <v>244</v>
      </c>
      <c r="AE103" t="s">
        <v>236</v>
      </c>
      <c r="AG103" t="b">
        <v>1</v>
      </c>
      <c r="AH103" t="b">
        <v>0</v>
      </c>
    </row>
    <row r="104" spans="2:34" hidden="1" x14ac:dyDescent="0.25">
      <c r="E104" s="130" t="s">
        <v>245</v>
      </c>
      <c r="F104" s="109"/>
      <c r="G104" s="185"/>
      <c r="H104" s="110"/>
      <c r="I104" s="306"/>
      <c r="J104" s="110"/>
      <c r="K104" s="696"/>
      <c r="L104" s="706" t="s">
        <v>227</v>
      </c>
      <c r="M104" s="368" t="s">
        <v>246</v>
      </c>
      <c r="N104" s="369"/>
      <c r="O104" s="118"/>
      <c r="P104" s="370" t="s">
        <v>58</v>
      </c>
      <c r="Q104" s="370" t="s">
        <v>58</v>
      </c>
      <c r="R104" s="371" t="s">
        <v>58</v>
      </c>
      <c r="S104" s="372" t="s">
        <v>58</v>
      </c>
      <c r="T104" s="373" t="s">
        <v>58</v>
      </c>
      <c r="U104" s="192"/>
      <c r="V104" s="370" t="s">
        <v>58</v>
      </c>
      <c r="W104" s="374" t="s">
        <v>58</v>
      </c>
      <c r="X104" s="192"/>
      <c r="Y104" s="375" t="s">
        <v>58</v>
      </c>
      <c r="Z104" s="376" t="s">
        <v>58</v>
      </c>
      <c r="AA104" s="111"/>
      <c r="AB104" t="s">
        <v>99</v>
      </c>
      <c r="AE104" t="s">
        <v>236</v>
      </c>
      <c r="AG104" t="b">
        <v>1</v>
      </c>
      <c r="AH104" t="b">
        <v>0</v>
      </c>
    </row>
    <row r="105" spans="2:34" hidden="1" x14ac:dyDescent="0.25">
      <c r="E105" s="130" t="s">
        <v>247</v>
      </c>
      <c r="F105" s="109"/>
      <c r="G105" s="185"/>
      <c r="H105" s="110"/>
      <c r="I105" s="306"/>
      <c r="J105" s="110"/>
      <c r="K105" s="696"/>
      <c r="L105" s="707"/>
      <c r="M105" s="200" t="s">
        <v>248</v>
      </c>
      <c r="N105" s="196"/>
      <c r="O105" s="118"/>
      <c r="P105" s="377" t="s">
        <v>58</v>
      </c>
      <c r="Q105" s="377" t="s">
        <v>58</v>
      </c>
      <c r="R105" s="378" t="s">
        <v>58</v>
      </c>
      <c r="S105" s="379" t="s">
        <v>58</v>
      </c>
      <c r="T105" s="380" t="s">
        <v>58</v>
      </c>
      <c r="U105" s="192"/>
      <c r="V105" s="377" t="s">
        <v>58</v>
      </c>
      <c r="W105" s="199" t="s">
        <v>58</v>
      </c>
      <c r="X105" s="192"/>
      <c r="Y105" s="198" t="s">
        <v>58</v>
      </c>
      <c r="Z105" s="199" t="s">
        <v>58</v>
      </c>
      <c r="AA105" s="111"/>
      <c r="AB105" t="s">
        <v>99</v>
      </c>
      <c r="AE105" t="s">
        <v>236</v>
      </c>
      <c r="AG105" t="b">
        <v>1</v>
      </c>
      <c r="AH105" t="b">
        <v>0</v>
      </c>
    </row>
    <row r="106" spans="2:34" hidden="1" x14ac:dyDescent="0.25">
      <c r="E106" s="130" t="s">
        <v>249</v>
      </c>
      <c r="F106" s="109"/>
      <c r="G106" s="185"/>
      <c r="H106" s="110"/>
      <c r="I106" s="306"/>
      <c r="J106" s="110"/>
      <c r="K106" s="697"/>
      <c r="L106" s="708"/>
      <c r="M106" s="381" t="s">
        <v>250</v>
      </c>
      <c r="N106" s="382"/>
      <c r="O106" s="118"/>
      <c r="P106" s="383" t="s">
        <v>58</v>
      </c>
      <c r="Q106" s="383" t="s">
        <v>58</v>
      </c>
      <c r="R106" s="384" t="s">
        <v>58</v>
      </c>
      <c r="S106" s="385" t="s">
        <v>58</v>
      </c>
      <c r="T106" s="386" t="s">
        <v>58</v>
      </c>
      <c r="U106" s="192"/>
      <c r="V106" s="383" t="s">
        <v>58</v>
      </c>
      <c r="W106" s="304" t="s">
        <v>58</v>
      </c>
      <c r="X106" s="118"/>
      <c r="Y106" s="303" t="s">
        <v>58</v>
      </c>
      <c r="Z106" s="304" t="s">
        <v>58</v>
      </c>
      <c r="AA106" s="111"/>
      <c r="AB106" t="s">
        <v>99</v>
      </c>
      <c r="AE106" t="s">
        <v>236</v>
      </c>
      <c r="AG106" t="b">
        <v>1</v>
      </c>
      <c r="AH106" t="b">
        <v>0</v>
      </c>
    </row>
    <row r="107" spans="2:34" ht="5.0999999999999996" hidden="1" customHeight="1" x14ac:dyDescent="0.25">
      <c r="F107" s="109"/>
      <c r="G107" s="185"/>
      <c r="H107" s="110"/>
      <c r="I107" s="306"/>
      <c r="J107" s="110"/>
      <c r="K107" s="387"/>
      <c r="L107" s="388"/>
      <c r="M107" s="138"/>
      <c r="N107" s="146"/>
      <c r="O107" s="138"/>
      <c r="P107" s="138"/>
      <c r="Q107" s="389"/>
      <c r="R107" s="389"/>
      <c r="S107" s="389"/>
      <c r="T107" s="389"/>
      <c r="U107" s="138"/>
      <c r="V107" s="389"/>
      <c r="W107" s="390"/>
      <c r="X107" s="138"/>
      <c r="Y107" s="389"/>
      <c r="Z107" s="390"/>
      <c r="AA107" s="111"/>
      <c r="AG107" t="b">
        <v>1</v>
      </c>
      <c r="AH107" t="b">
        <v>0</v>
      </c>
    </row>
    <row r="108" spans="2:34" hidden="1" x14ac:dyDescent="0.25">
      <c r="E108" s="130" t="s">
        <v>251</v>
      </c>
      <c r="F108" s="109"/>
      <c r="G108" s="185"/>
      <c r="H108" s="110"/>
      <c r="I108" s="306"/>
      <c r="J108" s="110"/>
      <c r="K108" s="395" t="s">
        <v>252</v>
      </c>
      <c r="L108" s="190"/>
      <c r="M108" s="190"/>
      <c r="N108" s="396" t="s">
        <v>253</v>
      </c>
      <c r="O108" s="118"/>
      <c r="P108" s="118"/>
      <c r="Q108" s="222"/>
      <c r="R108" s="222"/>
      <c r="S108" s="397">
        <v>0</v>
      </c>
      <c r="T108" s="222"/>
      <c r="U108" s="118"/>
      <c r="V108" s="222"/>
      <c r="W108" s="398"/>
      <c r="X108" s="118"/>
      <c r="Y108" s="222"/>
      <c r="Z108" s="398"/>
      <c r="AA108" s="111"/>
      <c r="AG108" t="b">
        <v>1</v>
      </c>
      <c r="AH108" t="b">
        <v>0</v>
      </c>
    </row>
    <row r="109" spans="2:34" hidden="1" x14ac:dyDescent="0.25">
      <c r="E109" s="130" t="s">
        <v>254</v>
      </c>
      <c r="F109" s="109"/>
      <c r="G109" s="185"/>
      <c r="H109" s="110"/>
      <c r="I109" s="306"/>
      <c r="J109" s="110"/>
      <c r="K109" s="399"/>
      <c r="L109" s="400"/>
      <c r="M109" s="400"/>
      <c r="N109" s="401" t="s">
        <v>255</v>
      </c>
      <c r="O109" s="118"/>
      <c r="P109" s="118"/>
      <c r="Q109" s="222"/>
      <c r="R109" s="222"/>
      <c r="S109" s="402">
        <v>0</v>
      </c>
      <c r="T109" s="403"/>
      <c r="U109" s="118"/>
      <c r="V109" s="222"/>
      <c r="W109" s="398"/>
      <c r="X109" s="118"/>
      <c r="Y109" s="222"/>
      <c r="Z109" s="398"/>
      <c r="AA109" s="111"/>
      <c r="AG109" t="b">
        <v>1</v>
      </c>
      <c r="AH109" t="b">
        <v>0</v>
      </c>
    </row>
    <row r="110" spans="2:34" ht="5.0999999999999996" hidden="1" customHeight="1" x14ac:dyDescent="0.25">
      <c r="F110" s="109"/>
      <c r="G110" s="185"/>
      <c r="H110" s="110"/>
      <c r="I110" s="306"/>
      <c r="J110" s="110"/>
      <c r="K110" s="192"/>
      <c r="L110" s="192"/>
      <c r="M110" s="192"/>
      <c r="N110" s="192"/>
      <c r="O110" s="118"/>
      <c r="P110" s="118"/>
      <c r="Q110" s="222"/>
      <c r="R110" s="222"/>
      <c r="S110" s="223"/>
      <c r="T110" s="222"/>
      <c r="U110" s="118"/>
      <c r="V110" s="222"/>
      <c r="W110" s="398"/>
      <c r="X110" s="118"/>
      <c r="Y110" s="222"/>
      <c r="Z110" s="398"/>
      <c r="AA110" s="111"/>
      <c r="AG110" t="b">
        <v>1</v>
      </c>
      <c r="AH110" t="b">
        <v>0</v>
      </c>
    </row>
    <row r="111" spans="2:34" hidden="1" x14ac:dyDescent="0.25">
      <c r="F111" s="109"/>
      <c r="G111" s="185"/>
      <c r="H111" s="110"/>
      <c r="I111" s="306"/>
      <c r="J111" s="110"/>
      <c r="K111" s="404" t="s">
        <v>256</v>
      </c>
      <c r="L111" s="192"/>
      <c r="M111" s="192"/>
      <c r="N111" s="118"/>
      <c r="O111" s="118"/>
      <c r="P111" s="118"/>
      <c r="Q111" s="222"/>
      <c r="R111" s="222"/>
      <c r="S111" s="223"/>
      <c r="T111" s="222"/>
      <c r="U111" s="118"/>
      <c r="V111" s="222"/>
      <c r="W111" s="398"/>
      <c r="X111" s="118"/>
      <c r="Y111" s="222"/>
      <c r="Z111" s="398"/>
      <c r="AA111" s="111"/>
      <c r="AG111" t="b">
        <v>1</v>
      </c>
      <c r="AH111" t="b">
        <v>0</v>
      </c>
    </row>
    <row r="112" spans="2:34" hidden="1" x14ac:dyDescent="0.25">
      <c r="B112" t="s">
        <v>257</v>
      </c>
      <c r="C112" t="s">
        <v>258</v>
      </c>
      <c r="D112" t="s">
        <v>259</v>
      </c>
      <c r="E112" s="130" t="s">
        <v>260</v>
      </c>
      <c r="F112" s="109"/>
      <c r="G112" s="185"/>
      <c r="H112" s="110"/>
      <c r="I112" s="306"/>
      <c r="J112" s="110"/>
      <c r="K112" s="683" t="s">
        <v>261</v>
      </c>
      <c r="L112" s="405" t="s">
        <v>262</v>
      </c>
      <c r="M112" s="405"/>
      <c r="N112" s="406"/>
      <c r="O112" s="118"/>
      <c r="P112" s="160">
        <v>0</v>
      </c>
      <c r="Q112" s="160">
        <v>0</v>
      </c>
      <c r="R112" s="160">
        <v>0</v>
      </c>
      <c r="S112" s="340">
        <v>0</v>
      </c>
      <c r="T112" s="176"/>
      <c r="U112" s="118"/>
      <c r="V112" s="160">
        <v>0</v>
      </c>
      <c r="W112" s="193" t="s">
        <v>58</v>
      </c>
      <c r="X112" s="118"/>
      <c r="Y112" s="160" t="s">
        <v>58</v>
      </c>
      <c r="Z112" s="193" t="s">
        <v>58</v>
      </c>
      <c r="AA112" s="111"/>
      <c r="AG112" t="b">
        <v>1</v>
      </c>
      <c r="AH112" t="b">
        <v>0</v>
      </c>
    </row>
    <row r="113" spans="2:34" hidden="1" x14ac:dyDescent="0.25">
      <c r="B113" t="s">
        <v>257</v>
      </c>
      <c r="C113" t="s">
        <v>258</v>
      </c>
      <c r="E113" s="130" t="s">
        <v>84</v>
      </c>
      <c r="F113" s="109"/>
      <c r="G113" s="185"/>
      <c r="H113" s="110"/>
      <c r="I113" s="306"/>
      <c r="J113" s="110"/>
      <c r="K113" s="684"/>
      <c r="L113" s="407" t="s">
        <v>263</v>
      </c>
      <c r="M113" s="407"/>
      <c r="N113" s="408"/>
      <c r="O113" s="407"/>
      <c r="P113" s="409">
        <v>0</v>
      </c>
      <c r="Q113" s="409">
        <v>0</v>
      </c>
      <c r="R113" s="410">
        <v>0</v>
      </c>
      <c r="S113" s="411">
        <v>0</v>
      </c>
      <c r="T113" s="412">
        <v>0</v>
      </c>
      <c r="U113" s="407"/>
      <c r="V113" s="409"/>
      <c r="W113" s="413"/>
      <c r="X113" s="407"/>
      <c r="Y113" s="409"/>
      <c r="Z113" s="413"/>
      <c r="AA113" s="111"/>
      <c r="AG113" t="b">
        <v>1</v>
      </c>
      <c r="AH113" t="b">
        <v>1</v>
      </c>
    </row>
    <row r="114" spans="2:34" hidden="1" x14ac:dyDescent="0.25">
      <c r="B114" t="s">
        <v>257</v>
      </c>
      <c r="C114" t="s">
        <v>258</v>
      </c>
      <c r="D114" t="s">
        <v>264</v>
      </c>
      <c r="E114" s="130" t="s">
        <v>84</v>
      </c>
      <c r="F114" s="109"/>
      <c r="G114" s="185"/>
      <c r="H114" s="110"/>
      <c r="I114" s="306"/>
      <c r="J114" s="110"/>
      <c r="K114" s="684"/>
      <c r="L114" s="414" t="s">
        <v>265</v>
      </c>
      <c r="M114" s="414"/>
      <c r="N114" s="415"/>
      <c r="O114" s="118"/>
      <c r="P114" s="198">
        <v>0</v>
      </c>
      <c r="Q114" s="198">
        <v>0</v>
      </c>
      <c r="R114" s="203">
        <v>0</v>
      </c>
      <c r="S114" s="204">
        <v>0</v>
      </c>
      <c r="T114" s="197"/>
      <c r="U114" s="118"/>
      <c r="V114" s="198">
        <v>0</v>
      </c>
      <c r="W114" s="199" t="s">
        <v>58</v>
      </c>
      <c r="X114" s="118"/>
      <c r="Y114" s="198" t="s">
        <v>58</v>
      </c>
      <c r="Z114" s="199" t="s">
        <v>58</v>
      </c>
      <c r="AA114" s="111"/>
      <c r="AG114" t="b">
        <v>1</v>
      </c>
      <c r="AH114" t="b">
        <v>0</v>
      </c>
    </row>
    <row r="115" spans="2:34" hidden="1" x14ac:dyDescent="0.25">
      <c r="B115" t="s">
        <v>257</v>
      </c>
      <c r="C115" t="s">
        <v>258</v>
      </c>
      <c r="D115" t="s">
        <v>266</v>
      </c>
      <c r="E115" s="130" t="s">
        <v>267</v>
      </c>
      <c r="F115" s="109"/>
      <c r="G115" s="185"/>
      <c r="H115" s="110"/>
      <c r="I115" s="306"/>
      <c r="J115" s="110"/>
      <c r="K115" s="684"/>
      <c r="L115" s="414" t="s">
        <v>268</v>
      </c>
      <c r="M115" s="414"/>
      <c r="N115" s="415"/>
      <c r="O115" s="118"/>
      <c r="P115" s="198">
        <v>0</v>
      </c>
      <c r="Q115" s="198">
        <v>0</v>
      </c>
      <c r="R115" s="203">
        <v>0</v>
      </c>
      <c r="S115" s="204">
        <v>0</v>
      </c>
      <c r="T115" s="197"/>
      <c r="U115" s="118"/>
      <c r="V115" s="198">
        <v>0</v>
      </c>
      <c r="W115" s="199" t="s">
        <v>58</v>
      </c>
      <c r="X115" s="118"/>
      <c r="Y115" s="198" t="s">
        <v>58</v>
      </c>
      <c r="Z115" s="199" t="s">
        <v>58</v>
      </c>
      <c r="AA115" s="111"/>
      <c r="AG115" t="b">
        <v>1</v>
      </c>
      <c r="AH115" t="b">
        <v>0</v>
      </c>
    </row>
    <row r="116" spans="2:34" hidden="1" x14ac:dyDescent="0.25">
      <c r="B116" t="s">
        <v>257</v>
      </c>
      <c r="C116" t="s">
        <v>258</v>
      </c>
      <c r="D116" t="s">
        <v>269</v>
      </c>
      <c r="E116" s="130" t="s">
        <v>270</v>
      </c>
      <c r="F116" s="109"/>
      <c r="G116" s="185"/>
      <c r="H116" s="110"/>
      <c r="I116" s="306"/>
      <c r="J116" s="110"/>
      <c r="K116" s="684"/>
      <c r="L116" s="405" t="s">
        <v>271</v>
      </c>
      <c r="M116" s="405"/>
      <c r="N116" s="406"/>
      <c r="O116" s="118"/>
      <c r="P116" s="198">
        <v>0</v>
      </c>
      <c r="Q116" s="198">
        <v>0</v>
      </c>
      <c r="R116" s="203">
        <v>0</v>
      </c>
      <c r="S116" s="204">
        <v>0</v>
      </c>
      <c r="T116" s="197"/>
      <c r="U116" s="118"/>
      <c r="V116" s="198">
        <v>0</v>
      </c>
      <c r="W116" s="199" t="s">
        <v>58</v>
      </c>
      <c r="X116" s="118"/>
      <c r="Y116" s="198" t="s">
        <v>58</v>
      </c>
      <c r="Z116" s="199" t="s">
        <v>58</v>
      </c>
      <c r="AA116" s="111"/>
      <c r="AG116" t="b">
        <v>1</v>
      </c>
      <c r="AH116" t="b">
        <v>0</v>
      </c>
    </row>
    <row r="117" spans="2:34" hidden="1" x14ac:dyDescent="0.25">
      <c r="E117" s="130" t="s">
        <v>272</v>
      </c>
      <c r="F117" s="109"/>
      <c r="G117" s="185"/>
      <c r="H117" s="110"/>
      <c r="I117" s="306"/>
      <c r="J117" s="110"/>
      <c r="K117" s="684"/>
      <c r="L117" s="407" t="s">
        <v>273</v>
      </c>
      <c r="M117" s="118"/>
      <c r="N117" s="416"/>
      <c r="O117" s="118"/>
      <c r="P117" s="198">
        <v>0</v>
      </c>
      <c r="Q117" s="198">
        <v>0</v>
      </c>
      <c r="R117" s="203">
        <v>0</v>
      </c>
      <c r="S117" s="204">
        <v>0</v>
      </c>
      <c r="T117" s="197" t="s">
        <v>58</v>
      </c>
      <c r="U117" s="118"/>
      <c r="V117" s="198"/>
      <c r="W117" s="199"/>
      <c r="X117" s="118"/>
      <c r="Y117" s="198"/>
      <c r="Z117" s="199"/>
      <c r="AA117" s="111"/>
      <c r="AG117" t="b">
        <v>1</v>
      </c>
      <c r="AH117" t="b">
        <v>1</v>
      </c>
    </row>
    <row r="118" spans="2:34" hidden="1" x14ac:dyDescent="0.25">
      <c r="D118" t="s">
        <v>274</v>
      </c>
      <c r="F118" s="109"/>
      <c r="G118" s="185"/>
      <c r="H118" s="110"/>
      <c r="I118" s="306"/>
      <c r="J118" s="110"/>
      <c r="K118" s="684"/>
      <c r="L118" s="405" t="s">
        <v>275</v>
      </c>
      <c r="M118" s="405"/>
      <c r="N118" s="406"/>
      <c r="O118" s="118"/>
      <c r="P118" s="377" t="s">
        <v>58</v>
      </c>
      <c r="Q118" s="377" t="s">
        <v>58</v>
      </c>
      <c r="R118" s="378" t="s">
        <v>58</v>
      </c>
      <c r="S118" s="379">
        <v>0</v>
      </c>
      <c r="T118" s="197" t="s">
        <v>58</v>
      </c>
      <c r="U118" s="118"/>
      <c r="V118" s="417" t="s">
        <v>58</v>
      </c>
      <c r="W118" s="199" t="s">
        <v>58</v>
      </c>
      <c r="X118" s="118"/>
      <c r="Y118" s="198" t="s">
        <v>58</v>
      </c>
      <c r="Z118" s="199" t="s">
        <v>58</v>
      </c>
      <c r="AA118" s="111"/>
      <c r="AG118" t="b">
        <v>1</v>
      </c>
      <c r="AH118" t="b">
        <v>0</v>
      </c>
    </row>
    <row r="119" spans="2:34" hidden="1" x14ac:dyDescent="0.25">
      <c r="D119" t="s">
        <v>276</v>
      </c>
      <c r="F119" s="109"/>
      <c r="G119" s="185"/>
      <c r="H119" s="110"/>
      <c r="I119" s="306"/>
      <c r="J119" s="110"/>
      <c r="K119" s="685"/>
      <c r="L119" s="418" t="s">
        <v>277</v>
      </c>
      <c r="M119" s="418"/>
      <c r="N119" s="419"/>
      <c r="O119" s="118"/>
      <c r="P119" s="350" t="s">
        <v>58</v>
      </c>
      <c r="Q119" s="350" t="s">
        <v>58</v>
      </c>
      <c r="R119" s="420" t="s">
        <v>58</v>
      </c>
      <c r="S119" s="421">
        <v>0</v>
      </c>
      <c r="T119" s="302" t="s">
        <v>58</v>
      </c>
      <c r="U119" s="118"/>
      <c r="V119" s="350" t="s">
        <v>58</v>
      </c>
      <c r="W119" s="304" t="s">
        <v>58</v>
      </c>
      <c r="X119" s="118"/>
      <c r="Y119" s="303" t="s">
        <v>58</v>
      </c>
      <c r="Z119" s="304" t="s">
        <v>58</v>
      </c>
      <c r="AA119" s="111"/>
      <c r="AG119" t="b">
        <v>1</v>
      </c>
      <c r="AH119" t="b">
        <v>0</v>
      </c>
    </row>
    <row r="120" spans="2:34" ht="5.0999999999999996" hidden="1" customHeight="1" x14ac:dyDescent="0.25">
      <c r="F120" s="109"/>
      <c r="G120" s="185"/>
      <c r="H120" s="110"/>
      <c r="I120" s="306"/>
      <c r="J120" s="110"/>
      <c r="K120" s="192"/>
      <c r="L120" s="192"/>
      <c r="M120" s="192"/>
      <c r="N120" s="118"/>
      <c r="O120" s="118"/>
      <c r="P120" s="223"/>
      <c r="Q120" s="223"/>
      <c r="R120" s="223"/>
      <c r="S120" s="223"/>
      <c r="T120" s="223"/>
      <c r="U120" s="192"/>
      <c r="V120" s="223"/>
      <c r="W120" s="398"/>
      <c r="X120" s="192"/>
      <c r="Y120" s="223"/>
      <c r="Z120" s="398"/>
      <c r="AA120" s="111"/>
      <c r="AG120" t="b">
        <v>1</v>
      </c>
      <c r="AH120" t="b">
        <v>0</v>
      </c>
    </row>
    <row r="121" spans="2:34" hidden="1" x14ac:dyDescent="0.25">
      <c r="E121" t="s">
        <v>93</v>
      </c>
      <c r="F121" s="109"/>
      <c r="G121" s="185"/>
      <c r="H121" s="110"/>
      <c r="I121" s="306"/>
      <c r="J121" s="110"/>
      <c r="K121" s="686" t="s">
        <v>278</v>
      </c>
      <c r="L121" s="687"/>
      <c r="M121" s="687"/>
      <c r="N121" s="688"/>
      <c r="O121" s="110"/>
      <c r="P121" s="422" t="s">
        <v>279</v>
      </c>
      <c r="Q121" s="422">
        <v>0</v>
      </c>
      <c r="R121" s="423">
        <v>0</v>
      </c>
      <c r="S121" s="424">
        <v>0</v>
      </c>
      <c r="T121" s="425"/>
      <c r="U121" s="110"/>
      <c r="V121" s="422">
        <v>0</v>
      </c>
      <c r="W121" s="426" t="s">
        <v>58</v>
      </c>
      <c r="X121" s="110"/>
      <c r="Y121" s="422" t="s">
        <v>58</v>
      </c>
      <c r="Z121" s="426" t="s">
        <v>58</v>
      </c>
      <c r="AA121" s="111"/>
      <c r="AB121" t="s">
        <v>280</v>
      </c>
      <c r="AE121" t="s">
        <v>281</v>
      </c>
      <c r="AG121" t="b">
        <v>1</v>
      </c>
      <c r="AH121" t="b">
        <v>0</v>
      </c>
    </row>
    <row r="122" spans="2:34" ht="5.0999999999999996" hidden="1" customHeight="1" x14ac:dyDescent="0.25">
      <c r="F122" s="109"/>
      <c r="G122" s="185"/>
      <c r="H122" s="110"/>
      <c r="I122" s="306"/>
      <c r="J122" s="110"/>
      <c r="K122" s="427"/>
      <c r="L122" s="427"/>
      <c r="M122" s="427"/>
      <c r="N122" s="428"/>
      <c r="O122" s="118"/>
      <c r="P122" s="429"/>
      <c r="Q122" s="429"/>
      <c r="R122" s="429"/>
      <c r="S122" s="429"/>
      <c r="T122" s="429"/>
      <c r="U122" s="192"/>
      <c r="V122" s="429"/>
      <c r="W122" s="430"/>
      <c r="X122" s="192"/>
      <c r="Y122" s="429"/>
      <c r="Z122" s="430"/>
      <c r="AA122" s="111"/>
      <c r="AG122" t="b">
        <v>1</v>
      </c>
      <c r="AH122" t="b">
        <v>0</v>
      </c>
    </row>
    <row r="123" spans="2:34" hidden="1" x14ac:dyDescent="0.25">
      <c r="E123" t="s">
        <v>93</v>
      </c>
      <c r="F123" s="109"/>
      <c r="G123" s="185"/>
      <c r="H123" s="110"/>
      <c r="I123" s="306"/>
      <c r="J123" s="110"/>
      <c r="K123" s="689" t="s">
        <v>282</v>
      </c>
      <c r="L123" s="690"/>
      <c r="M123" s="690"/>
      <c r="N123" s="691"/>
      <c r="O123" s="110"/>
      <c r="P123" s="422">
        <v>98</v>
      </c>
      <c r="Q123" s="422">
        <v>74</v>
      </c>
      <c r="R123" s="423">
        <v>60</v>
      </c>
      <c r="S123" s="424">
        <v>48</v>
      </c>
      <c r="T123" s="425"/>
      <c r="U123" s="110"/>
      <c r="V123" s="422">
        <v>-12</v>
      </c>
      <c r="W123" s="426">
        <v>0.8</v>
      </c>
      <c r="X123" s="110"/>
      <c r="Y123" s="422" t="s">
        <v>58</v>
      </c>
      <c r="Z123" s="426" t="s">
        <v>58</v>
      </c>
      <c r="AA123" s="111"/>
      <c r="AB123" t="s">
        <v>283</v>
      </c>
      <c r="AE123" t="s">
        <v>284</v>
      </c>
      <c r="AG123" t="b">
        <v>1</v>
      </c>
      <c r="AH123" t="b">
        <v>1</v>
      </c>
    </row>
    <row r="124" spans="2:34" hidden="1" x14ac:dyDescent="0.25">
      <c r="E124" t="s">
        <v>93</v>
      </c>
      <c r="F124" s="109"/>
      <c r="G124" s="185"/>
      <c r="H124" s="110"/>
      <c r="I124" s="306"/>
      <c r="J124" s="110"/>
      <c r="K124" s="689" t="s">
        <v>285</v>
      </c>
      <c r="L124" s="690"/>
      <c r="M124" s="690"/>
      <c r="N124" s="691"/>
      <c r="O124" s="110"/>
      <c r="P124" s="422">
        <v>0</v>
      </c>
      <c r="Q124" s="422">
        <v>0</v>
      </c>
      <c r="R124" s="423">
        <v>0</v>
      </c>
      <c r="S124" s="424">
        <v>0</v>
      </c>
      <c r="T124" s="425"/>
      <c r="U124" s="110"/>
      <c r="V124" s="422">
        <v>0</v>
      </c>
      <c r="W124" s="426" t="s">
        <v>58</v>
      </c>
      <c r="X124" s="110"/>
      <c r="Y124" s="422" t="s">
        <v>58</v>
      </c>
      <c r="Z124" s="426" t="s">
        <v>58</v>
      </c>
      <c r="AA124" s="111"/>
      <c r="AB124" t="s">
        <v>286</v>
      </c>
      <c r="AE124" t="s">
        <v>287</v>
      </c>
      <c r="AG124" t="b">
        <v>1</v>
      </c>
      <c r="AH124" t="b">
        <v>1</v>
      </c>
    </row>
    <row r="125" spans="2:34" ht="5.0999999999999996" hidden="1" customHeight="1" x14ac:dyDescent="0.25">
      <c r="F125" s="109"/>
      <c r="G125" s="185"/>
      <c r="H125" s="110"/>
      <c r="I125" s="306"/>
      <c r="J125" s="110"/>
      <c r="K125" s="427"/>
      <c r="L125" s="427"/>
      <c r="M125" s="427"/>
      <c r="N125" s="428"/>
      <c r="O125" s="118"/>
      <c r="P125" s="429"/>
      <c r="Q125" s="429"/>
      <c r="R125" s="429"/>
      <c r="S125" s="429"/>
      <c r="T125" s="429"/>
      <c r="U125" s="192"/>
      <c r="V125" s="429"/>
      <c r="W125" s="430"/>
      <c r="X125" s="192"/>
      <c r="Y125" s="429"/>
      <c r="Z125" s="430"/>
      <c r="AA125" s="111"/>
      <c r="AG125" t="b">
        <v>1</v>
      </c>
      <c r="AH125" t="b">
        <v>1</v>
      </c>
    </row>
    <row r="126" spans="2:34" hidden="1" x14ac:dyDescent="0.25">
      <c r="E126" s="130" t="s">
        <v>288</v>
      </c>
      <c r="F126" s="109"/>
      <c r="G126" s="185"/>
      <c r="H126" s="110"/>
      <c r="I126" s="306"/>
      <c r="J126" s="110"/>
      <c r="K126" s="431" t="s">
        <v>289</v>
      </c>
      <c r="L126" s="432"/>
      <c r="M126" s="432"/>
      <c r="N126" s="433"/>
      <c r="O126" s="110"/>
      <c r="P126" s="434">
        <v>934</v>
      </c>
      <c r="Q126" s="434">
        <v>442</v>
      </c>
      <c r="R126" s="435">
        <v>0</v>
      </c>
      <c r="S126" s="436">
        <v>0</v>
      </c>
      <c r="T126" s="437"/>
      <c r="U126" s="110"/>
      <c r="V126" s="438">
        <v>0</v>
      </c>
      <c r="W126" s="439" t="s">
        <v>58</v>
      </c>
      <c r="X126" s="118"/>
      <c r="Y126" s="164" t="s">
        <v>58</v>
      </c>
      <c r="Z126" s="165" t="s">
        <v>58</v>
      </c>
      <c r="AA126" s="111"/>
      <c r="AG126" t="b">
        <v>1</v>
      </c>
      <c r="AH126" t="b">
        <v>0</v>
      </c>
    </row>
    <row r="127" spans="2:34" ht="5.0999999999999996" hidden="1" customHeight="1" x14ac:dyDescent="0.25">
      <c r="F127" s="109"/>
      <c r="G127" s="185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1"/>
      <c r="AG127" t="b">
        <v>1</v>
      </c>
      <c r="AH127" t="b">
        <v>0</v>
      </c>
    </row>
    <row r="128" spans="2:34" ht="14.45" hidden="1" customHeight="1" x14ac:dyDescent="0.25">
      <c r="F128" s="109"/>
      <c r="G128" s="185"/>
      <c r="H128" s="110"/>
      <c r="I128" s="692" t="s">
        <v>290</v>
      </c>
      <c r="J128" s="693"/>
      <c r="K128" s="693"/>
      <c r="L128" s="693"/>
      <c r="M128" s="693"/>
      <c r="N128" s="693"/>
      <c r="O128" s="693"/>
      <c r="P128" s="693"/>
      <c r="Q128" s="693"/>
      <c r="R128" s="693"/>
      <c r="S128" s="693"/>
      <c r="T128" s="693"/>
      <c r="U128" s="693"/>
      <c r="V128" s="693"/>
      <c r="W128" s="693"/>
      <c r="X128" s="693"/>
      <c r="Y128" s="693"/>
      <c r="Z128" s="694"/>
      <c r="AA128" s="111"/>
      <c r="AG128" t="b">
        <v>1</v>
      </c>
      <c r="AH128" t="b">
        <v>0</v>
      </c>
    </row>
    <row r="129" spans="2:34" ht="5.0999999999999996" hidden="1" customHeight="1" x14ac:dyDescent="0.25">
      <c r="F129" s="109"/>
      <c r="G129" s="185"/>
      <c r="H129" s="110"/>
      <c r="I129" s="44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1"/>
      <c r="AG129" t="b">
        <v>1</v>
      </c>
      <c r="AH129" t="b">
        <v>0</v>
      </c>
    </row>
    <row r="130" spans="2:34" ht="14.45" hidden="1" customHeight="1" x14ac:dyDescent="0.25">
      <c r="F130" s="109"/>
      <c r="G130" s="185"/>
      <c r="H130" s="110"/>
      <c r="I130" s="441"/>
      <c r="J130" s="110"/>
      <c r="K130" s="404" t="s">
        <v>256</v>
      </c>
      <c r="L130" s="192"/>
      <c r="M130" s="192"/>
      <c r="N130" s="118"/>
      <c r="O130" s="118"/>
      <c r="P130" s="118"/>
      <c r="Q130" s="222"/>
      <c r="R130" s="222"/>
      <c r="S130" s="223"/>
      <c r="T130" s="222"/>
      <c r="U130" s="118"/>
      <c r="V130" s="222"/>
      <c r="W130" s="398"/>
      <c r="X130" s="118"/>
      <c r="Y130" s="222"/>
      <c r="Z130" s="398"/>
      <c r="AA130" s="111"/>
      <c r="AG130" t="b">
        <v>1</v>
      </c>
      <c r="AH130" t="b">
        <v>0</v>
      </c>
    </row>
    <row r="131" spans="2:34" ht="14.45" hidden="1" customHeight="1" x14ac:dyDescent="0.25">
      <c r="B131" t="s">
        <v>291</v>
      </c>
      <c r="C131" t="s">
        <v>292</v>
      </c>
      <c r="D131" t="s">
        <v>293</v>
      </c>
      <c r="E131" s="130" t="s">
        <v>260</v>
      </c>
      <c r="F131" s="109"/>
      <c r="G131" s="185"/>
      <c r="H131" s="110"/>
      <c r="I131" s="441"/>
      <c r="J131" s="110"/>
      <c r="K131" s="661" t="s">
        <v>294</v>
      </c>
      <c r="L131" s="442" t="s">
        <v>262</v>
      </c>
      <c r="M131" s="442"/>
      <c r="N131" s="191"/>
      <c r="O131" s="118"/>
      <c r="P131" s="160">
        <v>0</v>
      </c>
      <c r="Q131" s="160">
        <v>0</v>
      </c>
      <c r="R131" s="338">
        <v>0</v>
      </c>
      <c r="S131" s="339">
        <v>0</v>
      </c>
      <c r="T131" s="176"/>
      <c r="U131" s="118"/>
      <c r="V131" s="160">
        <v>0</v>
      </c>
      <c r="W131" s="193" t="s">
        <v>58</v>
      </c>
      <c r="X131" s="118"/>
      <c r="Y131" s="160" t="s">
        <v>58</v>
      </c>
      <c r="Z131" s="193" t="s">
        <v>58</v>
      </c>
      <c r="AA131" s="111"/>
      <c r="AG131" t="b">
        <v>1</v>
      </c>
      <c r="AH131" t="b">
        <v>0</v>
      </c>
    </row>
    <row r="132" spans="2:34" ht="14.45" hidden="1" customHeight="1" x14ac:dyDescent="0.25">
      <c r="B132" t="s">
        <v>291</v>
      </c>
      <c r="C132" t="s">
        <v>292</v>
      </c>
      <c r="D132" t="s">
        <v>293</v>
      </c>
      <c r="E132" s="130" t="s">
        <v>84</v>
      </c>
      <c r="F132" s="109"/>
      <c r="G132" s="185"/>
      <c r="H132" s="110"/>
      <c r="I132" s="441"/>
      <c r="J132" s="110"/>
      <c r="K132" s="662"/>
      <c r="L132" s="407" t="s">
        <v>263</v>
      </c>
      <c r="M132" s="407"/>
      <c r="N132" s="443"/>
      <c r="O132" s="407"/>
      <c r="P132" s="409">
        <v>0</v>
      </c>
      <c r="Q132" s="409">
        <v>0</v>
      </c>
      <c r="R132" s="410">
        <v>0</v>
      </c>
      <c r="S132" s="411">
        <v>0</v>
      </c>
      <c r="T132" s="412">
        <v>0</v>
      </c>
      <c r="U132" s="407"/>
      <c r="V132" s="409"/>
      <c r="W132" s="413"/>
      <c r="X132" s="407"/>
      <c r="Y132" s="409"/>
      <c r="Z132" s="413"/>
      <c r="AA132" s="111"/>
      <c r="AG132" t="b">
        <v>1</v>
      </c>
      <c r="AH132" t="b">
        <v>1</v>
      </c>
    </row>
    <row r="133" spans="2:34" ht="14.45" hidden="1" customHeight="1" x14ac:dyDescent="0.25">
      <c r="B133" t="s">
        <v>291</v>
      </c>
      <c r="C133" t="s">
        <v>292</v>
      </c>
      <c r="D133" t="s">
        <v>293</v>
      </c>
      <c r="E133" s="130" t="s">
        <v>84</v>
      </c>
      <c r="F133" s="109"/>
      <c r="G133" s="185"/>
      <c r="H133" s="110"/>
      <c r="I133" s="441"/>
      <c r="J133" s="110"/>
      <c r="K133" s="662"/>
      <c r="L133" s="414" t="s">
        <v>265</v>
      </c>
      <c r="M133" s="414"/>
      <c r="N133" s="444"/>
      <c r="O133" s="118"/>
      <c r="P133" s="198">
        <v>0</v>
      </c>
      <c r="Q133" s="198">
        <v>0</v>
      </c>
      <c r="R133" s="203">
        <v>0</v>
      </c>
      <c r="S133" s="204">
        <v>0</v>
      </c>
      <c r="T133" s="197"/>
      <c r="U133" s="118"/>
      <c r="V133" s="198">
        <v>0</v>
      </c>
      <c r="W133" s="199" t="s">
        <v>58</v>
      </c>
      <c r="X133" s="118"/>
      <c r="Y133" s="198" t="s">
        <v>58</v>
      </c>
      <c r="Z133" s="199" t="s">
        <v>58</v>
      </c>
      <c r="AA133" s="111"/>
      <c r="AG133" t="b">
        <v>1</v>
      </c>
      <c r="AH133" t="b">
        <v>0</v>
      </c>
    </row>
    <row r="134" spans="2:34" ht="14.45" hidden="1" customHeight="1" x14ac:dyDescent="0.25">
      <c r="B134" t="s">
        <v>291</v>
      </c>
      <c r="C134" t="s">
        <v>292</v>
      </c>
      <c r="D134" t="s">
        <v>293</v>
      </c>
      <c r="E134" s="130" t="s">
        <v>267</v>
      </c>
      <c r="F134" s="109"/>
      <c r="G134" s="185"/>
      <c r="H134" s="110"/>
      <c r="I134" s="441"/>
      <c r="J134" s="110"/>
      <c r="K134" s="662"/>
      <c r="L134" s="414" t="s">
        <v>268</v>
      </c>
      <c r="M134" s="414"/>
      <c r="N134" s="444"/>
      <c r="O134" s="118"/>
      <c r="P134" s="198">
        <v>0</v>
      </c>
      <c r="Q134" s="198">
        <v>0</v>
      </c>
      <c r="R134" s="203">
        <v>0</v>
      </c>
      <c r="S134" s="204">
        <v>0</v>
      </c>
      <c r="T134" s="197"/>
      <c r="U134" s="118"/>
      <c r="V134" s="198">
        <v>0</v>
      </c>
      <c r="W134" s="199" t="s">
        <v>58</v>
      </c>
      <c r="X134" s="118"/>
      <c r="Y134" s="198" t="s">
        <v>58</v>
      </c>
      <c r="Z134" s="199" t="s">
        <v>58</v>
      </c>
      <c r="AA134" s="111"/>
      <c r="AG134" t="b">
        <v>1</v>
      </c>
      <c r="AH134" t="b">
        <v>0</v>
      </c>
    </row>
    <row r="135" spans="2:34" ht="14.45" hidden="1" customHeight="1" x14ac:dyDescent="0.25">
      <c r="B135" t="s">
        <v>291</v>
      </c>
      <c r="C135" t="s">
        <v>292</v>
      </c>
      <c r="D135" t="s">
        <v>293</v>
      </c>
      <c r="E135" s="130" t="s">
        <v>270</v>
      </c>
      <c r="F135" s="109"/>
      <c r="G135" s="185"/>
      <c r="H135" s="110"/>
      <c r="I135" s="441"/>
      <c r="J135" s="110"/>
      <c r="K135" s="662"/>
      <c r="L135" s="405" t="s">
        <v>271</v>
      </c>
      <c r="M135" s="405"/>
      <c r="N135" s="445"/>
      <c r="O135" s="118"/>
      <c r="P135" s="198">
        <v>0</v>
      </c>
      <c r="Q135" s="198">
        <v>0</v>
      </c>
      <c r="R135" s="203">
        <v>0</v>
      </c>
      <c r="S135" s="204">
        <v>0</v>
      </c>
      <c r="T135" s="197"/>
      <c r="U135" s="118"/>
      <c r="V135" s="198">
        <v>0</v>
      </c>
      <c r="W135" s="199" t="s">
        <v>58</v>
      </c>
      <c r="X135" s="118"/>
      <c r="Y135" s="198" t="s">
        <v>58</v>
      </c>
      <c r="Z135" s="199" t="s">
        <v>58</v>
      </c>
      <c r="AA135" s="111"/>
      <c r="AG135" t="b">
        <v>1</v>
      </c>
      <c r="AH135" t="b">
        <v>0</v>
      </c>
    </row>
    <row r="136" spans="2:34" ht="14.45" hidden="1" customHeight="1" x14ac:dyDescent="0.25">
      <c r="B136" t="s">
        <v>58</v>
      </c>
      <c r="E136" s="130" t="s">
        <v>272</v>
      </c>
      <c r="F136" s="109"/>
      <c r="G136" s="185"/>
      <c r="H136" s="110"/>
      <c r="I136" s="441"/>
      <c r="J136" s="110"/>
      <c r="K136" s="662"/>
      <c r="L136" s="407" t="s">
        <v>273</v>
      </c>
      <c r="M136" s="118"/>
      <c r="N136" s="446"/>
      <c r="O136" s="118"/>
      <c r="P136" s="198">
        <v>0</v>
      </c>
      <c r="Q136" s="198">
        <v>0</v>
      </c>
      <c r="R136" s="203">
        <v>0</v>
      </c>
      <c r="S136" s="204">
        <v>0</v>
      </c>
      <c r="T136" s="197" t="s">
        <v>58</v>
      </c>
      <c r="U136" s="118"/>
      <c r="V136" s="198"/>
      <c r="W136" s="199"/>
      <c r="X136" s="118"/>
      <c r="Y136" s="198"/>
      <c r="Z136" s="199"/>
      <c r="AA136" s="111"/>
      <c r="AG136" t="b">
        <v>1</v>
      </c>
      <c r="AH136" t="b">
        <v>1</v>
      </c>
    </row>
    <row r="137" spans="2:34" ht="14.45" hidden="1" customHeight="1" x14ac:dyDescent="0.25">
      <c r="F137" s="109"/>
      <c r="G137" s="185"/>
      <c r="H137" s="110"/>
      <c r="I137" s="441"/>
      <c r="J137" s="110"/>
      <c r="K137" s="662"/>
      <c r="L137" s="414" t="s">
        <v>275</v>
      </c>
      <c r="M137" s="414"/>
      <c r="N137" s="444"/>
      <c r="O137" s="118"/>
      <c r="P137" s="377" t="s">
        <v>58</v>
      </c>
      <c r="Q137" s="377" t="s">
        <v>58</v>
      </c>
      <c r="R137" s="378" t="s">
        <v>58</v>
      </c>
      <c r="S137" s="379" t="s">
        <v>58</v>
      </c>
      <c r="T137" s="447" t="s">
        <v>58</v>
      </c>
      <c r="U137" s="118"/>
      <c r="V137" s="417" t="s">
        <v>58</v>
      </c>
      <c r="W137" s="199" t="s">
        <v>58</v>
      </c>
      <c r="X137" s="118"/>
      <c r="Y137" s="198" t="s">
        <v>58</v>
      </c>
      <c r="Z137" s="199" t="s">
        <v>58</v>
      </c>
      <c r="AA137" s="111"/>
      <c r="AG137" t="b">
        <v>1</v>
      </c>
      <c r="AH137" t="b">
        <v>0</v>
      </c>
    </row>
    <row r="138" spans="2:34" ht="14.45" hidden="1" customHeight="1" x14ac:dyDescent="0.25">
      <c r="F138" s="109"/>
      <c r="G138" s="448"/>
      <c r="H138" s="110"/>
      <c r="I138" s="449"/>
      <c r="J138" s="110"/>
      <c r="K138" s="663"/>
      <c r="L138" s="450" t="s">
        <v>277</v>
      </c>
      <c r="M138" s="450"/>
      <c r="N138" s="451"/>
      <c r="O138" s="118"/>
      <c r="P138" s="350" t="s">
        <v>58</v>
      </c>
      <c r="Q138" s="350" t="s">
        <v>58</v>
      </c>
      <c r="R138" s="420" t="s">
        <v>58</v>
      </c>
      <c r="S138" s="452" t="s">
        <v>58</v>
      </c>
      <c r="T138" s="453" t="s">
        <v>58</v>
      </c>
      <c r="U138" s="118"/>
      <c r="V138" s="350" t="s">
        <v>58</v>
      </c>
      <c r="W138" s="304" t="s">
        <v>58</v>
      </c>
      <c r="X138" s="118"/>
      <c r="Y138" s="303" t="s">
        <v>58</v>
      </c>
      <c r="Z138" s="304" t="s">
        <v>58</v>
      </c>
      <c r="AA138" s="111"/>
      <c r="AG138" t="b">
        <v>1</v>
      </c>
      <c r="AH138" t="b">
        <v>0</v>
      </c>
    </row>
    <row r="139" spans="2:34" ht="5.0999999999999996" hidden="1" customHeight="1" x14ac:dyDescent="0.25">
      <c r="F139" s="454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1"/>
      <c r="AG139" t="b">
        <v>1</v>
      </c>
      <c r="AH139" t="b">
        <v>0</v>
      </c>
    </row>
    <row r="140" spans="2:34" ht="15.75" x14ac:dyDescent="0.25">
      <c r="F140" s="109"/>
      <c r="G140" s="664" t="s">
        <v>295</v>
      </c>
      <c r="H140" s="665"/>
      <c r="I140" s="665"/>
      <c r="J140" s="665"/>
      <c r="K140" s="665"/>
      <c r="L140" s="665"/>
      <c r="M140" s="665"/>
      <c r="N140" s="665"/>
      <c r="O140" s="665"/>
      <c r="P140" s="665"/>
      <c r="Q140" s="665"/>
      <c r="R140" s="665"/>
      <c r="S140" s="665"/>
      <c r="T140" s="665"/>
      <c r="U140" s="665"/>
      <c r="V140" s="665"/>
      <c r="W140" s="665"/>
      <c r="X140" s="665"/>
      <c r="Y140" s="665"/>
      <c r="Z140" s="666"/>
      <c r="AA140" s="455"/>
    </row>
    <row r="141" spans="2:34" x14ac:dyDescent="0.25">
      <c r="F141" s="109"/>
      <c r="G141" s="456"/>
      <c r="H141" s="110"/>
      <c r="I141" s="667" t="s">
        <v>296</v>
      </c>
      <c r="J141" s="667"/>
      <c r="K141" s="667"/>
      <c r="L141" s="667"/>
      <c r="M141" s="667"/>
      <c r="N141" s="667"/>
      <c r="O141" s="457"/>
      <c r="P141" s="458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1"/>
    </row>
    <row r="142" spans="2:34" x14ac:dyDescent="0.25">
      <c r="F142" s="109"/>
      <c r="G142" s="459"/>
      <c r="H142" s="110"/>
      <c r="I142" s="110"/>
      <c r="J142" s="132"/>
      <c r="K142" s="110"/>
      <c r="L142" s="110"/>
      <c r="M142" s="110"/>
      <c r="N142" s="460" t="s">
        <v>297</v>
      </c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1"/>
    </row>
    <row r="143" spans="2:34" x14ac:dyDescent="0.25">
      <c r="B143" t="s">
        <v>298</v>
      </c>
      <c r="C143" t="s">
        <v>299</v>
      </c>
      <c r="E143" t="s">
        <v>300</v>
      </c>
      <c r="F143" s="109"/>
      <c r="G143" s="459"/>
      <c r="H143" s="110"/>
      <c r="I143" s="110"/>
      <c r="J143" s="110"/>
      <c r="K143" s="461" t="s">
        <v>301</v>
      </c>
      <c r="L143" s="462"/>
      <c r="M143" s="462"/>
      <c r="N143" s="463">
        <v>117.09990000000001</v>
      </c>
      <c r="O143" s="118"/>
      <c r="P143" s="464">
        <v>91.000000119209304</v>
      </c>
      <c r="Q143" s="464">
        <v>113.10000001639099</v>
      </c>
      <c r="R143" s="464">
        <v>134.40000001341099</v>
      </c>
      <c r="S143" s="465">
        <v>111.250000081956</v>
      </c>
      <c r="T143" s="466">
        <v>117.09990000000001</v>
      </c>
      <c r="U143" s="192"/>
      <c r="V143" s="465">
        <v>-23.149999931454985</v>
      </c>
      <c r="W143" s="467">
        <v>0.82775297671767123</v>
      </c>
      <c r="X143" s="192"/>
      <c r="Y143" s="465">
        <v>-5.8498999180440023</v>
      </c>
      <c r="Z143" s="467">
        <v>0.95004351055770331</v>
      </c>
      <c r="AA143" s="111"/>
    </row>
    <row r="144" spans="2:34" x14ac:dyDescent="0.25">
      <c r="B144" t="s">
        <v>298</v>
      </c>
      <c r="C144" t="s">
        <v>299</v>
      </c>
      <c r="E144" t="s">
        <v>302</v>
      </c>
      <c r="F144" s="109"/>
      <c r="G144" s="459"/>
      <c r="H144" s="110"/>
      <c r="I144" s="110"/>
      <c r="J144" s="110"/>
      <c r="K144" s="468" t="s">
        <v>303</v>
      </c>
      <c r="L144" s="469"/>
      <c r="M144" s="469"/>
      <c r="N144" s="470">
        <v>10.9999</v>
      </c>
      <c r="O144" s="192"/>
      <c r="P144" s="471">
        <v>15.900000035762799</v>
      </c>
      <c r="Q144" s="471">
        <v>13.700000017881401</v>
      </c>
      <c r="R144" s="471">
        <v>17.100000038743001</v>
      </c>
      <c r="S144" s="472">
        <v>12.150000080466301</v>
      </c>
      <c r="T144" s="473">
        <v>10.9999</v>
      </c>
      <c r="U144" s="192"/>
      <c r="V144" s="472">
        <v>-4.9499999582767007</v>
      </c>
      <c r="W144" s="474">
        <v>0.71052631888528528</v>
      </c>
      <c r="X144" s="192"/>
      <c r="Y144" s="472">
        <v>1.1501000804663004</v>
      </c>
      <c r="Z144" s="474">
        <v>1.1045555032742389</v>
      </c>
      <c r="AA144" s="111"/>
    </row>
    <row r="145" spans="2:27" x14ac:dyDescent="0.25">
      <c r="B145" t="s">
        <v>298</v>
      </c>
      <c r="C145" t="s">
        <v>299</v>
      </c>
      <c r="E145" t="s">
        <v>304</v>
      </c>
      <c r="F145" s="109"/>
      <c r="G145" s="459"/>
      <c r="H145" s="110"/>
      <c r="I145" s="110"/>
      <c r="J145" s="110"/>
      <c r="K145" s="475" t="s">
        <v>305</v>
      </c>
      <c r="L145" s="118"/>
      <c r="M145" s="118"/>
      <c r="N145" s="476">
        <v>1.5999000000000001</v>
      </c>
      <c r="O145" s="118"/>
      <c r="P145" s="477">
        <v>4.8000000119209298</v>
      </c>
      <c r="Q145" s="477">
        <v>1</v>
      </c>
      <c r="R145" s="477">
        <v>0</v>
      </c>
      <c r="S145" s="478">
        <v>1</v>
      </c>
      <c r="T145" s="479">
        <v>1.5999000000000001</v>
      </c>
      <c r="U145" s="118"/>
      <c r="V145" s="478">
        <v>1</v>
      </c>
      <c r="W145" s="480" t="s">
        <v>58</v>
      </c>
      <c r="X145" s="118"/>
      <c r="Y145" s="478">
        <v>-0.5999000000000001</v>
      </c>
      <c r="Z145" s="480">
        <v>0.62503906494155881</v>
      </c>
      <c r="AA145" s="111"/>
    </row>
    <row r="146" spans="2:27" x14ac:dyDescent="0.25">
      <c r="B146" t="s">
        <v>298</v>
      </c>
      <c r="C146" t="s">
        <v>299</v>
      </c>
      <c r="E146" t="s">
        <v>306</v>
      </c>
      <c r="F146" s="109"/>
      <c r="G146" s="459"/>
      <c r="H146" s="110"/>
      <c r="I146" s="110"/>
      <c r="J146" s="110"/>
      <c r="K146" s="481" t="s">
        <v>307</v>
      </c>
      <c r="L146" s="482"/>
      <c r="M146" s="482"/>
      <c r="N146" s="476">
        <v>1.8</v>
      </c>
      <c r="O146" s="118"/>
      <c r="P146" s="477">
        <v>1</v>
      </c>
      <c r="Q146" s="477">
        <v>1.1000000238418599</v>
      </c>
      <c r="R146" s="477">
        <v>3.20000000298023</v>
      </c>
      <c r="S146" s="478">
        <v>0.15000000596046401</v>
      </c>
      <c r="T146" s="479">
        <v>1.8</v>
      </c>
      <c r="U146" s="118"/>
      <c r="V146" s="478">
        <v>-3.049999997019766</v>
      </c>
      <c r="W146" s="480">
        <v>4.6875001818989286E-2</v>
      </c>
      <c r="X146" s="118"/>
      <c r="Y146" s="478">
        <v>-1.649999994039536</v>
      </c>
      <c r="Z146" s="480">
        <v>8.333333664470223E-2</v>
      </c>
      <c r="AA146" s="111"/>
    </row>
    <row r="147" spans="2:27" x14ac:dyDescent="0.25">
      <c r="B147" t="s">
        <v>298</v>
      </c>
      <c r="C147" t="s">
        <v>299</v>
      </c>
      <c r="E147" t="s">
        <v>308</v>
      </c>
      <c r="F147" s="109"/>
      <c r="G147" s="459"/>
      <c r="H147" s="110"/>
      <c r="I147" s="110"/>
      <c r="J147" s="110"/>
      <c r="K147" s="475" t="s">
        <v>309</v>
      </c>
      <c r="L147" s="118"/>
      <c r="M147" s="118"/>
      <c r="N147" s="476">
        <v>7.6</v>
      </c>
      <c r="O147" s="118"/>
      <c r="P147" s="477">
        <v>10.100000023841901</v>
      </c>
      <c r="Q147" s="477">
        <v>11.5999999940395</v>
      </c>
      <c r="R147" s="477">
        <v>13.900000035762799</v>
      </c>
      <c r="S147" s="478">
        <v>11.000000074505801</v>
      </c>
      <c r="T147" s="479">
        <v>7.6</v>
      </c>
      <c r="U147" s="118"/>
      <c r="V147" s="478">
        <v>-2.8999999612569987</v>
      </c>
      <c r="W147" s="480">
        <v>0.79136690979887081</v>
      </c>
      <c r="X147" s="118"/>
      <c r="Y147" s="478">
        <v>3.400000074505801</v>
      </c>
      <c r="Z147" s="480">
        <v>1.4473684308560264</v>
      </c>
      <c r="AA147" s="111"/>
    </row>
    <row r="148" spans="2:27" x14ac:dyDescent="0.25">
      <c r="B148" t="s">
        <v>298</v>
      </c>
      <c r="C148" t="s">
        <v>299</v>
      </c>
      <c r="E148" t="s">
        <v>310</v>
      </c>
      <c r="F148" s="109"/>
      <c r="G148" s="459"/>
      <c r="H148" s="110"/>
      <c r="I148" s="110"/>
      <c r="J148" s="110"/>
      <c r="K148" s="483" t="s">
        <v>311</v>
      </c>
      <c r="L148" s="484"/>
      <c r="M148" s="484"/>
      <c r="N148" s="485">
        <v>55.2</v>
      </c>
      <c r="O148" s="192"/>
      <c r="P148" s="486">
        <v>43.800000026822097</v>
      </c>
      <c r="Q148" s="486">
        <v>49.700000010430799</v>
      </c>
      <c r="R148" s="487">
        <v>59.899999983608701</v>
      </c>
      <c r="S148" s="487">
        <v>52.399999968707498</v>
      </c>
      <c r="T148" s="488">
        <v>55.2</v>
      </c>
      <c r="U148" s="192"/>
      <c r="V148" s="486">
        <v>-7.5000000149012038</v>
      </c>
      <c r="W148" s="343">
        <v>0.87479131858174397</v>
      </c>
      <c r="X148" s="192"/>
      <c r="Y148" s="486">
        <v>-2.8000000312925053</v>
      </c>
      <c r="Z148" s="343">
        <v>0.94927536175194738</v>
      </c>
      <c r="AA148" s="111"/>
    </row>
    <row r="149" spans="2:27" x14ac:dyDescent="0.25">
      <c r="B149" t="s">
        <v>298</v>
      </c>
      <c r="C149" t="s">
        <v>299</v>
      </c>
      <c r="E149" t="s">
        <v>312</v>
      </c>
      <c r="F149" s="109"/>
      <c r="G149" s="459"/>
      <c r="H149" s="110"/>
      <c r="I149" s="110"/>
      <c r="J149" s="110"/>
      <c r="K149" s="194" t="s">
        <v>313</v>
      </c>
      <c r="L149" s="195"/>
      <c r="M149" s="195"/>
      <c r="N149" s="489">
        <v>48.2</v>
      </c>
      <c r="O149" s="118"/>
      <c r="P149" s="490">
        <v>29.300000056624405</v>
      </c>
      <c r="Q149" s="490">
        <v>47.699999988079</v>
      </c>
      <c r="R149" s="491">
        <v>54.700000002980296</v>
      </c>
      <c r="S149" s="491">
        <v>44.300000026822097</v>
      </c>
      <c r="T149" s="492">
        <v>48.2</v>
      </c>
      <c r="U149" s="118"/>
      <c r="V149" s="490">
        <v>-10.399999976158199</v>
      </c>
      <c r="W149" s="199">
        <v>0.80987202969668082</v>
      </c>
      <c r="X149" s="118"/>
      <c r="Y149" s="490">
        <v>-3.8999999731779056</v>
      </c>
      <c r="Z149" s="199">
        <v>0.91908713748593562</v>
      </c>
      <c r="AA149" s="111"/>
    </row>
    <row r="150" spans="2:27" x14ac:dyDescent="0.25">
      <c r="B150" t="s">
        <v>298</v>
      </c>
      <c r="C150" t="s">
        <v>299</v>
      </c>
      <c r="E150" t="s">
        <v>314</v>
      </c>
      <c r="F150" s="109"/>
      <c r="G150" s="459"/>
      <c r="H150" s="110"/>
      <c r="I150" s="110"/>
      <c r="J150" s="110"/>
      <c r="K150" s="493" t="s">
        <v>315</v>
      </c>
      <c r="L150" s="494"/>
      <c r="M150" s="494"/>
      <c r="N150" s="489">
        <v>2.7</v>
      </c>
      <c r="O150" s="118"/>
      <c r="P150" s="490">
        <v>2</v>
      </c>
      <c r="Q150" s="490">
        <v>2</v>
      </c>
      <c r="R150" s="491">
        <v>2.6999999880790702</v>
      </c>
      <c r="S150" s="491">
        <v>2.40000000596046</v>
      </c>
      <c r="T150" s="492">
        <v>2.7</v>
      </c>
      <c r="U150" s="118"/>
      <c r="V150" s="490">
        <v>-0.29999998211861012</v>
      </c>
      <c r="W150" s="199">
        <v>0.88888889502105262</v>
      </c>
      <c r="X150" s="118"/>
      <c r="Y150" s="490">
        <v>-0.29999999403954014</v>
      </c>
      <c r="Z150" s="199">
        <v>0.88888889109646663</v>
      </c>
      <c r="AA150" s="111"/>
    </row>
    <row r="151" spans="2:27" x14ac:dyDescent="0.25">
      <c r="B151" t="s">
        <v>298</v>
      </c>
      <c r="C151" t="s">
        <v>299</v>
      </c>
      <c r="E151" t="s">
        <v>316</v>
      </c>
      <c r="F151" s="109"/>
      <c r="G151" s="459"/>
      <c r="H151" s="110"/>
      <c r="I151" s="110"/>
      <c r="J151" s="110"/>
      <c r="K151" s="194" t="s">
        <v>317</v>
      </c>
      <c r="L151" s="195"/>
      <c r="M151" s="195"/>
      <c r="N151" s="489">
        <v>0</v>
      </c>
      <c r="O151" s="118"/>
      <c r="P151" s="490">
        <v>0</v>
      </c>
      <c r="Q151" s="490">
        <v>0</v>
      </c>
      <c r="R151" s="491">
        <v>0</v>
      </c>
      <c r="S151" s="491">
        <v>0</v>
      </c>
      <c r="T151" s="492">
        <v>0</v>
      </c>
      <c r="U151" s="118"/>
      <c r="V151" s="490">
        <v>0</v>
      </c>
      <c r="W151" s="199" t="s">
        <v>58</v>
      </c>
      <c r="X151" s="118"/>
      <c r="Y151" s="490">
        <v>0</v>
      </c>
      <c r="Z151" s="199" t="s">
        <v>58</v>
      </c>
      <c r="AA151" s="111"/>
    </row>
    <row r="152" spans="2:27" x14ac:dyDescent="0.25">
      <c r="F152" s="109"/>
      <c r="G152" s="459"/>
      <c r="H152" s="110"/>
      <c r="I152" s="110"/>
      <c r="J152" s="110"/>
      <c r="K152" s="495" t="s">
        <v>318</v>
      </c>
      <c r="L152" s="496"/>
      <c r="M152" s="496"/>
      <c r="N152" s="497">
        <v>0</v>
      </c>
      <c r="O152" s="118"/>
      <c r="P152" s="498">
        <v>0</v>
      </c>
      <c r="Q152" s="498">
        <v>-1.9895196601282805E-13</v>
      </c>
      <c r="R152" s="498">
        <v>0</v>
      </c>
      <c r="S152" s="499">
        <v>-3.5527136788005009E-13</v>
      </c>
      <c r="T152" s="500">
        <v>0</v>
      </c>
      <c r="U152" s="118"/>
      <c r="V152" s="490">
        <v>-3.5527136788005009E-13</v>
      </c>
      <c r="W152" s="199" t="s">
        <v>58</v>
      </c>
      <c r="X152" s="118"/>
      <c r="Y152" s="490">
        <v>-3.5527136788005009E-13</v>
      </c>
      <c r="Z152" s="199" t="s">
        <v>58</v>
      </c>
      <c r="AA152" s="111"/>
    </row>
    <row r="153" spans="2:27" ht="5.0999999999999996" customHeight="1" x14ac:dyDescent="0.25">
      <c r="F153" s="454"/>
      <c r="G153" s="501"/>
      <c r="H153" s="457"/>
      <c r="I153" s="457"/>
      <c r="J153" s="457"/>
      <c r="K153" s="457"/>
      <c r="L153" s="457"/>
      <c r="M153" s="457"/>
      <c r="N153" s="457"/>
      <c r="O153" s="457"/>
      <c r="P153" s="457"/>
      <c r="Q153" s="457"/>
      <c r="R153" s="457"/>
      <c r="S153" s="457"/>
      <c r="T153" s="457"/>
      <c r="U153" s="457"/>
      <c r="V153" s="457"/>
      <c r="W153" s="457"/>
      <c r="X153" s="457"/>
      <c r="Y153" s="457"/>
      <c r="Z153" s="457"/>
      <c r="AA153" s="111"/>
    </row>
    <row r="154" spans="2:27" ht="5.0999999999999996" customHeight="1" x14ac:dyDescent="0.25">
      <c r="F154" s="119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  <c r="AA154" s="122"/>
    </row>
  </sheetData>
  <mergeCells count="51">
    <mergeCell ref="I40:N40"/>
    <mergeCell ref="I41:N41"/>
    <mergeCell ref="I45:N45"/>
    <mergeCell ref="I46:N46"/>
    <mergeCell ref="I47:N47"/>
    <mergeCell ref="I48:N48"/>
    <mergeCell ref="G50:Z50"/>
    <mergeCell ref="I52:Z52"/>
    <mergeCell ref="I82:Z82"/>
    <mergeCell ref="L84:L86"/>
    <mergeCell ref="K84:K94"/>
    <mergeCell ref="L87:L89"/>
    <mergeCell ref="L90:L91"/>
    <mergeCell ref="L92:L94"/>
    <mergeCell ref="K96:K106"/>
    <mergeCell ref="L96:L98"/>
    <mergeCell ref="L99:L101"/>
    <mergeCell ref="L102:L103"/>
    <mergeCell ref="L104:L106"/>
    <mergeCell ref="K112:K119"/>
    <mergeCell ref="K121:N121"/>
    <mergeCell ref="K123:N123"/>
    <mergeCell ref="K124:N124"/>
    <mergeCell ref="I128:Z128"/>
    <mergeCell ref="K131:K138"/>
    <mergeCell ref="G140:Z140"/>
    <mergeCell ref="I141:N141"/>
    <mergeCell ref="F7:AA7"/>
    <mergeCell ref="W13:W14"/>
    <mergeCell ref="V13:V14"/>
    <mergeCell ref="T13:T14"/>
    <mergeCell ref="S13:S14"/>
    <mergeCell ref="R13:R14"/>
    <mergeCell ref="Q13:Q14"/>
    <mergeCell ref="P13:P14"/>
    <mergeCell ref="Y13:Y14"/>
    <mergeCell ref="Z13:Z14"/>
    <mergeCell ref="G18:Z18"/>
    <mergeCell ref="I20:N20"/>
    <mergeCell ref="I22:N22"/>
    <mergeCell ref="I23:N23"/>
    <mergeCell ref="I24:N24"/>
    <mergeCell ref="I25:N25"/>
    <mergeCell ref="I26:N26"/>
    <mergeCell ref="I27:N27"/>
    <mergeCell ref="I33:N33"/>
    <mergeCell ref="I28:N28"/>
    <mergeCell ref="I29:N29"/>
    <mergeCell ref="I30:N30"/>
    <mergeCell ref="I31:N31"/>
    <mergeCell ref="I32:N32"/>
  </mergeCells>
  <conditionalFormatting sqref="I20:J20">
    <cfRule type="expression" dxfId="52" priority="33">
      <formula>AND($F20=0,$E20=1,LEFT($G20,1)="A")</formula>
    </cfRule>
    <cfRule type="expression" dxfId="51" priority="35">
      <formula>$E20=4</formula>
    </cfRule>
    <cfRule type="expression" dxfId="50" priority="36">
      <formula>$E20=3</formula>
    </cfRule>
    <cfRule type="expression" dxfId="49" priority="38">
      <formula>$E20=2</formula>
    </cfRule>
    <cfRule type="expression" dxfId="48" priority="40">
      <formula>AND($E20=1,OR($F20&lt;&gt;0,LEFT($G20,1)="I",LEFT($G20,1)="C",RIGHT($G20,1)="X"))</formula>
    </cfRule>
    <cfRule type="expression" dxfId="47" priority="41">
      <formula>$E20=0</formula>
    </cfRule>
  </conditionalFormatting>
  <conditionalFormatting sqref="P20:T20">
    <cfRule type="expression" dxfId="46" priority="6">
      <formula>AND($F20=0,$E20=1,LEFT($G20,1)="A")</formula>
    </cfRule>
    <cfRule type="expression" dxfId="45" priority="9">
      <formula>$E20=4</formula>
    </cfRule>
    <cfRule type="expression" dxfId="44" priority="11">
      <formula>$E20=3</formula>
    </cfRule>
    <cfRule type="expression" dxfId="43" priority="13">
      <formula>$E20=2</formula>
    </cfRule>
    <cfRule type="expression" dxfId="42" priority="14">
      <formula>AND($E20=1,OR($F20&lt;&gt;0,LEFT($G20,1)="I",LEFT($G20,1)="C",RIGHT($G20,1)="X"))</formula>
    </cfRule>
    <cfRule type="expression" dxfId="41" priority="17">
      <formula>$E20=0</formula>
    </cfRule>
  </conditionalFormatting>
  <conditionalFormatting sqref="Q121:S121">
    <cfRule type="expression" dxfId="40" priority="3">
      <formula>$K121="OPtotal"</formula>
    </cfRule>
  </conditionalFormatting>
  <conditionalFormatting sqref="V20:W20">
    <cfRule type="expression" dxfId="39" priority="92">
      <formula>AND($F20=0,$E20=1,LEFT($G20,1)="A")</formula>
    </cfRule>
    <cfRule type="expression" dxfId="38" priority="94">
      <formula>$E20=4</formula>
    </cfRule>
    <cfRule type="expression" dxfId="37" priority="96">
      <formula>$E20=3</formula>
    </cfRule>
    <cfRule type="expression" dxfId="36" priority="98">
      <formula>$E20=2</formula>
    </cfRule>
    <cfRule type="expression" dxfId="35" priority="100">
      <formula>AND($E20=1,OR($F20&lt;&gt;0,LEFT($G20,1)="I",LEFT($G20,1)="C",RIGHT($G20,1)="X"))</formula>
    </cfRule>
    <cfRule type="expression" dxfId="34" priority="101">
      <formula>$E20=0</formula>
    </cfRule>
  </conditionalFormatting>
  <conditionalFormatting sqref="Y20:Z20">
    <cfRule type="expression" dxfId="33" priority="81">
      <formula>AND($F20=0,$E20=1,LEFT($G20,1)="A")</formula>
    </cfRule>
    <cfRule type="expression" dxfId="32" priority="83">
      <formula>$E20=4</formula>
    </cfRule>
    <cfRule type="expression" dxfId="31" priority="85">
      <formula>$E20=3</formula>
    </cfRule>
    <cfRule type="expression" dxfId="30" priority="86">
      <formula>$E20=2</formula>
    </cfRule>
    <cfRule type="expression" dxfId="29" priority="87">
      <formula>AND($E20=1,OR($F20&lt;&gt;0,LEFT($G20,1)="I",LEFT($G20,1)="C",RIGHT($G20,1)="X"))</formula>
    </cfRule>
    <cfRule type="expression" dxfId="28" priority="89">
      <formula>$E20=0</formula>
    </cfRule>
  </conditionalFormatting>
  <printOptions horizontalCentered="1" verticalCentered="1"/>
  <pageMargins left="9.8611110000000002E-2" right="9.8611110000000002E-2" top="0" bottom="0" header="0" footer="0"/>
  <pageSetup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DE0B9-F1E6-420F-901A-CA3DFB7C2AC1}">
  <sheetPr>
    <pageSetUpPr fitToPage="1"/>
  </sheetPr>
  <dimension ref="A1:AH175"/>
  <sheetViews>
    <sheetView showGridLines="0" tabSelected="1" workbookViewId="0">
      <pane ySplit="15" topLeftCell="A79" activePane="bottomLeft" state="frozen"/>
      <selection pane="bottomLeft" activeCell="S94" activeCellId="2" sqref="S74 S84 S94"/>
    </sheetView>
  </sheetViews>
  <sheetFormatPr defaultRowHeight="15" x14ac:dyDescent="0.25"/>
  <cols>
    <col min="1" max="1" width="0.85546875" customWidth="1"/>
    <col min="2" max="5" width="9.7109375" hidden="1" customWidth="1"/>
    <col min="6" max="10" width="0.85546875" customWidth="1"/>
    <col min="12" max="12" width="9.42578125" bestFit="1" customWidth="1"/>
    <col min="13" max="13" width="13.7109375" customWidth="1"/>
    <col min="14" max="14" width="13.28515625" customWidth="1"/>
    <col min="15" max="15" width="0.85546875" customWidth="1"/>
    <col min="16" max="20" width="12.7109375" customWidth="1"/>
    <col min="21" max="21" width="0.85546875" customWidth="1"/>
    <col min="22" max="23" width="12.7109375" customWidth="1"/>
    <col min="24" max="24" width="0.85546875" customWidth="1"/>
    <col min="25" max="26" width="12.7109375" customWidth="1"/>
    <col min="27" max="27" width="0.85546875" customWidth="1"/>
    <col min="29" max="31" width="12.42578125" hidden="1" customWidth="1"/>
    <col min="32" max="32" width="12.42578125" customWidth="1"/>
    <col min="33" max="33" width="10.7109375" hidden="1" customWidth="1"/>
    <col min="34" max="34" width="9.85546875" hidden="1" customWidth="1"/>
  </cols>
  <sheetData>
    <row r="1" spans="1:34" hidden="1" x14ac:dyDescent="0.25">
      <c r="A1" t="s">
        <v>2</v>
      </c>
      <c r="B1" t="s">
        <v>86</v>
      </c>
      <c r="C1" t="s">
        <v>0</v>
      </c>
      <c r="D1" t="s">
        <v>4</v>
      </c>
      <c r="K1" t="s">
        <v>20</v>
      </c>
      <c r="L1" t="s">
        <v>3</v>
      </c>
      <c r="P1" t="s">
        <v>7</v>
      </c>
      <c r="Q1" t="s">
        <v>8</v>
      </c>
      <c r="R1" t="s">
        <v>9</v>
      </c>
      <c r="S1" t="s">
        <v>10</v>
      </c>
      <c r="T1" t="s">
        <v>10</v>
      </c>
      <c r="V1" t="s">
        <v>11</v>
      </c>
      <c r="W1" t="s">
        <v>87</v>
      </c>
      <c r="Z1" t="s">
        <v>88</v>
      </c>
      <c r="AG1" t="s">
        <v>12</v>
      </c>
    </row>
    <row r="2" spans="1:34" hidden="1" x14ac:dyDescent="0.25">
      <c r="A2" t="s">
        <v>12</v>
      </c>
      <c r="C2" t="s">
        <v>13</v>
      </c>
      <c r="D2" t="s">
        <v>21</v>
      </c>
      <c r="K2" t="s">
        <v>16</v>
      </c>
      <c r="L2" t="s">
        <v>89</v>
      </c>
      <c r="M2" t="s">
        <v>90</v>
      </c>
      <c r="N2">
        <v>1.02</v>
      </c>
      <c r="T2" t="s">
        <v>28</v>
      </c>
      <c r="V2" t="s">
        <v>17</v>
      </c>
      <c r="W2" t="s">
        <v>91</v>
      </c>
      <c r="Z2" t="s">
        <v>4</v>
      </c>
    </row>
    <row r="3" spans="1:34" hidden="1" x14ac:dyDescent="0.25">
      <c r="A3" t="s">
        <v>14</v>
      </c>
      <c r="C3" t="s">
        <v>18</v>
      </c>
      <c r="D3" t="s">
        <v>23</v>
      </c>
      <c r="L3" t="s">
        <v>19</v>
      </c>
      <c r="M3" t="s">
        <v>15</v>
      </c>
      <c r="N3">
        <v>0.99</v>
      </c>
      <c r="P3">
        <v>31</v>
      </c>
      <c r="Q3">
        <v>31</v>
      </c>
      <c r="R3">
        <v>31</v>
      </c>
      <c r="S3">
        <v>31</v>
      </c>
      <c r="T3">
        <v>31</v>
      </c>
      <c r="V3" t="s">
        <v>21</v>
      </c>
      <c r="W3" t="s">
        <v>92</v>
      </c>
      <c r="Y3" t="s">
        <v>93</v>
      </c>
      <c r="Z3" t="s">
        <v>94</v>
      </c>
    </row>
    <row r="4" spans="1:34" hidden="1" x14ac:dyDescent="0.25">
      <c r="A4" t="s">
        <v>24</v>
      </c>
      <c r="B4" t="s">
        <v>25</v>
      </c>
      <c r="C4" t="s">
        <v>22</v>
      </c>
      <c r="D4" t="s">
        <v>29</v>
      </c>
      <c r="P4">
        <v>365</v>
      </c>
      <c r="Q4">
        <v>366</v>
      </c>
      <c r="R4">
        <v>365</v>
      </c>
      <c r="S4">
        <v>365</v>
      </c>
      <c r="T4">
        <v>365</v>
      </c>
      <c r="V4" t="s">
        <v>23</v>
      </c>
      <c r="W4" t="s">
        <v>26</v>
      </c>
    </row>
    <row r="5" spans="1:34" hidden="1" x14ac:dyDescent="0.25">
      <c r="A5" t="s">
        <v>95</v>
      </c>
      <c r="B5" t="s">
        <v>96</v>
      </c>
      <c r="C5" t="s">
        <v>97</v>
      </c>
      <c r="D5" t="s">
        <v>98</v>
      </c>
      <c r="V5" t="s">
        <v>29</v>
      </c>
      <c r="W5" t="s">
        <v>27</v>
      </c>
    </row>
    <row r="6" spans="1:34" ht="5.0999999999999996" customHeight="1" x14ac:dyDescent="0.25">
      <c r="D6" t="s">
        <v>99</v>
      </c>
    </row>
    <row r="7" spans="1:34" ht="30" customHeight="1" x14ac:dyDescent="0.25">
      <c r="F7" s="668" t="s">
        <v>30</v>
      </c>
      <c r="G7" s="669"/>
      <c r="H7" s="669"/>
      <c r="I7" s="669"/>
      <c r="J7" s="669"/>
      <c r="K7" s="669"/>
      <c r="L7" s="669"/>
      <c r="M7" s="669"/>
      <c r="N7" s="669"/>
      <c r="O7" s="669"/>
      <c r="P7" s="669"/>
      <c r="Q7" s="669"/>
      <c r="R7" s="669"/>
      <c r="S7" s="669"/>
      <c r="T7" s="669"/>
      <c r="U7" s="669"/>
      <c r="V7" s="669"/>
      <c r="W7" s="669"/>
      <c r="X7" s="669"/>
      <c r="Y7" s="669"/>
      <c r="Z7" s="669"/>
      <c r="AA7" s="670"/>
      <c r="AG7" s="4" t="s">
        <v>32</v>
      </c>
      <c r="AH7" s="4" t="s">
        <v>100</v>
      </c>
    </row>
    <row r="8" spans="1:34" ht="5.0999999999999996" customHeight="1" x14ac:dyDescent="0.25">
      <c r="F8" s="109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1"/>
    </row>
    <row r="9" spans="1:34" x14ac:dyDescent="0.25">
      <c r="F9" s="109"/>
      <c r="G9" s="112"/>
      <c r="H9" s="110"/>
      <c r="I9" s="110"/>
      <c r="J9" s="110"/>
      <c r="K9" s="110"/>
      <c r="L9" s="110"/>
      <c r="M9" s="110"/>
      <c r="N9" s="110"/>
      <c r="O9" s="110"/>
      <c r="P9" s="110"/>
      <c r="Q9" s="113" t="s">
        <v>33</v>
      </c>
      <c r="R9" s="114" t="s">
        <v>34</v>
      </c>
      <c r="S9" s="114"/>
      <c r="T9" s="114"/>
      <c r="U9" s="114"/>
      <c r="V9" s="114"/>
      <c r="W9" s="114"/>
      <c r="X9" s="115"/>
      <c r="Y9" s="115"/>
      <c r="Z9" s="115"/>
      <c r="AA9" s="111"/>
      <c r="AG9" s="13" t="b">
        <v>1</v>
      </c>
    </row>
    <row r="10" spans="1:34" ht="5.0999999999999996" customHeight="1" x14ac:dyDescent="0.25">
      <c r="F10" s="109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1"/>
    </row>
    <row r="11" spans="1:34" x14ac:dyDescent="0.25">
      <c r="F11" s="109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6" t="s">
        <v>35</v>
      </c>
      <c r="R11" s="117" t="s">
        <v>36</v>
      </c>
      <c r="S11" s="116" t="s">
        <v>37</v>
      </c>
      <c r="T11" s="117" t="s">
        <v>38</v>
      </c>
      <c r="U11" s="110"/>
      <c r="V11" s="110"/>
      <c r="W11" s="110"/>
      <c r="X11" s="110"/>
      <c r="Y11" s="110"/>
      <c r="Z11" s="110"/>
      <c r="AA11" s="111"/>
    </row>
    <row r="12" spans="1:34" ht="5.0999999999999996" customHeight="1" x14ac:dyDescent="0.25">
      <c r="F12" s="10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1"/>
    </row>
    <row r="13" spans="1:34" x14ac:dyDescent="0.25">
      <c r="F13" s="109"/>
      <c r="G13" s="118"/>
      <c r="H13" s="118"/>
      <c r="I13" s="118"/>
      <c r="J13" s="118"/>
      <c r="K13" s="118"/>
      <c r="L13" s="118"/>
      <c r="M13" s="118"/>
      <c r="N13" s="118"/>
      <c r="O13" s="118"/>
      <c r="P13" s="671" t="s">
        <v>43</v>
      </c>
      <c r="Q13" s="671" t="s">
        <v>44</v>
      </c>
      <c r="R13" s="671" t="s">
        <v>45</v>
      </c>
      <c r="S13" s="671" t="s">
        <v>36</v>
      </c>
      <c r="T13" s="673" t="s">
        <v>101</v>
      </c>
      <c r="U13" s="118"/>
      <c r="V13" s="671" t="s">
        <v>102</v>
      </c>
      <c r="W13" s="671" t="s">
        <v>103</v>
      </c>
      <c r="X13" s="118"/>
      <c r="Y13" s="673" t="s">
        <v>104</v>
      </c>
      <c r="Z13" s="671" t="s">
        <v>103</v>
      </c>
      <c r="AA13" s="111"/>
    </row>
    <row r="14" spans="1:34" x14ac:dyDescent="0.25">
      <c r="F14" s="109"/>
      <c r="G14" s="118"/>
      <c r="H14" s="118"/>
      <c r="I14" s="118"/>
      <c r="J14" s="118"/>
      <c r="K14" s="118"/>
      <c r="L14" s="118"/>
      <c r="M14" s="118"/>
      <c r="N14" s="118"/>
      <c r="O14" s="118"/>
      <c r="P14" s="672"/>
      <c r="Q14" s="672"/>
      <c r="R14" s="672"/>
      <c r="S14" s="672"/>
      <c r="T14" s="674"/>
      <c r="U14" s="118"/>
      <c r="V14" s="672"/>
      <c r="W14" s="672"/>
      <c r="X14" s="118"/>
      <c r="Y14" s="674"/>
      <c r="Z14" s="672"/>
      <c r="AA14" s="111"/>
      <c r="AE14" t="s">
        <v>105</v>
      </c>
    </row>
    <row r="15" spans="1:34" ht="5.0999999999999996" customHeight="1" x14ac:dyDescent="0.25">
      <c r="F15" s="119"/>
      <c r="G15" s="120"/>
      <c r="H15" s="120"/>
      <c r="I15" s="120"/>
      <c r="J15" s="121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2"/>
    </row>
    <row r="16" spans="1:34" ht="5.0999999999999996" customHeight="1" x14ac:dyDescent="0.25"/>
    <row r="17" spans="5:27" ht="5.0999999999999996" customHeight="1" x14ac:dyDescent="0.25">
      <c r="F17" s="123"/>
      <c r="G17" s="124"/>
      <c r="H17" s="124"/>
      <c r="I17" s="124"/>
      <c r="J17" s="125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6"/>
    </row>
    <row r="18" spans="5:27" ht="15.75" x14ac:dyDescent="0.25">
      <c r="F18" s="109"/>
      <c r="G18" s="675" t="s">
        <v>106</v>
      </c>
      <c r="H18" s="676"/>
      <c r="I18" s="676"/>
      <c r="J18" s="676"/>
      <c r="K18" s="676"/>
      <c r="L18" s="676"/>
      <c r="M18" s="676"/>
      <c r="N18" s="676"/>
      <c r="O18" s="676"/>
      <c r="P18" s="676"/>
      <c r="Q18" s="676"/>
      <c r="R18" s="676"/>
      <c r="S18" s="676"/>
      <c r="T18" s="676"/>
      <c r="U18" s="676"/>
      <c r="V18" s="676"/>
      <c r="W18" s="676"/>
      <c r="X18" s="676"/>
      <c r="Y18" s="676"/>
      <c r="Z18" s="677"/>
      <c r="AA18" s="111"/>
    </row>
    <row r="19" spans="5:27" ht="5.0999999999999996" customHeight="1" x14ac:dyDescent="0.25">
      <c r="E19" s="130"/>
      <c r="F19" s="109"/>
      <c r="G19" s="131"/>
      <c r="H19" s="110"/>
      <c r="I19" s="110"/>
      <c r="J19" s="132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1"/>
    </row>
    <row r="20" spans="5:27" x14ac:dyDescent="0.25">
      <c r="E20" s="130" t="s">
        <v>107</v>
      </c>
      <c r="F20" s="109"/>
      <c r="G20" s="133"/>
      <c r="H20" s="110"/>
      <c r="I20" s="678" t="s">
        <v>108</v>
      </c>
      <c r="J20" s="679"/>
      <c r="K20" s="679"/>
      <c r="L20" s="679"/>
      <c r="M20" s="679"/>
      <c r="N20" s="679"/>
      <c r="O20" s="110"/>
      <c r="P20" s="134">
        <v>112633960.90000001</v>
      </c>
      <c r="Q20" s="134">
        <v>146348633.25999999</v>
      </c>
      <c r="R20" s="134">
        <v>175794726.33000001</v>
      </c>
      <c r="S20" s="134">
        <v>158415738.00999999</v>
      </c>
      <c r="T20" s="134">
        <v>177324319.182037</v>
      </c>
      <c r="U20" s="110"/>
      <c r="V20" s="135">
        <v>-17378988.320000023</v>
      </c>
      <c r="W20" s="136">
        <v>0.9011404455479719</v>
      </c>
      <c r="X20" s="110"/>
      <c r="Y20" s="135">
        <v>-18908581.172037005</v>
      </c>
      <c r="Z20" s="136">
        <v>0.89336724224145536</v>
      </c>
      <c r="AA20" s="111"/>
    </row>
    <row r="21" spans="5:27" ht="5.0999999999999996" customHeight="1" x14ac:dyDescent="0.25">
      <c r="E21" s="130"/>
      <c r="F21" s="109"/>
      <c r="G21" s="133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37"/>
      <c r="X21" s="110"/>
      <c r="Y21" s="110"/>
      <c r="Z21" s="137"/>
      <c r="AA21" s="111"/>
    </row>
    <row r="22" spans="5:27" x14ac:dyDescent="0.25">
      <c r="E22" s="130" t="s">
        <v>109</v>
      </c>
      <c r="F22" s="109"/>
      <c r="G22" s="133"/>
      <c r="H22" s="110"/>
      <c r="I22" s="680" t="s">
        <v>110</v>
      </c>
      <c r="J22" s="681"/>
      <c r="K22" s="681"/>
      <c r="L22" s="681"/>
      <c r="M22" s="681"/>
      <c r="N22" s="682"/>
      <c r="O22" s="138"/>
      <c r="P22" s="139">
        <v>8537334.3200000003</v>
      </c>
      <c r="Q22" s="139">
        <v>13197269.75</v>
      </c>
      <c r="R22" s="139">
        <v>14820614.699999999</v>
      </c>
      <c r="S22" s="139">
        <v>11931725.35</v>
      </c>
      <c r="T22" s="140">
        <v>8589332.1851748396</v>
      </c>
      <c r="U22" s="138"/>
      <c r="V22" s="139">
        <v>-2888889.3499999996</v>
      </c>
      <c r="W22" s="141">
        <v>0.80507628000072096</v>
      </c>
      <c r="X22" s="138"/>
      <c r="Y22" s="139">
        <v>3342393.1648251601</v>
      </c>
      <c r="Z22" s="141">
        <v>1.3891330656176182</v>
      </c>
      <c r="AA22" s="111"/>
    </row>
    <row r="23" spans="5:27" x14ac:dyDescent="0.25">
      <c r="E23" s="130" t="s">
        <v>78</v>
      </c>
      <c r="F23" s="109"/>
      <c r="G23" s="133"/>
      <c r="H23" s="110"/>
      <c r="I23" s="655" t="s">
        <v>111</v>
      </c>
      <c r="J23" s="656"/>
      <c r="K23" s="656"/>
      <c r="L23" s="656"/>
      <c r="M23" s="656"/>
      <c r="N23" s="657"/>
      <c r="O23" s="138"/>
      <c r="P23" s="142">
        <v>2413822.91</v>
      </c>
      <c r="Q23" s="142">
        <v>2731546.17</v>
      </c>
      <c r="R23" s="142">
        <v>3008656.27</v>
      </c>
      <c r="S23" s="142">
        <v>2975311.22</v>
      </c>
      <c r="T23" s="143">
        <v>1908412.5887493701</v>
      </c>
      <c r="U23" s="138"/>
      <c r="V23" s="144">
        <v>-33345.049999999814</v>
      </c>
      <c r="W23" s="145">
        <v>0.98891696258808592</v>
      </c>
      <c r="X23" s="138"/>
      <c r="Y23" s="144">
        <v>1066898.6312506301</v>
      </c>
      <c r="Z23" s="145">
        <v>1.5590503005169314</v>
      </c>
      <c r="AA23" s="111"/>
    </row>
    <row r="24" spans="5:27" x14ac:dyDescent="0.25">
      <c r="E24" s="130" t="s">
        <v>112</v>
      </c>
      <c r="F24" s="109"/>
      <c r="G24" s="133"/>
      <c r="H24" s="110"/>
      <c r="I24" s="655" t="s">
        <v>113</v>
      </c>
      <c r="J24" s="656"/>
      <c r="K24" s="656"/>
      <c r="L24" s="656"/>
      <c r="M24" s="656"/>
      <c r="N24" s="657"/>
      <c r="O24" s="138"/>
      <c r="P24" s="142">
        <v>26670</v>
      </c>
      <c r="Q24" s="142">
        <v>53010</v>
      </c>
      <c r="R24" s="142">
        <v>62350</v>
      </c>
      <c r="S24" s="142">
        <v>186931.6</v>
      </c>
      <c r="T24" s="143">
        <v>25312.438953010202</v>
      </c>
      <c r="U24" s="138"/>
      <c r="V24" s="144">
        <v>124581.6</v>
      </c>
      <c r="W24" s="145">
        <v>2.9981010425020047</v>
      </c>
      <c r="X24" s="138"/>
      <c r="Y24" s="144">
        <v>161619.16104698982</v>
      </c>
      <c r="Z24" s="145">
        <v>7.3849699093405521</v>
      </c>
      <c r="AA24" s="111"/>
    </row>
    <row r="25" spans="5:27" x14ac:dyDescent="0.25">
      <c r="E25" s="130" t="s">
        <v>81</v>
      </c>
      <c r="F25" s="109"/>
      <c r="G25" s="133"/>
      <c r="H25" s="110"/>
      <c r="I25" s="655" t="s">
        <v>114</v>
      </c>
      <c r="J25" s="656"/>
      <c r="K25" s="656"/>
      <c r="L25" s="656"/>
      <c r="M25" s="656"/>
      <c r="N25" s="657"/>
      <c r="O25" s="138"/>
      <c r="P25" s="142">
        <v>4302096.1500000004</v>
      </c>
      <c r="Q25" s="142">
        <v>5360265.7699999996</v>
      </c>
      <c r="R25" s="142">
        <v>8130848.5800000001</v>
      </c>
      <c r="S25" s="142">
        <v>6165256.0499999998</v>
      </c>
      <c r="T25" s="143">
        <v>3336835.8987956601</v>
      </c>
      <c r="U25" s="138"/>
      <c r="V25" s="144">
        <v>-1965592.5300000003</v>
      </c>
      <c r="W25" s="145">
        <v>0.75825493358283647</v>
      </c>
      <c r="X25" s="138"/>
      <c r="Y25" s="144">
        <v>2828420.1512043397</v>
      </c>
      <c r="Z25" s="145">
        <v>1.847635375843679</v>
      </c>
      <c r="AA25" s="111"/>
    </row>
    <row r="26" spans="5:27" x14ac:dyDescent="0.25">
      <c r="E26" s="130" t="s">
        <v>115</v>
      </c>
      <c r="F26" s="109"/>
      <c r="G26" s="133"/>
      <c r="H26" s="110"/>
      <c r="I26" s="655" t="s">
        <v>116</v>
      </c>
      <c r="J26" s="656"/>
      <c r="K26" s="656"/>
      <c r="L26" s="656"/>
      <c r="M26" s="656"/>
      <c r="N26" s="657"/>
      <c r="O26" s="138"/>
      <c r="P26" s="142">
        <v>0</v>
      </c>
      <c r="Q26" s="142">
        <v>407.9</v>
      </c>
      <c r="R26" s="142">
        <v>1782.7</v>
      </c>
      <c r="S26" s="142">
        <v>1211.77</v>
      </c>
      <c r="T26" s="143">
        <v>3075.0061168356501</v>
      </c>
      <c r="U26" s="138"/>
      <c r="V26" s="144">
        <v>-570.93000000000006</v>
      </c>
      <c r="W26" s="145">
        <v>0.67973859875469789</v>
      </c>
      <c r="X26" s="138"/>
      <c r="Y26" s="144">
        <v>-1863.2361168356501</v>
      </c>
      <c r="Z26" s="145">
        <v>0.39407076082403952</v>
      </c>
      <c r="AA26" s="111"/>
    </row>
    <row r="27" spans="5:27" x14ac:dyDescent="0.25">
      <c r="E27" s="130" t="s">
        <v>117</v>
      </c>
      <c r="F27" s="109"/>
      <c r="G27" s="133"/>
      <c r="H27" s="110"/>
      <c r="I27" s="655" t="s">
        <v>118</v>
      </c>
      <c r="J27" s="656"/>
      <c r="K27" s="656"/>
      <c r="L27" s="656"/>
      <c r="M27" s="656"/>
      <c r="N27" s="657"/>
      <c r="O27" s="138"/>
      <c r="P27" s="142">
        <v>1140012.94</v>
      </c>
      <c r="Q27" s="142">
        <v>1564934.89</v>
      </c>
      <c r="R27" s="142">
        <v>1751037.22</v>
      </c>
      <c r="S27" s="142">
        <v>1518816.57</v>
      </c>
      <c r="T27" s="143">
        <v>1434507.0335381599</v>
      </c>
      <c r="U27" s="138"/>
      <c r="V27" s="144">
        <v>-232220.64999999991</v>
      </c>
      <c r="W27" s="145">
        <v>0.86738108856418261</v>
      </c>
      <c r="X27" s="138"/>
      <c r="Y27" s="144">
        <v>84309.536461840151</v>
      </c>
      <c r="Z27" s="145">
        <v>1.0587724803648357</v>
      </c>
      <c r="AA27" s="111"/>
    </row>
    <row r="28" spans="5:27" x14ac:dyDescent="0.25">
      <c r="E28" s="130" t="s">
        <v>119</v>
      </c>
      <c r="F28" s="109"/>
      <c r="G28" s="133"/>
      <c r="H28" s="110"/>
      <c r="I28" s="655" t="s">
        <v>120</v>
      </c>
      <c r="J28" s="656"/>
      <c r="K28" s="656"/>
      <c r="L28" s="656"/>
      <c r="M28" s="656"/>
      <c r="N28" s="657"/>
      <c r="O28" s="138"/>
      <c r="P28" s="142">
        <v>381237.28</v>
      </c>
      <c r="Q28" s="142">
        <v>239365.27</v>
      </c>
      <c r="R28" s="142">
        <v>447332.43</v>
      </c>
      <c r="S28" s="142">
        <v>648902.46</v>
      </c>
      <c r="T28" s="143">
        <v>206185.404785989</v>
      </c>
      <c r="U28" s="138"/>
      <c r="V28" s="144">
        <v>201570.02999999997</v>
      </c>
      <c r="W28" s="145">
        <v>1.4506045537543522</v>
      </c>
      <c r="X28" s="138"/>
      <c r="Y28" s="144">
        <v>442717.05521401099</v>
      </c>
      <c r="Z28" s="145">
        <v>3.1471794071628443</v>
      </c>
      <c r="AA28" s="111"/>
    </row>
    <row r="29" spans="5:27" x14ac:dyDescent="0.25">
      <c r="E29" s="130" t="s">
        <v>121</v>
      </c>
      <c r="F29" s="109"/>
      <c r="G29" s="133"/>
      <c r="H29" s="110"/>
      <c r="I29" s="655" t="s">
        <v>122</v>
      </c>
      <c r="J29" s="656"/>
      <c r="K29" s="656"/>
      <c r="L29" s="656"/>
      <c r="M29" s="656"/>
      <c r="N29" s="657"/>
      <c r="O29" s="138"/>
      <c r="P29" s="142">
        <v>269673</v>
      </c>
      <c r="Q29" s="142">
        <v>3245304.28</v>
      </c>
      <c r="R29" s="142">
        <v>1409738.53</v>
      </c>
      <c r="S29" s="142">
        <v>405780.91</v>
      </c>
      <c r="T29" s="143">
        <v>1661440.27923517</v>
      </c>
      <c r="U29" s="138"/>
      <c r="V29" s="144">
        <v>-1003957.6200000001</v>
      </c>
      <c r="W29" s="145">
        <v>0.28784125663359711</v>
      </c>
      <c r="X29" s="138"/>
      <c r="Y29" s="144">
        <v>-1255659.3692351701</v>
      </c>
      <c r="Z29" s="145">
        <v>0.24423442423509667</v>
      </c>
      <c r="AA29" s="111"/>
    </row>
    <row r="30" spans="5:27" x14ac:dyDescent="0.25">
      <c r="E30" s="130" t="s">
        <v>109</v>
      </c>
      <c r="F30" s="109"/>
      <c r="G30" s="133"/>
      <c r="H30" s="110"/>
      <c r="I30" s="655" t="s">
        <v>123</v>
      </c>
      <c r="J30" s="656"/>
      <c r="K30" s="656"/>
      <c r="L30" s="656"/>
      <c r="M30" s="656"/>
      <c r="N30" s="657"/>
      <c r="O30" s="138"/>
      <c r="P30" s="142">
        <v>3822.0399999991059</v>
      </c>
      <c r="Q30" s="142">
        <v>2435.4700000006706</v>
      </c>
      <c r="R30" s="142">
        <v>8868.9700000006706</v>
      </c>
      <c r="S30" s="142">
        <v>29514.76999999769</v>
      </c>
      <c r="T30" s="143">
        <v>13563.535000644624</v>
      </c>
      <c r="U30" s="138"/>
      <c r="V30" s="144">
        <v>20645.79999999702</v>
      </c>
      <c r="W30" s="145">
        <v>3.3278689633627647</v>
      </c>
      <c r="X30" s="138"/>
      <c r="Y30" s="144">
        <v>15951.234999353066</v>
      </c>
      <c r="Z30" s="145">
        <v>2.1760381787340073</v>
      </c>
      <c r="AA30" s="111"/>
    </row>
    <row r="31" spans="5:27" x14ac:dyDescent="0.25">
      <c r="E31" s="130" t="s">
        <v>124</v>
      </c>
      <c r="F31" s="109"/>
      <c r="G31" s="133"/>
      <c r="H31" s="110"/>
      <c r="I31" s="658" t="s">
        <v>125</v>
      </c>
      <c r="J31" s="659"/>
      <c r="K31" s="659"/>
      <c r="L31" s="659"/>
      <c r="M31" s="659"/>
      <c r="N31" s="660"/>
      <c r="O31" s="146"/>
      <c r="P31" s="147">
        <v>4335637.72</v>
      </c>
      <c r="Q31" s="147">
        <v>6216919.9699999997</v>
      </c>
      <c r="R31" s="147">
        <v>5973276.5</v>
      </c>
      <c r="S31" s="147">
        <v>5897759.8099999996</v>
      </c>
      <c r="T31" s="147">
        <v>5921118.3490539603</v>
      </c>
      <c r="U31" s="138"/>
      <c r="V31" s="147">
        <v>-75516.69000000041</v>
      </c>
      <c r="W31" s="148">
        <v>0.98735757670015767</v>
      </c>
      <c r="X31" s="138"/>
      <c r="Y31" s="147">
        <v>-23358.539053960703</v>
      </c>
      <c r="Z31" s="148">
        <v>0.99605504607796047</v>
      </c>
      <c r="AA31" s="111"/>
    </row>
    <row r="32" spans="5:27" x14ac:dyDescent="0.25">
      <c r="E32" s="130" t="s">
        <v>126</v>
      </c>
      <c r="F32" s="109"/>
      <c r="G32" s="133"/>
      <c r="H32" s="110"/>
      <c r="I32" s="658" t="s">
        <v>127</v>
      </c>
      <c r="J32" s="659"/>
      <c r="K32" s="659"/>
      <c r="L32" s="659"/>
      <c r="M32" s="659"/>
      <c r="N32" s="660"/>
      <c r="O32" s="146"/>
      <c r="P32" s="147">
        <v>813674</v>
      </c>
      <c r="Q32" s="147">
        <v>769578</v>
      </c>
      <c r="R32" s="147">
        <v>765469.79</v>
      </c>
      <c r="S32" s="147">
        <v>1043756.6</v>
      </c>
      <c r="T32" s="149">
        <v>1105900.2938771099</v>
      </c>
      <c r="U32" s="138"/>
      <c r="V32" s="147">
        <v>278286.80999999994</v>
      </c>
      <c r="W32" s="148">
        <v>1.3635503499099553</v>
      </c>
      <c r="X32" s="138"/>
      <c r="Y32" s="147">
        <v>-62143.693877109908</v>
      </c>
      <c r="Z32" s="148">
        <v>0.94380714588722636</v>
      </c>
      <c r="AA32" s="111"/>
    </row>
    <row r="33" spans="5:34" x14ac:dyDescent="0.25">
      <c r="E33" s="130" t="s">
        <v>128</v>
      </c>
      <c r="F33" s="109"/>
      <c r="G33" s="133"/>
      <c r="H33" s="110"/>
      <c r="I33" s="652" t="s">
        <v>129</v>
      </c>
      <c r="J33" s="653"/>
      <c r="K33" s="653"/>
      <c r="L33" s="653"/>
      <c r="M33" s="653"/>
      <c r="N33" s="654"/>
      <c r="O33" s="146"/>
      <c r="P33" s="150">
        <v>96669134.069999993</v>
      </c>
      <c r="Q33" s="150">
        <v>122867948.44</v>
      </c>
      <c r="R33" s="150">
        <v>149742577.5</v>
      </c>
      <c r="S33" s="150">
        <v>134416571.34</v>
      </c>
      <c r="T33" s="151">
        <v>156595607.60333699</v>
      </c>
      <c r="U33" s="138"/>
      <c r="V33" s="150">
        <v>-15326006.159999996</v>
      </c>
      <c r="W33" s="152">
        <v>0.89765097932817406</v>
      </c>
      <c r="X33" s="138"/>
      <c r="Y33" s="150">
        <v>-22179036.263336986</v>
      </c>
      <c r="Z33" s="152">
        <v>0.85836744336075266</v>
      </c>
      <c r="AA33" s="111"/>
    </row>
    <row r="34" spans="5:34" ht="5.0999999999999996" customHeight="1" x14ac:dyDescent="0.25">
      <c r="E34" s="130"/>
      <c r="F34" s="109"/>
      <c r="G34" s="133"/>
      <c r="H34" s="110"/>
      <c r="I34" s="110"/>
      <c r="J34" s="110"/>
      <c r="K34" s="110"/>
      <c r="L34" s="110"/>
      <c r="M34" s="110"/>
      <c r="N34" s="110"/>
      <c r="O34" s="153"/>
      <c r="P34" s="154"/>
      <c r="Q34" s="110"/>
      <c r="R34" s="110"/>
      <c r="S34" s="110"/>
      <c r="T34" s="110"/>
      <c r="U34" s="153"/>
      <c r="V34" s="110"/>
      <c r="W34" s="110"/>
      <c r="X34" s="155"/>
      <c r="Y34" s="110"/>
      <c r="Z34" s="110"/>
      <c r="AA34" s="111"/>
    </row>
    <row r="35" spans="5:34" ht="5.0999999999999996" customHeight="1" x14ac:dyDescent="0.25">
      <c r="E35" s="130"/>
      <c r="F35" s="109"/>
      <c r="G35" s="133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37"/>
      <c r="X35" s="110"/>
      <c r="Y35" s="110"/>
      <c r="Z35" s="137"/>
      <c r="AA35" s="111"/>
    </row>
    <row r="36" spans="5:34" x14ac:dyDescent="0.25">
      <c r="E36" s="130" t="s">
        <v>139</v>
      </c>
      <c r="F36" s="109"/>
      <c r="G36" s="133"/>
      <c r="H36" s="110"/>
      <c r="I36" s="718" t="s">
        <v>140</v>
      </c>
      <c r="J36" s="719"/>
      <c r="K36" s="719"/>
      <c r="L36" s="719"/>
      <c r="M36" s="719"/>
      <c r="N36" s="720"/>
      <c r="O36" s="138"/>
      <c r="P36" s="144">
        <v>53547541.859999999</v>
      </c>
      <c r="Q36" s="144">
        <v>57727636.609999999</v>
      </c>
      <c r="R36" s="142">
        <v>89032210</v>
      </c>
      <c r="S36" s="178">
        <v>120266834.89</v>
      </c>
      <c r="T36" s="143">
        <v>63752745.981272496</v>
      </c>
      <c r="U36" s="138"/>
      <c r="V36" s="179">
        <v>31234624.890000001</v>
      </c>
      <c r="W36" s="180">
        <v>1.3508238747527439</v>
      </c>
      <c r="X36" s="138"/>
      <c r="Y36" s="179">
        <v>56514088.908727504</v>
      </c>
      <c r="Z36" s="180">
        <v>1.8864573288392728</v>
      </c>
      <c r="AA36" s="111"/>
    </row>
    <row r="37" spans="5:34" x14ac:dyDescent="0.25">
      <c r="E37" s="130" t="s">
        <v>141</v>
      </c>
      <c r="F37" s="109"/>
      <c r="G37" s="181"/>
      <c r="H37" s="110"/>
      <c r="I37" s="721" t="s">
        <v>142</v>
      </c>
      <c r="J37" s="722"/>
      <c r="K37" s="722"/>
      <c r="L37" s="722"/>
      <c r="M37" s="722"/>
      <c r="N37" s="723"/>
      <c r="O37" s="138"/>
      <c r="P37" s="144">
        <v>399213.29</v>
      </c>
      <c r="Q37" s="144">
        <v>331262.03999999998</v>
      </c>
      <c r="R37" s="142">
        <v>681174.83</v>
      </c>
      <c r="S37" s="178">
        <v>846822.32</v>
      </c>
      <c r="T37" s="143">
        <v>830920.722054641</v>
      </c>
      <c r="U37" s="138"/>
      <c r="V37" s="170">
        <v>165647.49</v>
      </c>
      <c r="W37" s="171">
        <v>1.243179111594596</v>
      </c>
      <c r="X37" s="138"/>
      <c r="Y37" s="170">
        <v>15901.597945358953</v>
      </c>
      <c r="Z37" s="171">
        <v>1.019137322638962</v>
      </c>
      <c r="AA37" s="111"/>
    </row>
    <row r="38" spans="5:34" ht="5.0999999999999996" customHeight="1" x14ac:dyDescent="0.25">
      <c r="E38" s="130"/>
      <c r="F38" s="109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37"/>
      <c r="X38" s="110"/>
      <c r="Y38" s="110"/>
      <c r="Z38" s="137"/>
      <c r="AA38" s="111"/>
    </row>
    <row r="39" spans="5:34" ht="5.0999999999999996" customHeight="1" x14ac:dyDescent="0.25">
      <c r="E39" s="130"/>
      <c r="F39" s="109"/>
      <c r="G39" s="110"/>
      <c r="H39" s="110"/>
      <c r="I39" s="110"/>
      <c r="J39" s="110"/>
      <c r="K39" s="110"/>
      <c r="L39" s="110"/>
      <c r="M39" s="110"/>
      <c r="N39" s="110"/>
      <c r="O39" s="138"/>
      <c r="P39" s="138"/>
      <c r="Q39" s="110"/>
      <c r="R39" s="110"/>
      <c r="S39" s="110"/>
      <c r="T39" s="110"/>
      <c r="U39" s="138"/>
      <c r="V39" s="110"/>
      <c r="W39" s="110"/>
      <c r="X39" s="110"/>
      <c r="Y39" s="110"/>
      <c r="Z39" s="110"/>
      <c r="AA39" s="111"/>
      <c r="AG39" t="b">
        <v>1</v>
      </c>
      <c r="AH39" t="b">
        <v>0</v>
      </c>
    </row>
    <row r="40" spans="5:34" ht="15.75" x14ac:dyDescent="0.25">
      <c r="E40" s="130"/>
      <c r="F40" s="109"/>
      <c r="G40" s="709" t="s">
        <v>151</v>
      </c>
      <c r="H40" s="710"/>
      <c r="I40" s="710"/>
      <c r="J40" s="710"/>
      <c r="K40" s="710"/>
      <c r="L40" s="710"/>
      <c r="M40" s="710"/>
      <c r="N40" s="710"/>
      <c r="O40" s="710"/>
      <c r="P40" s="710"/>
      <c r="Q40" s="710"/>
      <c r="R40" s="710"/>
      <c r="S40" s="710"/>
      <c r="T40" s="710"/>
      <c r="U40" s="710"/>
      <c r="V40" s="710"/>
      <c r="W40" s="710"/>
      <c r="X40" s="710"/>
      <c r="Y40" s="710"/>
      <c r="Z40" s="711"/>
      <c r="AA40" s="111"/>
    </row>
    <row r="41" spans="5:34" ht="5.0999999999999996" customHeight="1" x14ac:dyDescent="0.25">
      <c r="E41" s="130"/>
      <c r="F41" s="109"/>
      <c r="G41" s="184"/>
      <c r="H41" s="110"/>
      <c r="I41" s="110"/>
      <c r="J41" s="132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1"/>
    </row>
    <row r="42" spans="5:34" x14ac:dyDescent="0.25">
      <c r="E42" s="130"/>
      <c r="F42" s="109"/>
      <c r="G42" s="185"/>
      <c r="H42" s="110"/>
      <c r="I42" s="712" t="s">
        <v>152</v>
      </c>
      <c r="J42" s="713"/>
      <c r="K42" s="713"/>
      <c r="L42" s="713"/>
      <c r="M42" s="713"/>
      <c r="N42" s="713"/>
      <c r="O42" s="713"/>
      <c r="P42" s="713"/>
      <c r="Q42" s="713"/>
      <c r="R42" s="713"/>
      <c r="S42" s="713"/>
      <c r="T42" s="713"/>
      <c r="U42" s="713"/>
      <c r="V42" s="713"/>
      <c r="W42" s="713"/>
      <c r="X42" s="713"/>
      <c r="Y42" s="713"/>
      <c r="Z42" s="714"/>
      <c r="AA42" s="111"/>
      <c r="AD42" s="186" t="s">
        <v>153</v>
      </c>
    </row>
    <row r="43" spans="5:34" ht="5.0999999999999996" customHeight="1" x14ac:dyDescent="0.25">
      <c r="F43" s="109"/>
      <c r="G43" s="185"/>
      <c r="H43" s="110"/>
      <c r="I43" s="187"/>
      <c r="J43" s="132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1"/>
    </row>
    <row r="44" spans="5:34" x14ac:dyDescent="0.25">
      <c r="E44" s="130" t="s">
        <v>154</v>
      </c>
      <c r="F44" s="109"/>
      <c r="G44" s="185"/>
      <c r="H44" s="110"/>
      <c r="I44" s="188"/>
      <c r="J44" s="110"/>
      <c r="K44" s="189" t="s">
        <v>155</v>
      </c>
      <c r="L44" s="190"/>
      <c r="M44" s="190"/>
      <c r="N44" s="191"/>
      <c r="O44" s="118"/>
      <c r="P44" s="161">
        <v>35740189</v>
      </c>
      <c r="Q44" s="161">
        <v>31179199</v>
      </c>
      <c r="R44" s="161">
        <v>55796295</v>
      </c>
      <c r="S44" s="162">
        <v>78331045</v>
      </c>
      <c r="T44" s="161">
        <v>28271504.382647499</v>
      </c>
      <c r="U44" s="192"/>
      <c r="V44" s="160">
        <v>22534750</v>
      </c>
      <c r="W44" s="193">
        <v>1.40387538276511</v>
      </c>
      <c r="X44" s="118"/>
      <c r="Y44" s="160">
        <v>50059540.617352501</v>
      </c>
      <c r="Z44" s="193">
        <v>2.770671271673752</v>
      </c>
      <c r="AA44" s="111"/>
      <c r="AB44" t="s">
        <v>47</v>
      </c>
      <c r="AE44" t="s">
        <v>156</v>
      </c>
    </row>
    <row r="45" spans="5:34" x14ac:dyDescent="0.25">
      <c r="E45" s="130" t="s">
        <v>157</v>
      </c>
      <c r="F45" s="109"/>
      <c r="G45" s="185"/>
      <c r="H45" s="110"/>
      <c r="I45" s="188"/>
      <c r="J45" s="110"/>
      <c r="K45" s="194" t="s">
        <v>158</v>
      </c>
      <c r="L45" s="195"/>
      <c r="M45" s="195"/>
      <c r="N45" s="196"/>
      <c r="O45" s="192"/>
      <c r="P45" s="161">
        <v>369911</v>
      </c>
      <c r="Q45" s="161">
        <v>312288</v>
      </c>
      <c r="R45" s="161">
        <v>272066</v>
      </c>
      <c r="S45" s="162">
        <v>341870</v>
      </c>
      <c r="T45" s="197">
        <v>130240.487267256</v>
      </c>
      <c r="U45" s="192"/>
      <c r="V45" s="198">
        <v>69804</v>
      </c>
      <c r="W45" s="199">
        <v>1.2565700969617666</v>
      </c>
      <c r="X45" s="118"/>
      <c r="Y45" s="198">
        <v>211629.51273274398</v>
      </c>
      <c r="Z45" s="199">
        <v>2.6249133980777892</v>
      </c>
      <c r="AA45" s="111"/>
      <c r="AB45" t="s">
        <v>159</v>
      </c>
      <c r="AD45" t="s">
        <v>160</v>
      </c>
      <c r="AE45" t="s">
        <v>156</v>
      </c>
    </row>
    <row r="46" spans="5:34" x14ac:dyDescent="0.25">
      <c r="E46" s="130" t="s">
        <v>161</v>
      </c>
      <c r="F46" s="109"/>
      <c r="G46" s="185"/>
      <c r="H46" s="110"/>
      <c r="I46" s="188"/>
      <c r="J46" s="110"/>
      <c r="K46" s="194" t="s">
        <v>162</v>
      </c>
      <c r="L46" s="200"/>
      <c r="M46" s="200"/>
      <c r="N46" s="201"/>
      <c r="O46" s="118"/>
      <c r="P46" s="161">
        <v>644629.89</v>
      </c>
      <c r="Q46" s="161">
        <v>555567.29</v>
      </c>
      <c r="R46" s="161">
        <v>587886.93000000005</v>
      </c>
      <c r="S46" s="162">
        <v>978677.32999999903</v>
      </c>
      <c r="T46" s="197">
        <v>2774038.2538571502</v>
      </c>
      <c r="U46" s="192"/>
      <c r="V46" s="198">
        <v>390790.39999999898</v>
      </c>
      <c r="W46" s="199">
        <v>1.6647373500887304</v>
      </c>
      <c r="X46" s="118"/>
      <c r="Y46" s="198">
        <v>-1795360.9238571511</v>
      </c>
      <c r="Z46" s="199">
        <v>0.35279878662062469</v>
      </c>
      <c r="AA46" s="111"/>
      <c r="AB46" t="s">
        <v>163</v>
      </c>
      <c r="AD46" t="s">
        <v>164</v>
      </c>
      <c r="AE46" t="s">
        <v>156</v>
      </c>
    </row>
    <row r="47" spans="5:34" x14ac:dyDescent="0.25">
      <c r="E47" s="130" t="s">
        <v>161</v>
      </c>
      <c r="F47" s="109"/>
      <c r="G47" s="185"/>
      <c r="H47" s="110"/>
      <c r="I47" s="188"/>
      <c r="J47" s="110"/>
      <c r="K47" s="194" t="s">
        <v>165</v>
      </c>
      <c r="L47" s="200"/>
      <c r="M47" s="200"/>
      <c r="N47" s="201"/>
      <c r="O47" s="118"/>
      <c r="P47" s="161">
        <v>0</v>
      </c>
      <c r="Q47" s="161">
        <v>0</v>
      </c>
      <c r="R47" s="161">
        <v>2700000</v>
      </c>
      <c r="S47" s="162">
        <v>2702700</v>
      </c>
      <c r="T47" s="197">
        <v>2700000</v>
      </c>
      <c r="U47" s="192"/>
      <c r="V47" s="198">
        <v>2700</v>
      </c>
      <c r="W47" s="199">
        <v>1.0009999999999999</v>
      </c>
      <c r="X47" s="118"/>
      <c r="Y47" s="198">
        <v>2700</v>
      </c>
      <c r="Z47" s="199">
        <v>1.0009999999999999</v>
      </c>
      <c r="AA47" s="111"/>
      <c r="AB47" t="s">
        <v>46</v>
      </c>
      <c r="AD47" t="s">
        <v>164</v>
      </c>
      <c r="AE47" t="s">
        <v>156</v>
      </c>
    </row>
    <row r="48" spans="5:34" x14ac:dyDescent="0.25">
      <c r="E48" s="130" t="s">
        <v>166</v>
      </c>
      <c r="F48" s="109"/>
      <c r="G48" s="185"/>
      <c r="H48" s="110"/>
      <c r="I48" s="188"/>
      <c r="J48" s="110"/>
      <c r="K48" s="202" t="s">
        <v>167</v>
      </c>
      <c r="L48" s="200"/>
      <c r="M48" s="200"/>
      <c r="N48" s="196"/>
      <c r="O48" s="192"/>
      <c r="P48" s="198">
        <v>37357654.266867399</v>
      </c>
      <c r="Q48" s="198">
        <v>47139690.312987201</v>
      </c>
      <c r="R48" s="203">
        <v>68790949.114100903</v>
      </c>
      <c r="S48" s="204">
        <v>82790414.698221505</v>
      </c>
      <c r="T48" s="197">
        <v>36921403.530625999</v>
      </c>
      <c r="U48" s="192"/>
      <c r="V48" s="198">
        <v>13999465.584120601</v>
      </c>
      <c r="W48" s="199">
        <v>1.2035073765431006</v>
      </c>
      <c r="X48" s="118"/>
      <c r="Y48" s="198">
        <v>45869011.167595506</v>
      </c>
      <c r="Z48" s="199">
        <v>2.2423420233618025</v>
      </c>
      <c r="AA48" s="111"/>
      <c r="AB48" t="s">
        <v>168</v>
      </c>
    </row>
    <row r="49" spans="5:34" x14ac:dyDescent="0.25">
      <c r="E49" s="130" t="s">
        <v>169</v>
      </c>
      <c r="F49" s="109"/>
      <c r="G49" s="185"/>
      <c r="H49" s="110"/>
      <c r="I49" s="188"/>
      <c r="J49" s="110"/>
      <c r="K49" s="205" t="s">
        <v>170</v>
      </c>
      <c r="L49" s="206"/>
      <c r="M49" s="206"/>
      <c r="N49" s="207"/>
      <c r="O49" s="118"/>
      <c r="P49" s="208">
        <v>49078</v>
      </c>
      <c r="Q49" s="208">
        <v>43055</v>
      </c>
      <c r="R49" s="209">
        <v>49839</v>
      </c>
      <c r="S49" s="210">
        <v>61535</v>
      </c>
      <c r="T49" s="211"/>
      <c r="U49" s="192"/>
      <c r="V49" s="208">
        <v>11696</v>
      </c>
      <c r="W49" s="212">
        <v>1.2346756556110676</v>
      </c>
      <c r="X49" s="118"/>
      <c r="Y49" s="208" t="s">
        <v>58</v>
      </c>
      <c r="Z49" s="212" t="s">
        <v>58</v>
      </c>
      <c r="AA49" s="111"/>
      <c r="AB49" t="s">
        <v>171</v>
      </c>
      <c r="AD49" t="s">
        <v>172</v>
      </c>
    </row>
    <row r="50" spans="5:34" x14ac:dyDescent="0.25">
      <c r="E50" s="130" t="s">
        <v>173</v>
      </c>
      <c r="F50" s="109"/>
      <c r="G50" s="185"/>
      <c r="H50" s="110"/>
      <c r="I50" s="188"/>
      <c r="J50" s="110"/>
      <c r="K50" s="205" t="s">
        <v>174</v>
      </c>
      <c r="L50" s="206"/>
      <c r="M50" s="213"/>
      <c r="N50" s="207"/>
      <c r="O50" s="118"/>
      <c r="P50" s="208">
        <v>37171</v>
      </c>
      <c r="Q50" s="208">
        <v>32482</v>
      </c>
      <c r="R50" s="209">
        <v>36997</v>
      </c>
      <c r="S50" s="210">
        <v>44922</v>
      </c>
      <c r="T50" s="211"/>
      <c r="U50" s="192"/>
      <c r="V50" s="208">
        <v>7925</v>
      </c>
      <c r="W50" s="212">
        <v>1.2142065572884289</v>
      </c>
      <c r="X50" s="118"/>
      <c r="Y50" s="208" t="s">
        <v>58</v>
      </c>
      <c r="Z50" s="212" t="s">
        <v>58</v>
      </c>
      <c r="AA50" s="111"/>
      <c r="AB50" t="s">
        <v>175</v>
      </c>
    </row>
    <row r="51" spans="5:34" x14ac:dyDescent="0.25">
      <c r="E51" s="130" t="s">
        <v>176</v>
      </c>
      <c r="F51" s="109"/>
      <c r="G51" s="185"/>
      <c r="H51" s="110"/>
      <c r="I51" s="188"/>
      <c r="J51" s="110"/>
      <c r="K51" s="214" t="s">
        <v>177</v>
      </c>
      <c r="L51" s="215"/>
      <c r="M51" s="215"/>
      <c r="N51" s="216"/>
      <c r="O51" s="118"/>
      <c r="P51" s="217" t="s">
        <v>58</v>
      </c>
      <c r="Q51" s="217" t="s">
        <v>58</v>
      </c>
      <c r="R51" s="218" t="s">
        <v>58</v>
      </c>
      <c r="S51" s="219" t="s">
        <v>58</v>
      </c>
      <c r="T51" s="220" t="s">
        <v>58</v>
      </c>
      <c r="U51" s="192"/>
      <c r="V51" s="217" t="s">
        <v>58</v>
      </c>
      <c r="W51" s="221" t="s">
        <v>58</v>
      </c>
      <c r="X51" s="118"/>
      <c r="Y51" s="217" t="s">
        <v>58</v>
      </c>
      <c r="Z51" s="221" t="s">
        <v>58</v>
      </c>
      <c r="AA51" s="111"/>
      <c r="AC51" t="s">
        <v>178</v>
      </c>
      <c r="AG51" t="b">
        <v>1</v>
      </c>
      <c r="AH51" t="b">
        <v>1</v>
      </c>
    </row>
    <row r="52" spans="5:34" ht="5.0999999999999996" customHeight="1" x14ac:dyDescent="0.25">
      <c r="F52" s="109"/>
      <c r="G52" s="185"/>
      <c r="H52" s="110"/>
      <c r="I52" s="110"/>
      <c r="J52" s="110"/>
      <c r="K52" s="192"/>
      <c r="L52" s="192"/>
      <c r="M52" s="192"/>
      <c r="N52" s="118"/>
      <c r="O52" s="118"/>
      <c r="P52" s="118"/>
      <c r="Q52" s="222"/>
      <c r="R52" s="222"/>
      <c r="S52" s="223"/>
      <c r="T52" s="223"/>
      <c r="U52" s="192"/>
      <c r="V52" s="222"/>
      <c r="W52" s="224"/>
      <c r="X52" s="118"/>
      <c r="Y52" s="222"/>
      <c r="Z52" s="224"/>
      <c r="AA52" s="111"/>
    </row>
    <row r="53" spans="5:34" x14ac:dyDescent="0.25">
      <c r="E53" s="130"/>
      <c r="F53" s="109"/>
      <c r="G53" s="185"/>
      <c r="H53" s="110"/>
      <c r="I53" s="506"/>
      <c r="J53" s="110"/>
      <c r="K53" s="118"/>
      <c r="L53" s="118"/>
      <c r="M53" s="118"/>
      <c r="N53" s="118"/>
      <c r="O53" s="118"/>
      <c r="P53" s="118"/>
      <c r="Q53" s="222"/>
      <c r="R53" s="222"/>
      <c r="S53" s="222"/>
      <c r="T53" s="222"/>
      <c r="U53" s="118"/>
      <c r="V53" s="222"/>
      <c r="W53" s="224"/>
      <c r="X53" s="118"/>
      <c r="Y53" s="222"/>
      <c r="Z53" s="224"/>
      <c r="AA53" s="111"/>
      <c r="AG53" t="b">
        <v>1</v>
      </c>
      <c r="AH53" t="b">
        <v>1</v>
      </c>
    </row>
    <row r="54" spans="5:34" x14ac:dyDescent="0.25">
      <c r="E54" s="130" t="s">
        <v>190</v>
      </c>
      <c r="F54" s="109"/>
      <c r="G54" s="185"/>
      <c r="H54" s="110"/>
      <c r="I54" s="505"/>
      <c r="J54" s="110"/>
      <c r="K54" s="269" t="s">
        <v>191</v>
      </c>
      <c r="L54" s="270"/>
      <c r="M54" s="270"/>
      <c r="N54" s="271"/>
      <c r="O54" s="118"/>
      <c r="P54" s="272">
        <v>46215</v>
      </c>
      <c r="Q54" s="272">
        <v>36840</v>
      </c>
      <c r="R54" s="272">
        <v>40138</v>
      </c>
      <c r="S54" s="272">
        <v>40350</v>
      </c>
      <c r="T54" s="272"/>
      <c r="U54" s="118"/>
      <c r="V54" s="272"/>
      <c r="W54" s="273">
        <v>1.005281777866361</v>
      </c>
      <c r="X54" s="118"/>
      <c r="Y54" s="272"/>
      <c r="Z54" s="273" t="s">
        <v>58</v>
      </c>
      <c r="AA54" s="111"/>
    </row>
    <row r="55" spans="5:34" x14ac:dyDescent="0.25">
      <c r="E55" s="130" t="s">
        <v>192</v>
      </c>
      <c r="F55" s="109"/>
      <c r="G55" s="185"/>
      <c r="H55" s="110"/>
      <c r="I55" s="268"/>
      <c r="J55" s="110"/>
      <c r="K55" s="274" t="s">
        <v>193</v>
      </c>
      <c r="L55" s="275"/>
      <c r="M55" s="275"/>
      <c r="N55" s="276"/>
      <c r="O55" s="118"/>
      <c r="P55" s="272">
        <v>36472</v>
      </c>
      <c r="Q55" s="272">
        <v>26781</v>
      </c>
      <c r="R55" s="272">
        <v>27839</v>
      </c>
      <c r="S55" s="272">
        <v>29241</v>
      </c>
      <c r="T55" s="272"/>
      <c r="U55" s="118"/>
      <c r="V55" s="272"/>
      <c r="W55" s="273">
        <v>1.0503610043464204</v>
      </c>
      <c r="X55" s="118"/>
      <c r="Y55" s="272"/>
      <c r="Z55" s="273" t="s">
        <v>58</v>
      </c>
      <c r="AA55" s="111"/>
    </row>
    <row r="56" spans="5:34" x14ac:dyDescent="0.25">
      <c r="F56" s="109"/>
      <c r="G56" s="185"/>
      <c r="H56" s="110"/>
      <c r="I56" s="268"/>
      <c r="J56" s="110"/>
      <c r="K56" s="277" t="s">
        <v>194</v>
      </c>
      <c r="L56" s="278"/>
      <c r="M56" s="278"/>
      <c r="N56" s="279"/>
      <c r="O56" s="192"/>
      <c r="P56" s="280">
        <v>0.78918100183922968</v>
      </c>
      <c r="Q56" s="280">
        <v>0.72695439739413681</v>
      </c>
      <c r="R56" s="281">
        <v>0.69358214161144049</v>
      </c>
      <c r="S56" s="281">
        <v>0.72468401486988843</v>
      </c>
      <c r="T56" s="282">
        <v>0.6</v>
      </c>
      <c r="U56" s="192"/>
      <c r="V56" s="283"/>
      <c r="W56" s="284">
        <v>1.0448423789952075</v>
      </c>
      <c r="X56" s="192"/>
      <c r="Y56" s="283"/>
      <c r="Z56" s="284">
        <v>1.207806691449814</v>
      </c>
      <c r="AA56" s="111"/>
    </row>
    <row r="57" spans="5:34" x14ac:dyDescent="0.25">
      <c r="E57" s="130" t="s">
        <v>195</v>
      </c>
      <c r="F57" s="109"/>
      <c r="G57" s="185"/>
      <c r="H57" s="110"/>
      <c r="I57" s="268"/>
      <c r="J57" s="110"/>
      <c r="K57" s="274" t="s">
        <v>196</v>
      </c>
      <c r="L57" s="275"/>
      <c r="M57" s="275"/>
      <c r="N57" s="276"/>
      <c r="O57" s="118"/>
      <c r="P57" s="272">
        <v>8283084.5300001604</v>
      </c>
      <c r="Q57" s="272">
        <v>6721429.2800002098</v>
      </c>
      <c r="R57" s="272">
        <v>7375944.42000027</v>
      </c>
      <c r="S57" s="272">
        <v>6255462.0400002301</v>
      </c>
      <c r="T57" s="272"/>
      <c r="U57" s="118"/>
      <c r="V57" s="272"/>
      <c r="W57" s="273">
        <v>0.84808963894009404</v>
      </c>
      <c r="X57" s="118"/>
      <c r="Y57" s="272"/>
      <c r="Z57" s="273" t="s">
        <v>58</v>
      </c>
      <c r="AA57" s="111"/>
    </row>
    <row r="58" spans="5:34" x14ac:dyDescent="0.25">
      <c r="E58" s="130" t="s">
        <v>197</v>
      </c>
      <c r="F58" s="109"/>
      <c r="G58" s="185"/>
      <c r="H58" s="110"/>
      <c r="I58" s="268"/>
      <c r="J58" s="110"/>
      <c r="K58" s="274" t="s">
        <v>198</v>
      </c>
      <c r="L58" s="275"/>
      <c r="M58" s="275"/>
      <c r="N58" s="276"/>
      <c r="O58" s="118"/>
      <c r="P58" s="272">
        <v>6967028.0300001204</v>
      </c>
      <c r="Q58" s="272">
        <v>5288505.6900000796</v>
      </c>
      <c r="R58" s="272">
        <v>5381871.06000017</v>
      </c>
      <c r="S58" s="272">
        <v>4754533.0600001505</v>
      </c>
      <c r="T58" s="272"/>
      <c r="U58" s="118"/>
      <c r="V58" s="272"/>
      <c r="W58" s="273">
        <v>0.88343496285843759</v>
      </c>
      <c r="X58" s="118"/>
      <c r="Y58" s="272"/>
      <c r="Z58" s="273" t="s">
        <v>58</v>
      </c>
      <c r="AA58" s="111"/>
    </row>
    <row r="59" spans="5:34" x14ac:dyDescent="0.25">
      <c r="F59" s="109"/>
      <c r="G59" s="185"/>
      <c r="H59" s="110"/>
      <c r="I59" s="268"/>
      <c r="J59" s="110"/>
      <c r="K59" s="285" t="s">
        <v>199</v>
      </c>
      <c r="L59" s="286"/>
      <c r="M59" s="286"/>
      <c r="N59" s="287"/>
      <c r="O59" s="192"/>
      <c r="P59" s="288">
        <v>0.84111516727452562</v>
      </c>
      <c r="Q59" s="288">
        <v>0.78681266583227583</v>
      </c>
      <c r="R59" s="289">
        <v>0.72965179149221038</v>
      </c>
      <c r="S59" s="289">
        <v>0.76006105218088349</v>
      </c>
      <c r="T59" s="290">
        <v>0.6</v>
      </c>
      <c r="U59" s="192"/>
      <c r="V59" s="291"/>
      <c r="W59" s="292">
        <v>1.0416764010494419</v>
      </c>
      <c r="X59" s="192"/>
      <c r="Y59" s="291"/>
      <c r="Z59" s="292">
        <v>1.2667684203014726</v>
      </c>
      <c r="AA59" s="111"/>
    </row>
    <row r="60" spans="5:34" ht="5.0999999999999996" customHeight="1" x14ac:dyDescent="0.25">
      <c r="F60" s="109"/>
      <c r="G60" s="185"/>
      <c r="H60" s="110"/>
      <c r="I60" s="268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1"/>
    </row>
    <row r="61" spans="5:34" x14ac:dyDescent="0.25">
      <c r="E61" s="130" t="s">
        <v>200</v>
      </c>
      <c r="F61" s="109"/>
      <c r="G61" s="185"/>
      <c r="H61" s="110"/>
      <c r="I61" s="268"/>
      <c r="J61" s="110"/>
      <c r="K61" s="189" t="s">
        <v>201</v>
      </c>
      <c r="L61" s="190"/>
      <c r="M61" s="190"/>
      <c r="N61" s="191"/>
      <c r="O61" s="118"/>
      <c r="P61" s="293">
        <v>48857083</v>
      </c>
      <c r="Q61" s="293">
        <v>40573516</v>
      </c>
      <c r="R61" s="293">
        <v>70931715</v>
      </c>
      <c r="S61" s="294">
        <v>81467818</v>
      </c>
      <c r="T61" s="163">
        <v>39411504.382647499</v>
      </c>
      <c r="U61" s="192"/>
      <c r="V61" s="160">
        <v>10536103</v>
      </c>
      <c r="W61" s="193">
        <v>1.1485386755416811</v>
      </c>
      <c r="X61" s="118"/>
      <c r="Y61" s="160">
        <v>42056313.617352501</v>
      </c>
      <c r="Z61" s="193">
        <v>2.067107543244898</v>
      </c>
      <c r="AA61" s="111"/>
      <c r="AB61" t="s">
        <v>47</v>
      </c>
      <c r="AE61" t="s">
        <v>202</v>
      </c>
      <c r="AG61" t="b">
        <v>0</v>
      </c>
      <c r="AH61" t="b">
        <v>0</v>
      </c>
    </row>
    <row r="62" spans="5:34" ht="15" customHeight="1" x14ac:dyDescent="0.25">
      <c r="E62" s="130" t="s">
        <v>203</v>
      </c>
      <c r="F62" s="109"/>
      <c r="G62" s="185"/>
      <c r="H62" s="110"/>
      <c r="I62" s="295"/>
      <c r="J62" s="110"/>
      <c r="K62" s="296" t="s">
        <v>204</v>
      </c>
      <c r="L62" s="297"/>
      <c r="M62" s="297"/>
      <c r="N62" s="298"/>
      <c r="O62" s="192"/>
      <c r="P62" s="299">
        <v>500590</v>
      </c>
      <c r="Q62" s="299">
        <v>434409</v>
      </c>
      <c r="R62" s="300">
        <v>349783</v>
      </c>
      <c r="S62" s="301">
        <v>359493</v>
      </c>
      <c r="T62" s="302">
        <v>208166.48726725599</v>
      </c>
      <c r="U62" s="192"/>
      <c r="V62" s="303">
        <v>9710</v>
      </c>
      <c r="W62" s="304">
        <v>1.0277600683852559</v>
      </c>
      <c r="X62" s="118"/>
      <c r="Y62" s="303">
        <v>151326.51273274401</v>
      </c>
      <c r="Z62" s="304">
        <v>1.726949446663153</v>
      </c>
      <c r="AA62" s="111"/>
      <c r="AB62" t="s">
        <v>159</v>
      </c>
      <c r="AD62" t="s">
        <v>160</v>
      </c>
      <c r="AE62" t="s">
        <v>202</v>
      </c>
      <c r="AG62" t="b">
        <v>0</v>
      </c>
      <c r="AH62" t="b">
        <v>0</v>
      </c>
    </row>
    <row r="63" spans="5:34" ht="15" customHeight="1" x14ac:dyDescent="0.25">
      <c r="F63" s="109"/>
      <c r="G63" s="185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1"/>
    </row>
    <row r="64" spans="5:34" ht="15" customHeight="1" x14ac:dyDescent="0.25">
      <c r="F64" s="109"/>
      <c r="G64" s="185"/>
      <c r="H64" s="110"/>
      <c r="I64" s="306"/>
      <c r="J64" s="110"/>
      <c r="K64" s="542" t="s">
        <v>548</v>
      </c>
      <c r="L64" s="543"/>
      <c r="M64" s="543"/>
      <c r="N64" s="544"/>
      <c r="O64" s="118"/>
      <c r="P64" s="549">
        <f>+P65+P68</f>
        <v>59446</v>
      </c>
      <c r="Q64" s="549">
        <f t="shared" ref="Q64:S64" si="0">+Q65+Q68</f>
        <v>52914</v>
      </c>
      <c r="R64" s="549">
        <f t="shared" si="0"/>
        <v>59026</v>
      </c>
      <c r="S64" s="549">
        <f t="shared" si="0"/>
        <v>65954</v>
      </c>
      <c r="T64" s="549"/>
      <c r="U64" s="535"/>
      <c r="V64" s="549">
        <f>+S64-R64</f>
        <v>6928</v>
      </c>
      <c r="W64" s="552">
        <f>+S64/R64</f>
        <v>1.1173720055568732</v>
      </c>
      <c r="X64" s="118"/>
      <c r="Y64" s="550"/>
      <c r="Z64" s="553" t="s">
        <v>58</v>
      </c>
      <c r="AA64" s="111"/>
      <c r="AG64" t="b">
        <v>1</v>
      </c>
      <c r="AH64" t="b">
        <v>0</v>
      </c>
    </row>
    <row r="65" spans="6:27" ht="15" customHeight="1" x14ac:dyDescent="0.25">
      <c r="F65" s="109"/>
      <c r="G65" s="185"/>
      <c r="H65" s="507"/>
      <c r="I65" s="306"/>
      <c r="J65" s="507"/>
      <c r="K65" s="566" t="s">
        <v>528</v>
      </c>
      <c r="L65" s="545"/>
      <c r="M65" s="546"/>
      <c r="N65" s="547"/>
      <c r="O65" s="509"/>
      <c r="P65" s="549">
        <f>SUM(P66:P67)</f>
        <v>38672</v>
      </c>
      <c r="Q65" s="549">
        <f t="shared" ref="Q65:S65" si="1">SUM(Q66:Q67)</f>
        <v>35078</v>
      </c>
      <c r="R65" s="549">
        <f t="shared" si="1"/>
        <v>40810</v>
      </c>
      <c r="S65" s="549">
        <f t="shared" si="1"/>
        <v>44506</v>
      </c>
      <c r="T65" s="549"/>
      <c r="U65" s="535"/>
      <c r="V65" s="549">
        <f t="shared" ref="V65:V71" si="2">+S65-R65</f>
        <v>3696</v>
      </c>
      <c r="W65" s="552">
        <f t="shared" ref="W65:W71" si="3">+S65/R65</f>
        <v>1.090566037735849</v>
      </c>
      <c r="X65" s="118"/>
      <c r="Y65" s="550"/>
      <c r="Z65" s="553" t="s">
        <v>58</v>
      </c>
      <c r="AA65" s="111"/>
    </row>
    <row r="66" spans="6:27" ht="15" customHeight="1" x14ac:dyDescent="0.25">
      <c r="F66" s="109"/>
      <c r="G66" s="185"/>
      <c r="H66" s="507"/>
      <c r="I66" s="306"/>
      <c r="J66" s="507"/>
      <c r="K66" s="567" t="s">
        <v>530</v>
      </c>
      <c r="L66" s="548"/>
      <c r="M66" s="546"/>
      <c r="N66" s="547"/>
      <c r="O66" s="509"/>
      <c r="P66" s="550">
        <v>31576</v>
      </c>
      <c r="Q66" s="550">
        <v>28274</v>
      </c>
      <c r="R66" s="550">
        <v>33322</v>
      </c>
      <c r="S66" s="550">
        <v>40126</v>
      </c>
      <c r="T66" s="550"/>
      <c r="U66" s="118"/>
      <c r="V66" s="550">
        <f t="shared" si="2"/>
        <v>6804</v>
      </c>
      <c r="W66" s="553">
        <f t="shared" si="3"/>
        <v>1.2041894244042974</v>
      </c>
      <c r="X66" s="118"/>
      <c r="Y66" s="550"/>
      <c r="Z66" s="553" t="s">
        <v>58</v>
      </c>
      <c r="AA66" s="111"/>
    </row>
    <row r="67" spans="6:27" ht="15" customHeight="1" x14ac:dyDescent="0.25">
      <c r="F67" s="109"/>
      <c r="G67" s="185"/>
      <c r="H67" s="507"/>
      <c r="I67" s="306"/>
      <c r="J67" s="507"/>
      <c r="K67" s="567" t="s">
        <v>531</v>
      </c>
      <c r="L67" s="548"/>
      <c r="M67" s="546"/>
      <c r="N67" s="547"/>
      <c r="O67" s="509"/>
      <c r="P67" s="550">
        <v>7096</v>
      </c>
      <c r="Q67" s="550">
        <v>6804</v>
      </c>
      <c r="R67" s="550">
        <v>7488</v>
      </c>
      <c r="S67" s="550">
        <v>4380</v>
      </c>
      <c r="T67" s="550"/>
      <c r="U67" s="118"/>
      <c r="V67" s="550">
        <f t="shared" si="2"/>
        <v>-3108</v>
      </c>
      <c r="W67" s="553">
        <f t="shared" si="3"/>
        <v>0.58493589743589747</v>
      </c>
      <c r="X67" s="118"/>
      <c r="Y67" s="550"/>
      <c r="Z67" s="553" t="s">
        <v>58</v>
      </c>
      <c r="AA67" s="111"/>
    </row>
    <row r="68" spans="6:27" ht="15" customHeight="1" x14ac:dyDescent="0.25">
      <c r="F68" s="109"/>
      <c r="G68" s="185"/>
      <c r="H68" s="507"/>
      <c r="I68" s="306"/>
      <c r="J68" s="507"/>
      <c r="K68" s="566" t="s">
        <v>529</v>
      </c>
      <c r="L68" s="545"/>
      <c r="M68" s="546"/>
      <c r="N68" s="547"/>
      <c r="O68" s="509"/>
      <c r="P68" s="549">
        <f>SUM(P69:P70)</f>
        <v>20774</v>
      </c>
      <c r="Q68" s="549">
        <f t="shared" ref="Q68:S68" si="4">SUM(Q69:Q70)</f>
        <v>17836</v>
      </c>
      <c r="R68" s="549">
        <f t="shared" si="4"/>
        <v>18216</v>
      </c>
      <c r="S68" s="549">
        <f t="shared" si="4"/>
        <v>21448</v>
      </c>
      <c r="T68" s="549"/>
      <c r="U68" s="535"/>
      <c r="V68" s="549">
        <f t="shared" si="2"/>
        <v>3232</v>
      </c>
      <c r="W68" s="552">
        <f t="shared" si="3"/>
        <v>1.1774264382960036</v>
      </c>
      <c r="X68" s="118"/>
      <c r="Y68" s="550"/>
      <c r="Z68" s="553" t="s">
        <v>58</v>
      </c>
      <c r="AA68" s="111"/>
    </row>
    <row r="69" spans="6:27" ht="15" customHeight="1" x14ac:dyDescent="0.25">
      <c r="F69" s="109"/>
      <c r="G69" s="185"/>
      <c r="H69" s="507"/>
      <c r="I69" s="306"/>
      <c r="J69" s="507"/>
      <c r="K69" s="567" t="s">
        <v>530</v>
      </c>
      <c r="L69" s="548"/>
      <c r="M69" s="546"/>
      <c r="N69" s="547"/>
      <c r="O69" s="509"/>
      <c r="P69" s="550">
        <v>17477</v>
      </c>
      <c r="Q69" s="550">
        <v>14749</v>
      </c>
      <c r="R69" s="550">
        <v>15143</v>
      </c>
      <c r="S69" s="550">
        <v>19451</v>
      </c>
      <c r="T69" s="550"/>
      <c r="U69" s="118"/>
      <c r="V69" s="550">
        <f t="shared" si="2"/>
        <v>4308</v>
      </c>
      <c r="W69" s="553">
        <f t="shared" si="3"/>
        <v>1.2844878821897907</v>
      </c>
      <c r="X69" s="118"/>
      <c r="Y69" s="550"/>
      <c r="Z69" s="553" t="s">
        <v>58</v>
      </c>
      <c r="AA69" s="111"/>
    </row>
    <row r="70" spans="6:27" ht="15" customHeight="1" x14ac:dyDescent="0.25">
      <c r="F70" s="109"/>
      <c r="G70" s="185"/>
      <c r="H70" s="507"/>
      <c r="I70" s="306"/>
      <c r="J70" s="507"/>
      <c r="K70" s="567" t="s">
        <v>531</v>
      </c>
      <c r="L70" s="548"/>
      <c r="M70" s="546"/>
      <c r="N70" s="547"/>
      <c r="O70" s="509"/>
      <c r="P70" s="550">
        <v>3297</v>
      </c>
      <c r="Q70" s="550">
        <v>3087</v>
      </c>
      <c r="R70" s="550">
        <v>3073</v>
      </c>
      <c r="S70" s="550">
        <v>1997</v>
      </c>
      <c r="T70" s="550"/>
      <c r="U70" s="118"/>
      <c r="V70" s="550">
        <f t="shared" si="2"/>
        <v>-1076</v>
      </c>
      <c r="W70" s="553">
        <f t="shared" si="3"/>
        <v>0.64985356329319888</v>
      </c>
      <c r="X70" s="118"/>
      <c r="Y70" s="550"/>
      <c r="Z70" s="553" t="s">
        <v>58</v>
      </c>
      <c r="AA70" s="111"/>
    </row>
    <row r="71" spans="6:27" ht="15" customHeight="1" x14ac:dyDescent="0.25">
      <c r="F71" s="109"/>
      <c r="G71" s="185"/>
      <c r="H71" s="507"/>
      <c r="I71" s="306"/>
      <c r="J71" s="507"/>
      <c r="K71" s="545" t="s">
        <v>553</v>
      </c>
      <c r="L71" s="545"/>
      <c r="M71" s="546"/>
      <c r="N71" s="547"/>
      <c r="O71" s="509"/>
      <c r="P71" s="551">
        <f>+(P70+P67)/P64</f>
        <v>0.17483093900346533</v>
      </c>
      <c r="Q71" s="551">
        <f t="shared" ref="Q71:S71" si="5">+(Q70+Q67)/Q64</f>
        <v>0.18692595532373285</v>
      </c>
      <c r="R71" s="551">
        <f t="shared" si="5"/>
        <v>0.17892115339003151</v>
      </c>
      <c r="S71" s="551">
        <f t="shared" si="5"/>
        <v>9.6688601146253453E-2</v>
      </c>
      <c r="T71" s="549"/>
      <c r="U71" s="535"/>
      <c r="V71" s="551">
        <f t="shared" si="2"/>
        <v>-8.2232552243778054E-2</v>
      </c>
      <c r="W71" s="552">
        <f t="shared" si="3"/>
        <v>0.5403978194544794</v>
      </c>
      <c r="X71" s="118"/>
      <c r="Y71" s="550"/>
      <c r="Z71" s="553" t="s">
        <v>58</v>
      </c>
      <c r="AA71" s="111"/>
    </row>
    <row r="72" spans="6:27" ht="7.5" customHeight="1" thickBot="1" x14ac:dyDescent="0.3">
      <c r="F72" s="109"/>
      <c r="G72" s="185"/>
      <c r="H72" s="507"/>
      <c r="I72" s="306"/>
      <c r="J72" s="507"/>
      <c r="K72" s="518"/>
      <c r="L72" s="518"/>
      <c r="M72" s="508"/>
      <c r="N72" s="509"/>
      <c r="O72" s="509"/>
      <c r="P72" s="519"/>
      <c r="Q72" s="519"/>
      <c r="R72" s="519"/>
      <c r="S72" s="519"/>
      <c r="T72" s="520"/>
      <c r="U72" s="518"/>
      <c r="V72" s="519"/>
      <c r="W72" s="521"/>
      <c r="X72" s="509"/>
      <c r="Y72" s="522"/>
      <c r="Z72" s="523"/>
      <c r="AA72" s="111"/>
    </row>
    <row r="73" spans="6:27" ht="15" customHeight="1" thickTop="1" thickBot="1" x14ac:dyDescent="0.3">
      <c r="F73" s="109"/>
      <c r="G73" s="185"/>
      <c r="H73" s="507"/>
      <c r="I73" s="306"/>
      <c r="J73" s="507"/>
      <c r="K73" s="724" t="s">
        <v>559</v>
      </c>
      <c r="L73" s="725"/>
      <c r="M73" s="725"/>
      <c r="N73" s="726"/>
      <c r="O73" s="625"/>
      <c r="P73" s="626" t="s">
        <v>279</v>
      </c>
      <c r="Q73" s="626"/>
      <c r="R73" s="627"/>
      <c r="S73" s="628"/>
      <c r="T73" s="629"/>
      <c r="U73" s="630"/>
      <c r="V73" s="626"/>
      <c r="W73" s="631"/>
      <c r="X73" s="630"/>
      <c r="Y73" s="626" t="s">
        <v>58</v>
      </c>
      <c r="Z73" s="631" t="s">
        <v>58</v>
      </c>
      <c r="AA73" s="111"/>
    </row>
    <row r="74" spans="6:27" ht="15" customHeight="1" thickTop="1" x14ac:dyDescent="0.25">
      <c r="F74" s="109"/>
      <c r="G74" s="185"/>
      <c r="H74" s="507"/>
      <c r="I74" s="306"/>
      <c r="J74" s="507"/>
      <c r="K74" s="642" t="s">
        <v>554</v>
      </c>
      <c r="L74" s="640"/>
      <c r="M74" s="640"/>
      <c r="N74" s="641"/>
      <c r="O74" s="118"/>
      <c r="P74" s="514">
        <f>+P75+P79</f>
        <v>29305</v>
      </c>
      <c r="Q74" s="514">
        <f t="shared" ref="Q74:S74" si="6">+Q75+Q79</f>
        <v>29305</v>
      </c>
      <c r="R74" s="514">
        <f t="shared" si="6"/>
        <v>29305</v>
      </c>
      <c r="S74" s="514">
        <f t="shared" si="6"/>
        <v>29305</v>
      </c>
      <c r="T74" s="514"/>
      <c r="U74" s="535"/>
      <c r="V74" s="516">
        <f t="shared" ref="V74" si="7">+S74-R74</f>
        <v>0</v>
      </c>
      <c r="W74" s="517">
        <f t="shared" ref="W74" si="8">+S74/R74</f>
        <v>1</v>
      </c>
      <c r="X74" s="118"/>
      <c r="Y74" s="516"/>
      <c r="Z74" s="517" t="s">
        <v>58</v>
      </c>
      <c r="AA74" s="111"/>
    </row>
    <row r="75" spans="6:27" ht="15" customHeight="1" x14ac:dyDescent="0.25">
      <c r="F75" s="109"/>
      <c r="G75" s="185"/>
      <c r="H75" s="507"/>
      <c r="I75" s="306"/>
      <c r="J75" s="507"/>
      <c r="K75" s="570" t="s">
        <v>528</v>
      </c>
      <c r="L75" s="571"/>
      <c r="M75" s="572"/>
      <c r="N75" s="573"/>
      <c r="O75" s="509"/>
      <c r="P75" s="514">
        <f>SUM(P76:P78)</f>
        <v>21653</v>
      </c>
      <c r="Q75" s="514">
        <f t="shared" ref="Q75:S75" si="9">SUM(Q76:Q78)</f>
        <v>21653</v>
      </c>
      <c r="R75" s="514">
        <f t="shared" si="9"/>
        <v>21653</v>
      </c>
      <c r="S75" s="514">
        <f t="shared" si="9"/>
        <v>21653</v>
      </c>
      <c r="T75" s="514"/>
      <c r="U75" s="535"/>
      <c r="V75" s="516">
        <f t="shared" ref="V75:V82" si="10">+S75-R75</f>
        <v>0</v>
      </c>
      <c r="W75" s="517">
        <f t="shared" ref="W75:W82" si="11">+S75/R75</f>
        <v>1</v>
      </c>
      <c r="X75" s="118"/>
      <c r="Y75" s="516"/>
      <c r="Z75" s="517" t="s">
        <v>58</v>
      </c>
      <c r="AA75" s="111"/>
    </row>
    <row r="76" spans="6:27" ht="15" customHeight="1" x14ac:dyDescent="0.25">
      <c r="F76" s="109"/>
      <c r="G76" s="185"/>
      <c r="H76" s="507"/>
      <c r="I76" s="306"/>
      <c r="J76" s="507"/>
      <c r="K76" s="574" t="s">
        <v>556</v>
      </c>
      <c r="L76" s="575"/>
      <c r="M76" s="572"/>
      <c r="N76" s="573"/>
      <c r="O76" s="509"/>
      <c r="P76" s="534">
        <v>15112</v>
      </c>
      <c r="Q76" s="534">
        <v>15112</v>
      </c>
      <c r="R76" s="534">
        <v>15112</v>
      </c>
      <c r="S76" s="534">
        <v>15112</v>
      </c>
      <c r="T76" s="514"/>
      <c r="U76" s="535"/>
      <c r="V76" s="516">
        <f t="shared" si="10"/>
        <v>0</v>
      </c>
      <c r="W76" s="517">
        <f t="shared" si="11"/>
        <v>1</v>
      </c>
      <c r="X76" s="118"/>
      <c r="Y76" s="516"/>
      <c r="Z76" s="517" t="s">
        <v>58</v>
      </c>
      <c r="AA76" s="111"/>
    </row>
    <row r="77" spans="6:27" ht="15" customHeight="1" x14ac:dyDescent="0.25">
      <c r="F77" s="109"/>
      <c r="G77" s="185"/>
      <c r="H77" s="507"/>
      <c r="I77" s="306"/>
      <c r="J77" s="507"/>
      <c r="K77" s="574" t="s">
        <v>555</v>
      </c>
      <c r="L77" s="575"/>
      <c r="M77" s="572"/>
      <c r="N77" s="573"/>
      <c r="O77" s="509"/>
      <c r="P77" s="534">
        <v>4919</v>
      </c>
      <c r="Q77" s="534">
        <v>4919</v>
      </c>
      <c r="R77" s="534">
        <v>4919</v>
      </c>
      <c r="S77" s="534">
        <v>4919</v>
      </c>
      <c r="T77" s="514"/>
      <c r="U77" s="535"/>
      <c r="V77" s="516">
        <f t="shared" si="10"/>
        <v>0</v>
      </c>
      <c r="W77" s="517">
        <f t="shared" si="11"/>
        <v>1</v>
      </c>
      <c r="X77" s="118"/>
      <c r="Y77" s="516"/>
      <c r="Z77" s="517" t="s">
        <v>58</v>
      </c>
      <c r="AA77" s="111"/>
    </row>
    <row r="78" spans="6:27" ht="15" customHeight="1" x14ac:dyDescent="0.25">
      <c r="F78" s="109"/>
      <c r="G78" s="185"/>
      <c r="H78" s="507"/>
      <c r="I78" s="306"/>
      <c r="J78" s="507"/>
      <c r="K78" s="574" t="s">
        <v>557</v>
      </c>
      <c r="L78" s="575"/>
      <c r="M78" s="572"/>
      <c r="N78" s="573"/>
      <c r="O78" s="509"/>
      <c r="P78" s="534">
        <v>1622</v>
      </c>
      <c r="Q78" s="534">
        <v>1622</v>
      </c>
      <c r="R78" s="534">
        <v>1622</v>
      </c>
      <c r="S78" s="534">
        <v>1622</v>
      </c>
      <c r="T78" s="514"/>
      <c r="U78" s="535"/>
      <c r="V78" s="516">
        <f t="shared" si="10"/>
        <v>0</v>
      </c>
      <c r="W78" s="517">
        <f t="shared" si="11"/>
        <v>1</v>
      </c>
      <c r="X78" s="118"/>
      <c r="Y78" s="516"/>
      <c r="Z78" s="517" t="s">
        <v>58</v>
      </c>
      <c r="AA78" s="111"/>
    </row>
    <row r="79" spans="6:27" ht="15" customHeight="1" x14ac:dyDescent="0.25">
      <c r="F79" s="109"/>
      <c r="G79" s="185"/>
      <c r="H79" s="507"/>
      <c r="I79" s="306"/>
      <c r="J79" s="507"/>
      <c r="K79" s="570" t="s">
        <v>558</v>
      </c>
      <c r="L79" s="571"/>
      <c r="M79" s="572"/>
      <c r="N79" s="573"/>
      <c r="O79" s="509"/>
      <c r="P79" s="514">
        <f>SUM(P80:P82)</f>
        <v>7652</v>
      </c>
      <c r="Q79" s="514">
        <f t="shared" ref="Q79:S79" si="12">SUM(Q80:Q82)</f>
        <v>7652</v>
      </c>
      <c r="R79" s="514">
        <f t="shared" si="12"/>
        <v>7652</v>
      </c>
      <c r="S79" s="514">
        <f t="shared" si="12"/>
        <v>7652</v>
      </c>
      <c r="T79" s="514"/>
      <c r="U79" s="535"/>
      <c r="V79" s="516">
        <f t="shared" si="10"/>
        <v>0</v>
      </c>
      <c r="W79" s="517">
        <f t="shared" si="11"/>
        <v>1</v>
      </c>
      <c r="X79" s="118"/>
      <c r="Y79" s="516"/>
      <c r="Z79" s="517" t="s">
        <v>58</v>
      </c>
      <c r="AA79" s="111"/>
    </row>
    <row r="80" spans="6:27" ht="15" customHeight="1" x14ac:dyDescent="0.25">
      <c r="F80" s="109"/>
      <c r="G80" s="185"/>
      <c r="H80" s="507"/>
      <c r="I80" s="306"/>
      <c r="J80" s="507"/>
      <c r="K80" s="574" t="s">
        <v>556</v>
      </c>
      <c r="L80" s="575"/>
      <c r="M80" s="572"/>
      <c r="N80" s="573"/>
      <c r="O80" s="509"/>
      <c r="P80" s="534">
        <v>4318</v>
      </c>
      <c r="Q80" s="534">
        <v>4318</v>
      </c>
      <c r="R80" s="534">
        <v>4318</v>
      </c>
      <c r="S80" s="534">
        <v>4318</v>
      </c>
      <c r="T80" s="514"/>
      <c r="U80" s="535"/>
      <c r="V80" s="516">
        <f t="shared" si="10"/>
        <v>0</v>
      </c>
      <c r="W80" s="517">
        <f t="shared" si="11"/>
        <v>1</v>
      </c>
      <c r="X80" s="118"/>
      <c r="Y80" s="516"/>
      <c r="Z80" s="517" t="s">
        <v>58</v>
      </c>
      <c r="AA80" s="111"/>
    </row>
    <row r="81" spans="6:27" ht="15" customHeight="1" x14ac:dyDescent="0.25">
      <c r="F81" s="109"/>
      <c r="G81" s="185"/>
      <c r="H81" s="507"/>
      <c r="I81" s="306"/>
      <c r="J81" s="507"/>
      <c r="K81" s="574" t="s">
        <v>555</v>
      </c>
      <c r="L81" s="575"/>
      <c r="M81" s="572"/>
      <c r="N81" s="573"/>
      <c r="O81" s="509"/>
      <c r="P81" s="534">
        <v>2375</v>
      </c>
      <c r="Q81" s="534">
        <v>2375</v>
      </c>
      <c r="R81" s="534">
        <v>2375</v>
      </c>
      <c r="S81" s="534">
        <v>2375</v>
      </c>
      <c r="T81" s="514"/>
      <c r="U81" s="535"/>
      <c r="V81" s="516">
        <f t="shared" si="10"/>
        <v>0</v>
      </c>
      <c r="W81" s="517">
        <f t="shared" si="11"/>
        <v>1</v>
      </c>
      <c r="X81" s="118"/>
      <c r="Y81" s="516"/>
      <c r="Z81" s="517" t="s">
        <v>58</v>
      </c>
      <c r="AA81" s="111"/>
    </row>
    <row r="82" spans="6:27" ht="15" customHeight="1" x14ac:dyDescent="0.25">
      <c r="F82" s="109"/>
      <c r="G82" s="185"/>
      <c r="H82" s="507"/>
      <c r="I82" s="306"/>
      <c r="J82" s="507"/>
      <c r="K82" s="574" t="s">
        <v>557</v>
      </c>
      <c r="L82" s="575"/>
      <c r="M82" s="572"/>
      <c r="N82" s="573"/>
      <c r="O82" s="509"/>
      <c r="P82" s="534">
        <v>959</v>
      </c>
      <c r="Q82" s="534">
        <v>959</v>
      </c>
      <c r="R82" s="534">
        <v>959</v>
      </c>
      <c r="S82" s="534">
        <v>959</v>
      </c>
      <c r="T82" s="514"/>
      <c r="U82" s="535"/>
      <c r="V82" s="516">
        <f t="shared" si="10"/>
        <v>0</v>
      </c>
      <c r="W82" s="517">
        <f t="shared" si="11"/>
        <v>1</v>
      </c>
      <c r="X82" s="118"/>
      <c r="Y82" s="516"/>
      <c r="Z82" s="517" t="s">
        <v>58</v>
      </c>
      <c r="AA82" s="111"/>
    </row>
    <row r="83" spans="6:27" ht="7.5" customHeight="1" x14ac:dyDescent="0.25">
      <c r="F83" s="109"/>
      <c r="G83" s="185"/>
      <c r="H83" s="507"/>
      <c r="I83" s="306"/>
      <c r="J83" s="507"/>
      <c r="K83" s="568"/>
      <c r="L83" s="569"/>
      <c r="M83" s="508"/>
      <c r="N83" s="509"/>
      <c r="O83" s="509"/>
      <c r="P83" s="520"/>
      <c r="Q83" s="520"/>
      <c r="R83" s="520"/>
      <c r="S83" s="520"/>
      <c r="T83" s="520"/>
      <c r="U83" s="518"/>
      <c r="V83" s="520"/>
      <c r="W83" s="521"/>
      <c r="X83" s="509"/>
      <c r="Y83" s="522"/>
      <c r="Z83" s="523"/>
      <c r="AA83" s="111"/>
    </row>
    <row r="84" spans="6:27" ht="15" customHeight="1" x14ac:dyDescent="0.25">
      <c r="F84" s="109"/>
      <c r="G84" s="185"/>
      <c r="H84" s="507"/>
      <c r="I84" s="306"/>
      <c r="J84" s="507"/>
      <c r="K84" s="576" t="s">
        <v>560</v>
      </c>
      <c r="L84" s="577"/>
      <c r="M84" s="577"/>
      <c r="N84" s="578"/>
      <c r="O84" s="118"/>
      <c r="P84" s="555">
        <f>+P85+P89</f>
        <v>27014</v>
      </c>
      <c r="Q84" s="555">
        <f t="shared" ref="Q84" si="13">+Q85+Q89</f>
        <v>27014</v>
      </c>
      <c r="R84" s="555">
        <f t="shared" ref="R84" si="14">+R85+R89</f>
        <v>27014</v>
      </c>
      <c r="S84" s="555">
        <f t="shared" ref="S84" si="15">+S85+S89</f>
        <v>27014</v>
      </c>
      <c r="T84" s="555"/>
      <c r="U84" s="535"/>
      <c r="V84" s="556">
        <f t="shared" ref="V84:V92" si="16">+S84-R84</f>
        <v>0</v>
      </c>
      <c r="W84" s="557">
        <f t="shared" ref="W84:W92" si="17">+S84/R84</f>
        <v>1</v>
      </c>
      <c r="X84" s="118"/>
      <c r="Y84" s="556"/>
      <c r="Z84" s="557" t="s">
        <v>58</v>
      </c>
      <c r="AA84" s="111"/>
    </row>
    <row r="85" spans="6:27" ht="15" customHeight="1" x14ac:dyDescent="0.25">
      <c r="F85" s="109"/>
      <c r="G85" s="185"/>
      <c r="H85" s="507"/>
      <c r="I85" s="306"/>
      <c r="J85" s="507"/>
      <c r="K85" s="579" t="s">
        <v>528</v>
      </c>
      <c r="L85" s="580"/>
      <c r="M85" s="581"/>
      <c r="N85" s="582"/>
      <c r="O85" s="509"/>
      <c r="P85" s="555">
        <f>SUM(P86:P88)</f>
        <v>17207</v>
      </c>
      <c r="Q85" s="555">
        <f t="shared" ref="Q85:S85" si="18">SUM(Q86:Q88)</f>
        <v>17207</v>
      </c>
      <c r="R85" s="555">
        <f t="shared" si="18"/>
        <v>17207</v>
      </c>
      <c r="S85" s="555">
        <f t="shared" si="18"/>
        <v>17207</v>
      </c>
      <c r="T85" s="555"/>
      <c r="U85" s="535"/>
      <c r="V85" s="556">
        <f t="shared" si="16"/>
        <v>0</v>
      </c>
      <c r="W85" s="557">
        <f t="shared" si="17"/>
        <v>1</v>
      </c>
      <c r="X85" s="118"/>
      <c r="Y85" s="556"/>
      <c r="Z85" s="557" t="s">
        <v>58</v>
      </c>
      <c r="AA85" s="111"/>
    </row>
    <row r="86" spans="6:27" ht="15" customHeight="1" x14ac:dyDescent="0.25">
      <c r="F86" s="109"/>
      <c r="G86" s="185"/>
      <c r="H86" s="507"/>
      <c r="I86" s="306"/>
      <c r="J86" s="507"/>
      <c r="K86" s="583" t="s">
        <v>556</v>
      </c>
      <c r="L86" s="584"/>
      <c r="M86" s="581"/>
      <c r="N86" s="582"/>
      <c r="O86" s="509"/>
      <c r="P86" s="585">
        <v>7665</v>
      </c>
      <c r="Q86" s="585">
        <v>7665</v>
      </c>
      <c r="R86" s="585">
        <v>7665</v>
      </c>
      <c r="S86" s="585">
        <v>7665</v>
      </c>
      <c r="T86" s="555"/>
      <c r="U86" s="535"/>
      <c r="V86" s="556">
        <f t="shared" si="16"/>
        <v>0</v>
      </c>
      <c r="W86" s="557">
        <f t="shared" si="17"/>
        <v>1</v>
      </c>
      <c r="X86" s="118"/>
      <c r="Y86" s="556"/>
      <c r="Z86" s="557" t="s">
        <v>58</v>
      </c>
      <c r="AA86" s="111"/>
    </row>
    <row r="87" spans="6:27" ht="15" customHeight="1" x14ac:dyDescent="0.25">
      <c r="F87" s="109"/>
      <c r="G87" s="185"/>
      <c r="H87" s="507"/>
      <c r="I87" s="306"/>
      <c r="J87" s="507"/>
      <c r="K87" s="583" t="s">
        <v>555</v>
      </c>
      <c r="L87" s="584"/>
      <c r="M87" s="581"/>
      <c r="N87" s="582"/>
      <c r="O87" s="509"/>
      <c r="P87" s="585">
        <v>7388</v>
      </c>
      <c r="Q87" s="585">
        <v>7388</v>
      </c>
      <c r="R87" s="585">
        <v>7388</v>
      </c>
      <c r="S87" s="585">
        <v>7388</v>
      </c>
      <c r="T87" s="555"/>
      <c r="U87" s="535"/>
      <c r="V87" s="556">
        <f t="shared" si="16"/>
        <v>0</v>
      </c>
      <c r="W87" s="557">
        <f t="shared" si="17"/>
        <v>1</v>
      </c>
      <c r="X87" s="118"/>
      <c r="Y87" s="556"/>
      <c r="Z87" s="557" t="s">
        <v>58</v>
      </c>
      <c r="AA87" s="111"/>
    </row>
    <row r="88" spans="6:27" ht="15" customHeight="1" x14ac:dyDescent="0.25">
      <c r="F88" s="109"/>
      <c r="G88" s="185"/>
      <c r="H88" s="507"/>
      <c r="I88" s="306"/>
      <c r="J88" s="507"/>
      <c r="K88" s="583" t="s">
        <v>557</v>
      </c>
      <c r="L88" s="584"/>
      <c r="M88" s="581"/>
      <c r="N88" s="582"/>
      <c r="O88" s="509"/>
      <c r="P88" s="585">
        <v>2154</v>
      </c>
      <c r="Q88" s="585">
        <v>2154</v>
      </c>
      <c r="R88" s="585">
        <v>2154</v>
      </c>
      <c r="S88" s="585">
        <v>2154</v>
      </c>
      <c r="T88" s="555"/>
      <c r="U88" s="535"/>
      <c r="V88" s="556">
        <f t="shared" si="16"/>
        <v>0</v>
      </c>
      <c r="W88" s="557">
        <f t="shared" si="17"/>
        <v>1</v>
      </c>
      <c r="X88" s="118"/>
      <c r="Y88" s="556"/>
      <c r="Z88" s="557" t="s">
        <v>58</v>
      </c>
      <c r="AA88" s="111"/>
    </row>
    <row r="89" spans="6:27" ht="15" customHeight="1" x14ac:dyDescent="0.25">
      <c r="F89" s="109"/>
      <c r="G89" s="185"/>
      <c r="H89" s="507"/>
      <c r="I89" s="306"/>
      <c r="J89" s="507"/>
      <c r="K89" s="579" t="s">
        <v>558</v>
      </c>
      <c r="L89" s="580"/>
      <c r="M89" s="581"/>
      <c r="N89" s="582"/>
      <c r="O89" s="509"/>
      <c r="P89" s="555">
        <f>SUM(P90:P92)</f>
        <v>9807</v>
      </c>
      <c r="Q89" s="555">
        <f t="shared" ref="Q89:S89" si="19">SUM(Q90:Q92)</f>
        <v>9807</v>
      </c>
      <c r="R89" s="555">
        <f t="shared" si="19"/>
        <v>9807</v>
      </c>
      <c r="S89" s="555">
        <f t="shared" si="19"/>
        <v>9807</v>
      </c>
      <c r="T89" s="555"/>
      <c r="U89" s="535"/>
      <c r="V89" s="556">
        <f t="shared" si="16"/>
        <v>0</v>
      </c>
      <c r="W89" s="557">
        <f t="shared" si="17"/>
        <v>1</v>
      </c>
      <c r="X89" s="118"/>
      <c r="Y89" s="556"/>
      <c r="Z89" s="557" t="s">
        <v>58</v>
      </c>
      <c r="AA89" s="111"/>
    </row>
    <row r="90" spans="6:27" ht="15" customHeight="1" x14ac:dyDescent="0.25">
      <c r="F90" s="109"/>
      <c r="G90" s="185"/>
      <c r="H90" s="507"/>
      <c r="I90" s="306"/>
      <c r="J90" s="507"/>
      <c r="K90" s="583" t="s">
        <v>556</v>
      </c>
      <c r="L90" s="584"/>
      <c r="M90" s="581"/>
      <c r="N90" s="582"/>
      <c r="O90" s="509"/>
      <c r="P90" s="585">
        <v>5318</v>
      </c>
      <c r="Q90" s="585">
        <v>5318</v>
      </c>
      <c r="R90" s="585">
        <v>5318</v>
      </c>
      <c r="S90" s="585">
        <v>5318</v>
      </c>
      <c r="T90" s="555"/>
      <c r="U90" s="535"/>
      <c r="V90" s="556">
        <f t="shared" si="16"/>
        <v>0</v>
      </c>
      <c r="W90" s="557">
        <f t="shared" si="17"/>
        <v>1</v>
      </c>
      <c r="X90" s="118"/>
      <c r="Y90" s="556"/>
      <c r="Z90" s="557" t="s">
        <v>58</v>
      </c>
      <c r="AA90" s="111"/>
    </row>
    <row r="91" spans="6:27" ht="15" customHeight="1" x14ac:dyDescent="0.25">
      <c r="F91" s="109"/>
      <c r="G91" s="185"/>
      <c r="H91" s="507"/>
      <c r="I91" s="306"/>
      <c r="J91" s="507"/>
      <c r="K91" s="583" t="s">
        <v>555</v>
      </c>
      <c r="L91" s="584"/>
      <c r="M91" s="581"/>
      <c r="N91" s="582"/>
      <c r="O91" s="509"/>
      <c r="P91" s="585">
        <v>3329</v>
      </c>
      <c r="Q91" s="585">
        <v>3329</v>
      </c>
      <c r="R91" s="585">
        <v>3329</v>
      </c>
      <c r="S91" s="585">
        <v>3329</v>
      </c>
      <c r="T91" s="555"/>
      <c r="U91" s="535"/>
      <c r="V91" s="556">
        <f t="shared" si="16"/>
        <v>0</v>
      </c>
      <c r="W91" s="557">
        <f t="shared" si="17"/>
        <v>1</v>
      </c>
      <c r="X91" s="118"/>
      <c r="Y91" s="556"/>
      <c r="Z91" s="557" t="s">
        <v>58</v>
      </c>
      <c r="AA91" s="111"/>
    </row>
    <row r="92" spans="6:27" ht="15" customHeight="1" x14ac:dyDescent="0.25">
      <c r="F92" s="109"/>
      <c r="G92" s="185"/>
      <c r="H92" s="507"/>
      <c r="I92" s="306"/>
      <c r="J92" s="507"/>
      <c r="K92" s="583" t="s">
        <v>557</v>
      </c>
      <c r="L92" s="584"/>
      <c r="M92" s="581"/>
      <c r="N92" s="582"/>
      <c r="O92" s="509"/>
      <c r="P92" s="585">
        <v>1160</v>
      </c>
      <c r="Q92" s="585">
        <v>1160</v>
      </c>
      <c r="R92" s="585">
        <v>1160</v>
      </c>
      <c r="S92" s="585">
        <v>1160</v>
      </c>
      <c r="T92" s="555"/>
      <c r="U92" s="535"/>
      <c r="V92" s="556">
        <f t="shared" si="16"/>
        <v>0</v>
      </c>
      <c r="W92" s="557">
        <f t="shared" si="17"/>
        <v>1</v>
      </c>
      <c r="X92" s="118"/>
      <c r="Y92" s="556"/>
      <c r="Z92" s="557" t="s">
        <v>58</v>
      </c>
      <c r="AA92" s="111"/>
    </row>
    <row r="93" spans="6:27" ht="8.1" customHeight="1" x14ac:dyDescent="0.25">
      <c r="F93" s="109"/>
      <c r="G93" s="185"/>
      <c r="H93" s="507"/>
      <c r="I93" s="306"/>
      <c r="J93" s="507"/>
      <c r="K93" s="508"/>
      <c r="L93" s="518"/>
      <c r="M93" s="508"/>
      <c r="N93" s="509"/>
      <c r="O93" s="509"/>
      <c r="P93" s="519"/>
      <c r="Q93" s="519"/>
      <c r="R93" s="519"/>
      <c r="S93" s="519"/>
      <c r="T93" s="520"/>
      <c r="U93" s="518"/>
      <c r="V93" s="519"/>
      <c r="W93" s="521"/>
      <c r="X93" s="509"/>
      <c r="Y93" s="522"/>
      <c r="Z93" s="523"/>
      <c r="AA93" s="111"/>
    </row>
    <row r="94" spans="6:27" ht="15" customHeight="1" x14ac:dyDescent="0.25">
      <c r="F94" s="109"/>
      <c r="G94" s="185"/>
      <c r="H94" s="507"/>
      <c r="I94" s="306"/>
      <c r="J94" s="507"/>
      <c r="K94" s="586" t="s">
        <v>561</v>
      </c>
      <c r="L94" s="587"/>
      <c r="M94" s="587"/>
      <c r="N94" s="588"/>
      <c r="O94" s="118"/>
      <c r="P94" s="595">
        <f>+P95+P99</f>
        <v>27014</v>
      </c>
      <c r="Q94" s="595">
        <f t="shared" ref="Q94" si="20">+Q95+Q99</f>
        <v>27014</v>
      </c>
      <c r="R94" s="595">
        <f t="shared" ref="R94" si="21">+R95+R99</f>
        <v>27014</v>
      </c>
      <c r="S94" s="595">
        <f t="shared" ref="S94" si="22">+S95+S99</f>
        <v>27014</v>
      </c>
      <c r="T94" s="595"/>
      <c r="U94" s="535"/>
      <c r="V94" s="564">
        <f t="shared" ref="V94:V102" si="23">+S94-R94</f>
        <v>0</v>
      </c>
      <c r="W94" s="565">
        <f t="shared" ref="W94:W102" si="24">+S94/R94</f>
        <v>1</v>
      </c>
      <c r="X94" s="118"/>
      <c r="Y94" s="564"/>
      <c r="Z94" s="565" t="s">
        <v>58</v>
      </c>
      <c r="AA94" s="111"/>
    </row>
    <row r="95" spans="6:27" ht="15" customHeight="1" x14ac:dyDescent="0.25">
      <c r="F95" s="109"/>
      <c r="G95" s="185"/>
      <c r="H95" s="507"/>
      <c r="I95" s="306"/>
      <c r="J95" s="507"/>
      <c r="K95" s="589" t="s">
        <v>528</v>
      </c>
      <c r="L95" s="590"/>
      <c r="M95" s="591"/>
      <c r="N95" s="592"/>
      <c r="O95" s="509"/>
      <c r="P95" s="596">
        <f>SUM(P96:P98)</f>
        <v>17207</v>
      </c>
      <c r="Q95" s="596">
        <f t="shared" ref="Q95" si="25">SUM(Q96:Q98)</f>
        <v>17207</v>
      </c>
      <c r="R95" s="596">
        <f t="shared" ref="R95" si="26">SUM(R96:R98)</f>
        <v>17207</v>
      </c>
      <c r="S95" s="596">
        <f t="shared" ref="S95" si="27">SUM(S96:S98)</f>
        <v>17207</v>
      </c>
      <c r="T95" s="596"/>
      <c r="U95" s="535"/>
      <c r="V95" s="564">
        <f t="shared" si="23"/>
        <v>0</v>
      </c>
      <c r="W95" s="565">
        <f t="shared" si="24"/>
        <v>1</v>
      </c>
      <c r="X95" s="118"/>
      <c r="Y95" s="564"/>
      <c r="Z95" s="565" t="s">
        <v>58</v>
      </c>
      <c r="AA95" s="111"/>
    </row>
    <row r="96" spans="6:27" ht="15" customHeight="1" x14ac:dyDescent="0.25">
      <c r="F96" s="109"/>
      <c r="G96" s="185"/>
      <c r="H96" s="507"/>
      <c r="I96" s="306"/>
      <c r="J96" s="507"/>
      <c r="K96" s="593" t="s">
        <v>556</v>
      </c>
      <c r="L96" s="594"/>
      <c r="M96" s="591"/>
      <c r="N96" s="592"/>
      <c r="O96" s="509"/>
      <c r="P96" s="597">
        <v>7665</v>
      </c>
      <c r="Q96" s="597">
        <v>7665</v>
      </c>
      <c r="R96" s="597">
        <v>7665</v>
      </c>
      <c r="S96" s="597">
        <v>7665</v>
      </c>
      <c r="T96" s="596"/>
      <c r="U96" s="535"/>
      <c r="V96" s="564">
        <f t="shared" si="23"/>
        <v>0</v>
      </c>
      <c r="W96" s="565">
        <f t="shared" si="24"/>
        <v>1</v>
      </c>
      <c r="X96" s="118"/>
      <c r="Y96" s="564"/>
      <c r="Z96" s="565" t="s">
        <v>58</v>
      </c>
      <c r="AA96" s="111"/>
    </row>
    <row r="97" spans="6:27" ht="15" customHeight="1" x14ac:dyDescent="0.25">
      <c r="F97" s="109"/>
      <c r="G97" s="185"/>
      <c r="H97" s="507"/>
      <c r="I97" s="306"/>
      <c r="J97" s="507"/>
      <c r="K97" s="593" t="s">
        <v>555</v>
      </c>
      <c r="L97" s="594"/>
      <c r="M97" s="591"/>
      <c r="N97" s="592"/>
      <c r="O97" s="509"/>
      <c r="P97" s="597">
        <v>7388</v>
      </c>
      <c r="Q97" s="597">
        <v>7388</v>
      </c>
      <c r="R97" s="597">
        <v>7388</v>
      </c>
      <c r="S97" s="597">
        <v>7388</v>
      </c>
      <c r="T97" s="596"/>
      <c r="U97" s="535"/>
      <c r="V97" s="564">
        <f t="shared" si="23"/>
        <v>0</v>
      </c>
      <c r="W97" s="565">
        <f t="shared" si="24"/>
        <v>1</v>
      </c>
      <c r="X97" s="118"/>
      <c r="Y97" s="564"/>
      <c r="Z97" s="565" t="s">
        <v>58</v>
      </c>
      <c r="AA97" s="111"/>
    </row>
    <row r="98" spans="6:27" ht="15" customHeight="1" x14ac:dyDescent="0.25">
      <c r="F98" s="109"/>
      <c r="G98" s="185"/>
      <c r="H98" s="507"/>
      <c r="I98" s="306"/>
      <c r="J98" s="507"/>
      <c r="K98" s="593" t="s">
        <v>557</v>
      </c>
      <c r="L98" s="594"/>
      <c r="M98" s="591"/>
      <c r="N98" s="592"/>
      <c r="O98" s="509"/>
      <c r="P98" s="597">
        <v>2154</v>
      </c>
      <c r="Q98" s="597">
        <v>2154</v>
      </c>
      <c r="R98" s="597">
        <v>2154</v>
      </c>
      <c r="S98" s="597">
        <v>2154</v>
      </c>
      <c r="T98" s="596"/>
      <c r="U98" s="535"/>
      <c r="V98" s="564">
        <f t="shared" si="23"/>
        <v>0</v>
      </c>
      <c r="W98" s="565">
        <f t="shared" si="24"/>
        <v>1</v>
      </c>
      <c r="X98" s="118"/>
      <c r="Y98" s="564"/>
      <c r="Z98" s="565" t="s">
        <v>58</v>
      </c>
      <c r="AA98" s="111"/>
    </row>
    <row r="99" spans="6:27" ht="15" customHeight="1" x14ac:dyDescent="0.25">
      <c r="F99" s="109"/>
      <c r="G99" s="185"/>
      <c r="H99" s="507"/>
      <c r="I99" s="306"/>
      <c r="J99" s="507"/>
      <c r="K99" s="589" t="s">
        <v>558</v>
      </c>
      <c r="L99" s="590"/>
      <c r="M99" s="591"/>
      <c r="N99" s="592"/>
      <c r="O99" s="509"/>
      <c r="P99" s="596">
        <f>SUM(P100:P102)</f>
        <v>9807</v>
      </c>
      <c r="Q99" s="596">
        <f t="shared" ref="Q99" si="28">SUM(Q100:Q102)</f>
        <v>9807</v>
      </c>
      <c r="R99" s="596">
        <f t="shared" ref="R99" si="29">SUM(R100:R102)</f>
        <v>9807</v>
      </c>
      <c r="S99" s="596">
        <f t="shared" ref="S99" si="30">SUM(S100:S102)</f>
        <v>9807</v>
      </c>
      <c r="T99" s="596"/>
      <c r="U99" s="535"/>
      <c r="V99" s="564">
        <f t="shared" si="23"/>
        <v>0</v>
      </c>
      <c r="W99" s="565">
        <f t="shared" si="24"/>
        <v>1</v>
      </c>
      <c r="X99" s="118"/>
      <c r="Y99" s="564"/>
      <c r="Z99" s="565" t="s">
        <v>58</v>
      </c>
      <c r="AA99" s="111"/>
    </row>
    <row r="100" spans="6:27" ht="15" customHeight="1" x14ac:dyDescent="0.25">
      <c r="F100" s="109"/>
      <c r="G100" s="185"/>
      <c r="H100" s="507"/>
      <c r="I100" s="306"/>
      <c r="J100" s="507"/>
      <c r="K100" s="593" t="s">
        <v>556</v>
      </c>
      <c r="L100" s="594"/>
      <c r="M100" s="591"/>
      <c r="N100" s="592"/>
      <c r="O100" s="509"/>
      <c r="P100" s="597">
        <v>5318</v>
      </c>
      <c r="Q100" s="597">
        <v>5318</v>
      </c>
      <c r="R100" s="597">
        <v>5318</v>
      </c>
      <c r="S100" s="597">
        <v>5318</v>
      </c>
      <c r="T100" s="596"/>
      <c r="U100" s="535"/>
      <c r="V100" s="564">
        <f t="shared" si="23"/>
        <v>0</v>
      </c>
      <c r="W100" s="565">
        <f t="shared" si="24"/>
        <v>1</v>
      </c>
      <c r="X100" s="118"/>
      <c r="Y100" s="564"/>
      <c r="Z100" s="565" t="s">
        <v>58</v>
      </c>
      <c r="AA100" s="111"/>
    </row>
    <row r="101" spans="6:27" ht="15" customHeight="1" x14ac:dyDescent="0.25">
      <c r="F101" s="109"/>
      <c r="G101" s="185"/>
      <c r="H101" s="507"/>
      <c r="I101" s="306"/>
      <c r="J101" s="507"/>
      <c r="K101" s="593" t="s">
        <v>555</v>
      </c>
      <c r="L101" s="594"/>
      <c r="M101" s="591"/>
      <c r="N101" s="592"/>
      <c r="O101" s="509"/>
      <c r="P101" s="597">
        <v>3329</v>
      </c>
      <c r="Q101" s="597">
        <v>3329</v>
      </c>
      <c r="R101" s="597">
        <v>3329</v>
      </c>
      <c r="S101" s="597">
        <v>3329</v>
      </c>
      <c r="T101" s="596"/>
      <c r="U101" s="535"/>
      <c r="V101" s="564">
        <f t="shared" si="23"/>
        <v>0</v>
      </c>
      <c r="W101" s="565">
        <f t="shared" si="24"/>
        <v>1</v>
      </c>
      <c r="X101" s="118"/>
      <c r="Y101" s="564"/>
      <c r="Z101" s="565" t="s">
        <v>58</v>
      </c>
      <c r="AA101" s="111"/>
    </row>
    <row r="102" spans="6:27" ht="15" customHeight="1" x14ac:dyDescent="0.25">
      <c r="F102" s="109"/>
      <c r="G102" s="185"/>
      <c r="H102" s="507"/>
      <c r="I102" s="306"/>
      <c r="J102" s="507"/>
      <c r="K102" s="593" t="s">
        <v>557</v>
      </c>
      <c r="L102" s="594"/>
      <c r="M102" s="591"/>
      <c r="N102" s="592"/>
      <c r="O102" s="509"/>
      <c r="P102" s="598">
        <v>1160</v>
      </c>
      <c r="Q102" s="598">
        <v>1160</v>
      </c>
      <c r="R102" s="598">
        <v>1160</v>
      </c>
      <c r="S102" s="598">
        <v>1160</v>
      </c>
      <c r="T102" s="599"/>
      <c r="U102" s="535"/>
      <c r="V102" s="600">
        <f t="shared" si="23"/>
        <v>0</v>
      </c>
      <c r="W102" s="601">
        <f t="shared" si="24"/>
        <v>1</v>
      </c>
      <c r="X102" s="118"/>
      <c r="Y102" s="564"/>
      <c r="Z102" s="565" t="s">
        <v>58</v>
      </c>
      <c r="AA102" s="111"/>
    </row>
    <row r="103" spans="6:27" ht="15" customHeight="1" thickBot="1" x14ac:dyDescent="0.3">
      <c r="F103" s="109"/>
      <c r="G103" s="185"/>
      <c r="H103" s="507"/>
      <c r="I103" s="306"/>
      <c r="J103" s="507"/>
      <c r="K103" s="508"/>
      <c r="L103" s="518"/>
      <c r="M103" s="508"/>
      <c r="N103" s="509"/>
      <c r="O103" s="509"/>
      <c r="P103" s="519"/>
      <c r="Q103" s="519"/>
      <c r="R103" s="519"/>
      <c r="S103" s="519"/>
      <c r="T103" s="520"/>
      <c r="U103" s="518"/>
      <c r="V103" s="519"/>
      <c r="W103" s="521"/>
      <c r="X103" s="509"/>
      <c r="Y103" s="522"/>
      <c r="Z103" s="523"/>
      <c r="AA103" s="111"/>
    </row>
    <row r="104" spans="6:27" ht="15" customHeight="1" thickTop="1" thickBot="1" x14ac:dyDescent="0.3">
      <c r="F104" s="109"/>
      <c r="G104" s="185"/>
      <c r="H104" s="507"/>
      <c r="I104" s="306"/>
      <c r="J104" s="507"/>
      <c r="K104" s="724" t="s">
        <v>278</v>
      </c>
      <c r="L104" s="725"/>
      <c r="M104" s="725"/>
      <c r="N104" s="726"/>
      <c r="O104" s="625"/>
      <c r="P104" s="626" t="s">
        <v>279</v>
      </c>
      <c r="Q104" s="626"/>
      <c r="R104" s="627"/>
      <c r="S104" s="628"/>
      <c r="T104" s="629"/>
      <c r="U104" s="630"/>
      <c r="V104" s="626"/>
      <c r="W104" s="631"/>
      <c r="X104" s="630"/>
      <c r="Y104" s="626" t="s">
        <v>58</v>
      </c>
      <c r="Z104" s="631" t="s">
        <v>58</v>
      </c>
      <c r="AA104" s="111"/>
    </row>
    <row r="105" spans="6:27" ht="15" customHeight="1" thickTop="1" x14ac:dyDescent="0.25">
      <c r="F105" s="109"/>
      <c r="G105" s="185"/>
      <c r="H105" s="507"/>
      <c r="I105" s="306"/>
      <c r="J105" s="507"/>
      <c r="K105" s="639" t="s">
        <v>545</v>
      </c>
      <c r="L105" s="640"/>
      <c r="M105" s="640"/>
      <c r="N105" s="641"/>
      <c r="O105" s="118"/>
      <c r="P105" s="514"/>
      <c r="Q105" s="514"/>
      <c r="R105" s="514"/>
      <c r="S105" s="514"/>
      <c r="T105" s="514"/>
      <c r="U105" s="535"/>
      <c r="V105" s="516"/>
      <c r="W105" s="517"/>
      <c r="X105" s="118"/>
      <c r="Y105" s="516"/>
      <c r="Z105" s="517"/>
      <c r="AA105" s="111"/>
    </row>
    <row r="106" spans="6:27" ht="8.1" customHeight="1" x14ac:dyDescent="0.25">
      <c r="F106" s="109"/>
      <c r="G106" s="185"/>
      <c r="H106" s="507"/>
      <c r="I106" s="306"/>
      <c r="J106" s="507"/>
      <c r="K106" s="558"/>
      <c r="L106" s="559"/>
      <c r="M106" s="559"/>
      <c r="N106" s="560"/>
      <c r="O106" s="509"/>
      <c r="P106" s="533"/>
      <c r="Q106" s="533"/>
      <c r="R106" s="533"/>
      <c r="S106" s="533"/>
      <c r="T106" s="533"/>
      <c r="U106" s="518"/>
      <c r="V106" s="272"/>
      <c r="W106" s="561"/>
      <c r="X106" s="509"/>
      <c r="Y106" s="272"/>
      <c r="Z106" s="561"/>
      <c r="AA106" s="111"/>
    </row>
    <row r="107" spans="6:27" ht="15" customHeight="1" x14ac:dyDescent="0.25">
      <c r="F107" s="109"/>
      <c r="G107" s="185"/>
      <c r="H107" s="507"/>
      <c r="I107" s="306"/>
      <c r="J107" s="507"/>
      <c r="K107" s="511" t="s">
        <v>542</v>
      </c>
      <c r="L107" s="512"/>
      <c r="M107" s="512"/>
      <c r="N107" s="513"/>
      <c r="O107" s="118"/>
      <c r="P107" s="514"/>
      <c r="Q107" s="514"/>
      <c r="R107" s="514"/>
      <c r="S107" s="514"/>
      <c r="T107" s="514"/>
      <c r="U107" s="535"/>
      <c r="V107" s="516"/>
      <c r="W107" s="517"/>
      <c r="X107" s="118"/>
      <c r="Y107" s="516"/>
      <c r="Z107" s="517"/>
      <c r="AA107" s="111"/>
    </row>
    <row r="108" spans="6:27" ht="15" customHeight="1" x14ac:dyDescent="0.25">
      <c r="F108" s="109"/>
      <c r="G108" s="185"/>
      <c r="H108" s="507"/>
      <c r="I108" s="306"/>
      <c r="J108" s="507"/>
      <c r="K108" s="524" t="s">
        <v>532</v>
      </c>
      <c r="L108" s="525" t="s">
        <v>538</v>
      </c>
      <c r="M108" s="526"/>
      <c r="N108" s="527"/>
      <c r="O108" s="509"/>
      <c r="P108" s="534">
        <v>57995</v>
      </c>
      <c r="Q108" s="534">
        <v>57995</v>
      </c>
      <c r="R108" s="534">
        <v>57995</v>
      </c>
      <c r="S108" s="534">
        <v>57995</v>
      </c>
      <c r="T108" s="514"/>
      <c r="U108" s="535"/>
      <c r="V108" s="516">
        <f t="shared" ref="V108:V112" si="31">+S108-R108</f>
        <v>0</v>
      </c>
      <c r="W108" s="517">
        <f t="shared" ref="W108:W112" si="32">+S108/R108</f>
        <v>1</v>
      </c>
      <c r="X108" s="118"/>
      <c r="Y108" s="516"/>
      <c r="Z108" s="517"/>
      <c r="AA108" s="111"/>
    </row>
    <row r="109" spans="6:27" ht="15" customHeight="1" x14ac:dyDescent="0.25">
      <c r="F109" s="109"/>
      <c r="G109" s="185"/>
      <c r="H109" s="507"/>
      <c r="I109" s="306"/>
      <c r="J109" s="507"/>
      <c r="K109" s="528" t="s">
        <v>533</v>
      </c>
      <c r="L109" s="529" t="s">
        <v>537</v>
      </c>
      <c r="M109" s="530"/>
      <c r="N109" s="531"/>
      <c r="O109" s="509"/>
      <c r="P109" s="534">
        <v>27102</v>
      </c>
      <c r="Q109" s="534">
        <v>27102</v>
      </c>
      <c r="R109" s="534">
        <v>27102</v>
      </c>
      <c r="S109" s="534">
        <v>27102</v>
      </c>
      <c r="T109" s="514"/>
      <c r="U109" s="535"/>
      <c r="V109" s="516">
        <f t="shared" si="31"/>
        <v>0</v>
      </c>
      <c r="W109" s="517">
        <f t="shared" si="32"/>
        <v>1</v>
      </c>
      <c r="X109" s="118"/>
      <c r="Y109" s="516"/>
      <c r="Z109" s="517"/>
      <c r="AA109" s="111"/>
    </row>
    <row r="110" spans="6:27" ht="15" customHeight="1" x14ac:dyDescent="0.25">
      <c r="F110" s="109"/>
      <c r="G110" s="185"/>
      <c r="H110" s="507"/>
      <c r="I110" s="306"/>
      <c r="J110" s="507"/>
      <c r="K110" s="528" t="s">
        <v>534</v>
      </c>
      <c r="L110" s="529" t="s">
        <v>539</v>
      </c>
      <c r="M110" s="530"/>
      <c r="N110" s="531"/>
      <c r="O110" s="509"/>
      <c r="P110" s="534">
        <v>5369</v>
      </c>
      <c r="Q110" s="534">
        <v>5369</v>
      </c>
      <c r="R110" s="534">
        <v>5369</v>
      </c>
      <c r="S110" s="534">
        <v>5369</v>
      </c>
      <c r="T110" s="514"/>
      <c r="U110" s="535"/>
      <c r="V110" s="516">
        <f t="shared" si="31"/>
        <v>0</v>
      </c>
      <c r="W110" s="517">
        <f t="shared" si="32"/>
        <v>1</v>
      </c>
      <c r="X110" s="118"/>
      <c r="Y110" s="516"/>
      <c r="Z110" s="517"/>
      <c r="AA110" s="111"/>
    </row>
    <row r="111" spans="6:27" ht="15" customHeight="1" x14ac:dyDescent="0.25">
      <c r="F111" s="109"/>
      <c r="G111" s="185"/>
      <c r="H111" s="507"/>
      <c r="I111" s="306"/>
      <c r="J111" s="507"/>
      <c r="K111" s="528" t="s">
        <v>535</v>
      </c>
      <c r="L111" s="532" t="s">
        <v>540</v>
      </c>
      <c r="M111" s="530"/>
      <c r="N111" s="531"/>
      <c r="O111" s="509"/>
      <c r="P111" s="534">
        <v>13242</v>
      </c>
      <c r="Q111" s="534">
        <v>13242</v>
      </c>
      <c r="R111" s="534">
        <v>13242</v>
      </c>
      <c r="S111" s="534">
        <v>13242</v>
      </c>
      <c r="T111" s="514"/>
      <c r="U111" s="535"/>
      <c r="V111" s="516">
        <f t="shared" si="31"/>
        <v>0</v>
      </c>
      <c r="W111" s="517">
        <f t="shared" si="32"/>
        <v>1</v>
      </c>
      <c r="X111" s="118"/>
      <c r="Y111" s="516"/>
      <c r="Z111" s="517"/>
      <c r="AA111" s="111"/>
    </row>
    <row r="112" spans="6:27" ht="15" customHeight="1" x14ac:dyDescent="0.25">
      <c r="F112" s="109"/>
      <c r="G112" s="185"/>
      <c r="H112" s="507"/>
      <c r="I112" s="306"/>
      <c r="J112" s="507"/>
      <c r="K112" s="528" t="s">
        <v>536</v>
      </c>
      <c r="L112" s="532" t="s">
        <v>541</v>
      </c>
      <c r="M112" s="530"/>
      <c r="N112" s="531"/>
      <c r="O112" s="509"/>
      <c r="P112" s="534">
        <v>115994</v>
      </c>
      <c r="Q112" s="534">
        <v>115994</v>
      </c>
      <c r="R112" s="534">
        <v>115994</v>
      </c>
      <c r="S112" s="534">
        <v>115994</v>
      </c>
      <c r="T112" s="514"/>
      <c r="U112" s="535"/>
      <c r="V112" s="516">
        <f t="shared" si="31"/>
        <v>0</v>
      </c>
      <c r="W112" s="517">
        <f t="shared" si="32"/>
        <v>1</v>
      </c>
      <c r="X112" s="118"/>
      <c r="Y112" s="516"/>
      <c r="Z112" s="517"/>
      <c r="AA112" s="111"/>
    </row>
    <row r="113" spans="6:27" ht="7.5" customHeight="1" x14ac:dyDescent="0.25">
      <c r="F113" s="109"/>
      <c r="G113" s="185"/>
      <c r="H113" s="507"/>
      <c r="I113" s="306"/>
      <c r="J113" s="507"/>
      <c r="K113" s="558"/>
      <c r="L113" s="559"/>
      <c r="M113" s="559"/>
      <c r="N113" s="560"/>
      <c r="O113" s="509"/>
      <c r="P113" s="533"/>
      <c r="Q113" s="533"/>
      <c r="R113" s="533"/>
      <c r="S113" s="533"/>
      <c r="T113" s="533"/>
      <c r="U113" s="518"/>
      <c r="V113" s="272"/>
      <c r="W113" s="561"/>
      <c r="X113" s="509"/>
      <c r="Y113" s="272"/>
      <c r="Z113" s="561"/>
      <c r="AA113" s="111"/>
    </row>
    <row r="114" spans="6:27" ht="15" customHeight="1" x14ac:dyDescent="0.25">
      <c r="F114" s="109"/>
      <c r="G114" s="185"/>
      <c r="H114" s="507"/>
      <c r="I114" s="306"/>
      <c r="J114" s="507"/>
      <c r="K114" s="511" t="s">
        <v>546</v>
      </c>
      <c r="L114" s="512"/>
      <c r="M114" s="512"/>
      <c r="N114" s="513"/>
      <c r="O114" s="118"/>
      <c r="P114" s="514">
        <f>SUM(P115:P119)</f>
        <v>59619324</v>
      </c>
      <c r="Q114" s="514">
        <f t="shared" ref="Q114:R114" si="33">SUM(Q115:Q119)</f>
        <v>59619324</v>
      </c>
      <c r="R114" s="514">
        <f t="shared" si="33"/>
        <v>59619324</v>
      </c>
      <c r="S114" s="514">
        <f>SUM(S115:S119)</f>
        <v>59619324</v>
      </c>
      <c r="T114" s="514"/>
      <c r="U114" s="535"/>
      <c r="V114" s="514">
        <f t="shared" ref="V114:V119" si="34">+S114-R114</f>
        <v>0</v>
      </c>
      <c r="W114" s="515">
        <f t="shared" ref="W114:W119" si="35">+S114/R114</f>
        <v>1</v>
      </c>
      <c r="X114" s="118"/>
      <c r="Y114" s="516"/>
      <c r="Z114" s="517"/>
      <c r="AA114" s="111"/>
    </row>
    <row r="115" spans="6:27" ht="15" customHeight="1" x14ac:dyDescent="0.25">
      <c r="F115" s="109"/>
      <c r="G115" s="185"/>
      <c r="H115" s="507"/>
      <c r="I115" s="306"/>
      <c r="J115" s="507"/>
      <c r="K115" s="524" t="s">
        <v>532</v>
      </c>
      <c r="L115" s="525" t="s">
        <v>538</v>
      </c>
      <c r="M115" s="526"/>
      <c r="N115" s="527"/>
      <c r="O115" s="509"/>
      <c r="P115" s="534">
        <v>5798760</v>
      </c>
      <c r="Q115" s="534">
        <v>5798760</v>
      </c>
      <c r="R115" s="534">
        <v>5798760</v>
      </c>
      <c r="S115" s="534">
        <v>5798760</v>
      </c>
      <c r="T115" s="514"/>
      <c r="U115" s="535"/>
      <c r="V115" s="516">
        <f t="shared" si="34"/>
        <v>0</v>
      </c>
      <c r="W115" s="517">
        <f t="shared" si="35"/>
        <v>1</v>
      </c>
      <c r="X115" s="118"/>
      <c r="Y115" s="516"/>
      <c r="Z115" s="517"/>
      <c r="AA115" s="111"/>
    </row>
    <row r="116" spans="6:27" ht="15" customHeight="1" x14ac:dyDescent="0.25">
      <c r="F116" s="109"/>
      <c r="G116" s="185"/>
      <c r="H116" s="507"/>
      <c r="I116" s="306"/>
      <c r="J116" s="507"/>
      <c r="K116" s="528" t="s">
        <v>533</v>
      </c>
      <c r="L116" s="529" t="s">
        <v>537</v>
      </c>
      <c r="M116" s="530"/>
      <c r="N116" s="531"/>
      <c r="O116" s="509"/>
      <c r="P116" s="534">
        <v>27285246</v>
      </c>
      <c r="Q116" s="534">
        <v>27285246</v>
      </c>
      <c r="R116" s="534">
        <v>27285246</v>
      </c>
      <c r="S116" s="534">
        <v>27285246</v>
      </c>
      <c r="T116" s="514"/>
      <c r="U116" s="535"/>
      <c r="V116" s="516">
        <f t="shared" si="34"/>
        <v>0</v>
      </c>
      <c r="W116" s="517">
        <f t="shared" si="35"/>
        <v>1</v>
      </c>
      <c r="X116" s="118"/>
      <c r="Y116" s="516"/>
      <c r="Z116" s="517"/>
      <c r="AA116" s="111"/>
    </row>
    <row r="117" spans="6:27" ht="15" customHeight="1" x14ac:dyDescent="0.25">
      <c r="F117" s="109"/>
      <c r="G117" s="185"/>
      <c r="H117" s="507"/>
      <c r="I117" s="306"/>
      <c r="J117" s="507"/>
      <c r="K117" s="528" t="s">
        <v>534</v>
      </c>
      <c r="L117" s="529" t="s">
        <v>539</v>
      </c>
      <c r="M117" s="530"/>
      <c r="N117" s="531"/>
      <c r="O117" s="509"/>
      <c r="P117" s="534">
        <v>1351836</v>
      </c>
      <c r="Q117" s="534">
        <v>1351836</v>
      </c>
      <c r="R117" s="534">
        <v>1351836</v>
      </c>
      <c r="S117" s="534">
        <v>1351836</v>
      </c>
      <c r="T117" s="514"/>
      <c r="U117" s="535"/>
      <c r="V117" s="516">
        <f t="shared" si="34"/>
        <v>0</v>
      </c>
      <c r="W117" s="517">
        <f t="shared" si="35"/>
        <v>1</v>
      </c>
      <c r="X117" s="118"/>
      <c r="Y117" s="516"/>
      <c r="Z117" s="517"/>
      <c r="AA117" s="111"/>
    </row>
    <row r="118" spans="6:27" ht="15" customHeight="1" x14ac:dyDescent="0.25">
      <c r="F118" s="109"/>
      <c r="G118" s="185"/>
      <c r="H118" s="507"/>
      <c r="I118" s="306"/>
      <c r="J118" s="507"/>
      <c r="K118" s="528" t="s">
        <v>535</v>
      </c>
      <c r="L118" s="532" t="s">
        <v>540</v>
      </c>
      <c r="M118" s="530"/>
      <c r="N118" s="531"/>
      <c r="O118" s="509"/>
      <c r="P118" s="534">
        <v>4314300</v>
      </c>
      <c r="Q118" s="534">
        <v>4314300</v>
      </c>
      <c r="R118" s="534">
        <v>4314300</v>
      </c>
      <c r="S118" s="534">
        <v>4314300</v>
      </c>
      <c r="T118" s="514"/>
      <c r="U118" s="535"/>
      <c r="V118" s="516">
        <f t="shared" si="34"/>
        <v>0</v>
      </c>
      <c r="W118" s="517">
        <f t="shared" si="35"/>
        <v>1</v>
      </c>
      <c r="X118" s="118"/>
      <c r="Y118" s="516"/>
      <c r="Z118" s="517"/>
      <c r="AA118" s="111"/>
    </row>
    <row r="119" spans="6:27" ht="15" customHeight="1" x14ac:dyDescent="0.25">
      <c r="F119" s="109"/>
      <c r="G119" s="185"/>
      <c r="H119" s="507"/>
      <c r="I119" s="306"/>
      <c r="J119" s="507"/>
      <c r="K119" s="528" t="s">
        <v>536</v>
      </c>
      <c r="L119" s="532" t="s">
        <v>541</v>
      </c>
      <c r="M119" s="530"/>
      <c r="N119" s="531"/>
      <c r="O119" s="509"/>
      <c r="P119" s="534">
        <v>20869182</v>
      </c>
      <c r="Q119" s="534">
        <v>20869182</v>
      </c>
      <c r="R119" s="534">
        <v>20869182</v>
      </c>
      <c r="S119" s="534">
        <v>20869182</v>
      </c>
      <c r="T119" s="514"/>
      <c r="U119" s="535"/>
      <c r="V119" s="516">
        <f t="shared" si="34"/>
        <v>0</v>
      </c>
      <c r="W119" s="517">
        <f t="shared" si="35"/>
        <v>1</v>
      </c>
      <c r="X119" s="118"/>
      <c r="Y119" s="516"/>
      <c r="Z119" s="517"/>
      <c r="AA119" s="111"/>
    </row>
    <row r="120" spans="6:27" ht="8.1" customHeight="1" x14ac:dyDescent="0.25">
      <c r="F120" s="109"/>
      <c r="G120" s="185"/>
      <c r="H120" s="507"/>
      <c r="I120" s="306"/>
      <c r="J120" s="507"/>
      <c r="K120" s="558"/>
      <c r="L120" s="559"/>
      <c r="M120" s="559"/>
      <c r="N120" s="560"/>
      <c r="O120" s="509"/>
      <c r="P120" s="533"/>
      <c r="Q120" s="533"/>
      <c r="R120" s="533"/>
      <c r="S120" s="533"/>
      <c r="T120" s="533"/>
      <c r="U120" s="518"/>
      <c r="V120" s="272"/>
      <c r="W120" s="561"/>
      <c r="X120" s="509"/>
      <c r="Y120" s="272"/>
      <c r="Z120" s="561"/>
      <c r="AA120" s="111"/>
    </row>
    <row r="121" spans="6:27" ht="15" customHeight="1" x14ac:dyDescent="0.25">
      <c r="F121" s="109"/>
      <c r="G121" s="185"/>
      <c r="H121" s="507"/>
      <c r="I121" s="306"/>
      <c r="J121" s="507"/>
      <c r="K121" s="511" t="s">
        <v>547</v>
      </c>
      <c r="L121" s="512"/>
      <c r="M121" s="512"/>
      <c r="N121" s="513"/>
      <c r="O121" s="118"/>
      <c r="P121" s="514">
        <f>SUM(P122:P126)</f>
        <v>62622014.700000003</v>
      </c>
      <c r="Q121" s="514">
        <f t="shared" ref="Q121" si="36">SUM(Q122:Q126)</f>
        <v>62622014.700000003</v>
      </c>
      <c r="R121" s="514">
        <f t="shared" ref="R121" si="37">SUM(R122:R126)</f>
        <v>62622014.700000003</v>
      </c>
      <c r="S121" s="514">
        <f>SUM(S122:S126)</f>
        <v>62622014.700000003</v>
      </c>
      <c r="T121" s="514"/>
      <c r="U121" s="535"/>
      <c r="V121" s="514">
        <f t="shared" ref="V121:V126" si="38">+S121-R121</f>
        <v>0</v>
      </c>
      <c r="W121" s="515">
        <f t="shared" ref="W121:W126" si="39">+S121/R121</f>
        <v>1</v>
      </c>
      <c r="X121" s="118"/>
      <c r="Y121" s="516"/>
      <c r="Z121" s="517"/>
      <c r="AA121" s="111"/>
    </row>
    <row r="122" spans="6:27" ht="15" customHeight="1" x14ac:dyDescent="0.25">
      <c r="F122" s="109"/>
      <c r="G122" s="185"/>
      <c r="H122" s="507"/>
      <c r="I122" s="306"/>
      <c r="J122" s="507"/>
      <c r="K122" s="524" t="s">
        <v>532</v>
      </c>
      <c r="L122" s="525" t="s">
        <v>538</v>
      </c>
      <c r="M122" s="526"/>
      <c r="N122" s="527"/>
      <c r="O122" s="509"/>
      <c r="P122" s="534">
        <v>6089475</v>
      </c>
      <c r="Q122" s="534">
        <v>6089475</v>
      </c>
      <c r="R122" s="534">
        <v>6089475</v>
      </c>
      <c r="S122" s="534">
        <v>6089475</v>
      </c>
      <c r="T122" s="514"/>
      <c r="U122" s="535"/>
      <c r="V122" s="516">
        <f t="shared" si="38"/>
        <v>0</v>
      </c>
      <c r="W122" s="517">
        <f t="shared" si="39"/>
        <v>1</v>
      </c>
      <c r="X122" s="118"/>
      <c r="Y122" s="516"/>
      <c r="Z122" s="517"/>
      <c r="AA122" s="111"/>
    </row>
    <row r="123" spans="6:27" ht="15" customHeight="1" x14ac:dyDescent="0.25">
      <c r="F123" s="109"/>
      <c r="G123" s="185"/>
      <c r="H123" s="507"/>
      <c r="I123" s="306"/>
      <c r="J123" s="507"/>
      <c r="K123" s="528" t="s">
        <v>533</v>
      </c>
      <c r="L123" s="529" t="s">
        <v>537</v>
      </c>
      <c r="M123" s="530"/>
      <c r="N123" s="531"/>
      <c r="O123" s="509"/>
      <c r="P123" s="534">
        <v>28656299.700000003</v>
      </c>
      <c r="Q123" s="534">
        <v>28656299.700000003</v>
      </c>
      <c r="R123" s="534">
        <v>28656299.700000003</v>
      </c>
      <c r="S123" s="534">
        <v>28656299.700000003</v>
      </c>
      <c r="T123" s="514"/>
      <c r="U123" s="535"/>
      <c r="V123" s="516">
        <f t="shared" si="38"/>
        <v>0</v>
      </c>
      <c r="W123" s="517">
        <f t="shared" si="39"/>
        <v>1</v>
      </c>
      <c r="X123" s="118"/>
      <c r="Y123" s="516"/>
      <c r="Z123" s="517"/>
      <c r="AA123" s="111"/>
    </row>
    <row r="124" spans="6:27" ht="15" customHeight="1" x14ac:dyDescent="0.25">
      <c r="F124" s="109"/>
      <c r="G124" s="185"/>
      <c r="H124" s="507"/>
      <c r="I124" s="306"/>
      <c r="J124" s="507"/>
      <c r="K124" s="528" t="s">
        <v>534</v>
      </c>
      <c r="L124" s="529" t="s">
        <v>539</v>
      </c>
      <c r="M124" s="530"/>
      <c r="N124" s="531"/>
      <c r="O124" s="509"/>
      <c r="P124" s="534">
        <v>1420637.4000000001</v>
      </c>
      <c r="Q124" s="534">
        <v>1420637.4000000001</v>
      </c>
      <c r="R124" s="534">
        <v>1420637.4000000001</v>
      </c>
      <c r="S124" s="534">
        <v>1420637.4000000001</v>
      </c>
      <c r="T124" s="514"/>
      <c r="U124" s="535"/>
      <c r="V124" s="516">
        <f t="shared" si="38"/>
        <v>0</v>
      </c>
      <c r="W124" s="517">
        <f t="shared" si="39"/>
        <v>1</v>
      </c>
      <c r="X124" s="118"/>
      <c r="Y124" s="516"/>
      <c r="Z124" s="517"/>
      <c r="AA124" s="111"/>
    </row>
    <row r="125" spans="6:27" ht="15" customHeight="1" x14ac:dyDescent="0.25">
      <c r="F125" s="109"/>
      <c r="G125" s="185"/>
      <c r="H125" s="507"/>
      <c r="I125" s="306"/>
      <c r="J125" s="507"/>
      <c r="K125" s="528" t="s">
        <v>535</v>
      </c>
      <c r="L125" s="532" t="s">
        <v>540</v>
      </c>
      <c r="M125" s="530"/>
      <c r="N125" s="531"/>
      <c r="O125" s="509"/>
      <c r="P125" s="534">
        <v>4532736.6000000006</v>
      </c>
      <c r="Q125" s="534">
        <v>4532736.6000000006</v>
      </c>
      <c r="R125" s="534">
        <v>4532736.6000000006</v>
      </c>
      <c r="S125" s="534">
        <v>4532736.6000000006</v>
      </c>
      <c r="T125" s="514"/>
      <c r="U125" s="535"/>
      <c r="V125" s="516">
        <f t="shared" si="38"/>
        <v>0</v>
      </c>
      <c r="W125" s="517">
        <f t="shared" si="39"/>
        <v>1</v>
      </c>
      <c r="X125" s="118"/>
      <c r="Y125" s="516"/>
      <c r="Z125" s="517"/>
      <c r="AA125" s="111"/>
    </row>
    <row r="126" spans="6:27" ht="15" customHeight="1" x14ac:dyDescent="0.25">
      <c r="F126" s="109"/>
      <c r="G126" s="185"/>
      <c r="H126" s="507"/>
      <c r="I126" s="306"/>
      <c r="J126" s="507"/>
      <c r="K126" s="528" t="s">
        <v>536</v>
      </c>
      <c r="L126" s="532" t="s">
        <v>541</v>
      </c>
      <c r="M126" s="530"/>
      <c r="N126" s="531"/>
      <c r="O126" s="509"/>
      <c r="P126" s="534">
        <v>21922866</v>
      </c>
      <c r="Q126" s="534">
        <v>21922866</v>
      </c>
      <c r="R126" s="534">
        <v>21922866</v>
      </c>
      <c r="S126" s="534">
        <v>21922866</v>
      </c>
      <c r="T126" s="514"/>
      <c r="U126" s="535"/>
      <c r="V126" s="516">
        <f t="shared" si="38"/>
        <v>0</v>
      </c>
      <c r="W126" s="517">
        <f t="shared" si="39"/>
        <v>1</v>
      </c>
      <c r="X126" s="118"/>
      <c r="Y126" s="516"/>
      <c r="Z126" s="517"/>
      <c r="AA126" s="111"/>
    </row>
    <row r="127" spans="6:27" ht="8.1" customHeight="1" x14ac:dyDescent="0.25">
      <c r="F127" s="109"/>
      <c r="G127" s="185"/>
      <c r="H127" s="507"/>
      <c r="I127" s="306"/>
      <c r="J127" s="507"/>
      <c r="K127" s="558"/>
      <c r="L127" s="559"/>
      <c r="M127" s="559"/>
      <c r="N127" s="560"/>
      <c r="O127" s="509"/>
      <c r="P127" s="533"/>
      <c r="Q127" s="533"/>
      <c r="R127" s="533"/>
      <c r="S127" s="533"/>
      <c r="T127" s="533"/>
      <c r="U127" s="518"/>
      <c r="V127" s="272"/>
      <c r="W127" s="561"/>
      <c r="X127" s="509"/>
      <c r="Y127" s="272"/>
      <c r="Z127" s="561"/>
      <c r="AA127" s="111"/>
    </row>
    <row r="128" spans="6:27" ht="15" customHeight="1" x14ac:dyDescent="0.25">
      <c r="F128" s="109"/>
      <c r="G128" s="185"/>
      <c r="H128" s="507"/>
      <c r="I128" s="306"/>
      <c r="J128" s="507"/>
      <c r="K128" s="511" t="s">
        <v>551</v>
      </c>
      <c r="L128" s="538"/>
      <c r="M128" s="538"/>
      <c r="N128" s="539"/>
      <c r="O128" s="509"/>
      <c r="P128" s="514"/>
      <c r="Q128" s="514"/>
      <c r="R128" s="514"/>
      <c r="S128" s="514"/>
      <c r="T128" s="514"/>
      <c r="U128" s="535"/>
      <c r="V128" s="516"/>
      <c r="W128" s="517"/>
      <c r="X128" s="118"/>
      <c r="Y128" s="516"/>
      <c r="Z128" s="517"/>
      <c r="AA128" s="111"/>
    </row>
    <row r="129" spans="5:34" ht="15" customHeight="1" x14ac:dyDescent="0.25">
      <c r="F129" s="109"/>
      <c r="G129" s="185"/>
      <c r="H129" s="507"/>
      <c r="I129" s="306"/>
      <c r="J129" s="507"/>
      <c r="K129" s="528" t="s">
        <v>543</v>
      </c>
      <c r="L129" s="537" t="s">
        <v>544</v>
      </c>
      <c r="M129" s="540"/>
      <c r="N129" s="541"/>
      <c r="O129" s="509"/>
      <c r="P129" s="534">
        <v>12988</v>
      </c>
      <c r="Q129" s="534">
        <v>12988</v>
      </c>
      <c r="R129" s="534">
        <v>12988</v>
      </c>
      <c r="S129" s="534">
        <v>12988</v>
      </c>
      <c r="T129" s="514"/>
      <c r="U129" s="535"/>
      <c r="V129" s="516">
        <f t="shared" ref="V129" si="40">+S129-R129</f>
        <v>0</v>
      </c>
      <c r="W129" s="517">
        <f t="shared" ref="W129" si="41">+S129/R129</f>
        <v>1</v>
      </c>
      <c r="X129" s="118"/>
      <c r="Y129" s="516"/>
      <c r="Z129" s="517"/>
      <c r="AA129" s="111"/>
    </row>
    <row r="130" spans="5:34" ht="15" customHeight="1" x14ac:dyDescent="0.25">
      <c r="F130" s="109"/>
      <c r="G130" s="185"/>
      <c r="H130" s="507"/>
      <c r="I130" s="306"/>
      <c r="J130" s="507"/>
      <c r="K130" s="643" t="s">
        <v>566</v>
      </c>
      <c r="L130" s="537"/>
      <c r="M130" s="540"/>
      <c r="N130" s="541"/>
      <c r="O130" s="509"/>
      <c r="P130" s="534"/>
      <c r="Q130" s="534"/>
      <c r="R130" s="534"/>
      <c r="S130" s="534"/>
      <c r="T130" s="514"/>
      <c r="U130" s="518"/>
      <c r="V130" s="516"/>
      <c r="W130" s="517"/>
      <c r="X130" s="509"/>
      <c r="Y130" s="516"/>
      <c r="Z130" s="517"/>
      <c r="AA130" s="111"/>
    </row>
    <row r="131" spans="5:34" ht="15" customHeight="1" x14ac:dyDescent="0.25">
      <c r="F131" s="109"/>
      <c r="G131" s="185"/>
      <c r="H131" s="507"/>
      <c r="I131" s="306"/>
      <c r="J131" s="507"/>
      <c r="K131" s="528" t="s">
        <v>543</v>
      </c>
      <c r="L131" s="537" t="s">
        <v>544</v>
      </c>
      <c r="M131" s="540"/>
      <c r="N131" s="541"/>
      <c r="O131" s="509"/>
      <c r="P131" s="534">
        <f t="shared" ref="P131:R131" si="42">12988*1100</f>
        <v>14286800</v>
      </c>
      <c r="Q131" s="534">
        <f t="shared" si="42"/>
        <v>14286800</v>
      </c>
      <c r="R131" s="534">
        <f t="shared" si="42"/>
        <v>14286800</v>
      </c>
      <c r="S131" s="534">
        <f>12988*1100</f>
        <v>14286800</v>
      </c>
      <c r="T131" s="514"/>
      <c r="U131" s="535"/>
      <c r="V131" s="516">
        <f t="shared" ref="V131" si="43">+S131-R131</f>
        <v>0</v>
      </c>
      <c r="W131" s="517">
        <f t="shared" ref="W131" si="44">+S131/R131</f>
        <v>1</v>
      </c>
      <c r="X131" s="118"/>
      <c r="Y131" s="516"/>
      <c r="Z131" s="517"/>
      <c r="AA131" s="111"/>
    </row>
    <row r="132" spans="5:34" ht="8.1" customHeight="1" x14ac:dyDescent="0.25">
      <c r="F132" s="109"/>
      <c r="G132" s="185"/>
      <c r="H132" s="507"/>
      <c r="I132" s="306"/>
      <c r="J132" s="507"/>
      <c r="K132" s="518"/>
      <c r="L132" s="554"/>
      <c r="M132" s="509"/>
      <c r="N132" s="508"/>
      <c r="O132" s="509"/>
      <c r="P132" s="536"/>
      <c r="Q132" s="536"/>
      <c r="R132" s="536"/>
      <c r="S132" s="536"/>
      <c r="T132" s="520"/>
      <c r="U132" s="518"/>
      <c r="V132" s="522"/>
      <c r="W132" s="523"/>
      <c r="X132" s="509"/>
      <c r="Y132" s="522"/>
      <c r="Z132" s="523"/>
      <c r="AA132" s="111"/>
    </row>
    <row r="133" spans="5:34" ht="15" customHeight="1" x14ac:dyDescent="0.25">
      <c r="F133" s="109"/>
      <c r="G133" s="185"/>
      <c r="H133" s="507"/>
      <c r="I133" s="306"/>
      <c r="J133" s="507"/>
      <c r="K133" s="727" t="s">
        <v>567</v>
      </c>
      <c r="L133" s="728"/>
      <c r="M133" s="728"/>
      <c r="N133" s="729"/>
      <c r="O133" s="118"/>
      <c r="P133" s="555" t="s">
        <v>549</v>
      </c>
      <c r="Q133" s="555"/>
      <c r="R133" s="555"/>
      <c r="S133" s="555"/>
      <c r="T133" s="555"/>
      <c r="U133" s="535"/>
      <c r="V133" s="556"/>
      <c r="W133" s="557"/>
      <c r="X133" s="118"/>
      <c r="Y133" s="556"/>
      <c r="Z133" s="557"/>
      <c r="AA133" s="111"/>
    </row>
    <row r="134" spans="5:34" ht="15" customHeight="1" x14ac:dyDescent="0.25">
      <c r="F134" s="109"/>
      <c r="G134" s="185"/>
      <c r="H134" s="507"/>
      <c r="I134" s="306"/>
      <c r="J134" s="507"/>
      <c r="K134" s="730"/>
      <c r="L134" s="731"/>
      <c r="M134" s="731"/>
      <c r="N134" s="732"/>
      <c r="O134" s="509"/>
      <c r="P134" s="555">
        <f>46878+12071+7765+12601</f>
        <v>79315</v>
      </c>
      <c r="Q134" s="555">
        <f t="shared" ref="Q134:S134" si="45">46878+12071+7765+12601</f>
        <v>79315</v>
      </c>
      <c r="R134" s="555">
        <f t="shared" si="45"/>
        <v>79315</v>
      </c>
      <c r="S134" s="555">
        <f t="shared" si="45"/>
        <v>79315</v>
      </c>
      <c r="T134" s="555"/>
      <c r="U134" s="535"/>
      <c r="V134" s="556">
        <f t="shared" ref="V134" si="46">+S134-R134</f>
        <v>0</v>
      </c>
      <c r="W134" s="557">
        <f t="shared" ref="W134" si="47">+S134/R134</f>
        <v>1</v>
      </c>
      <c r="X134" s="118"/>
      <c r="Y134" s="556"/>
      <c r="Z134" s="557"/>
      <c r="AA134" s="111"/>
    </row>
    <row r="135" spans="5:34" ht="15" customHeight="1" x14ac:dyDescent="0.25">
      <c r="F135" s="109"/>
      <c r="G135" s="185"/>
      <c r="H135" s="507"/>
      <c r="I135" s="306"/>
      <c r="J135" s="507"/>
      <c r="K135" s="730"/>
      <c r="L135" s="731"/>
      <c r="M135" s="731"/>
      <c r="N135" s="732"/>
      <c r="O135" s="509"/>
      <c r="P135" s="555" t="s">
        <v>550</v>
      </c>
      <c r="Q135" s="555"/>
      <c r="R135" s="555"/>
      <c r="S135" s="555"/>
      <c r="T135" s="555"/>
      <c r="U135" s="535"/>
      <c r="V135" s="556"/>
      <c r="W135" s="557"/>
      <c r="X135" s="118"/>
      <c r="Y135" s="556"/>
      <c r="Z135" s="557"/>
      <c r="AA135" s="111"/>
    </row>
    <row r="136" spans="5:34" ht="15" customHeight="1" x14ac:dyDescent="0.25">
      <c r="F136" s="109"/>
      <c r="G136" s="185"/>
      <c r="H136" s="507"/>
      <c r="I136" s="306"/>
      <c r="J136" s="507"/>
      <c r="K136" s="733"/>
      <c r="L136" s="734"/>
      <c r="M136" s="734"/>
      <c r="N136" s="735"/>
      <c r="O136" s="509"/>
      <c r="P136" s="555">
        <f>12545985+12071*90+320538+4627162</f>
        <v>18580075</v>
      </c>
      <c r="Q136" s="555">
        <f t="shared" ref="Q136:S136" si="48">12545985+12071*90+320538+4627162</f>
        <v>18580075</v>
      </c>
      <c r="R136" s="555">
        <f t="shared" si="48"/>
        <v>18580075</v>
      </c>
      <c r="S136" s="555">
        <f t="shared" si="48"/>
        <v>18580075</v>
      </c>
      <c r="T136" s="555"/>
      <c r="U136" s="535"/>
      <c r="V136" s="556">
        <f t="shared" ref="V136" si="49">+S136-R136</f>
        <v>0</v>
      </c>
      <c r="W136" s="557">
        <f t="shared" ref="W136" si="50">+S136/R136</f>
        <v>1</v>
      </c>
      <c r="X136" s="118"/>
      <c r="Y136" s="556"/>
      <c r="Z136" s="557"/>
      <c r="AA136" s="111"/>
    </row>
    <row r="137" spans="5:34" ht="8.1" customHeight="1" x14ac:dyDescent="0.25">
      <c r="F137" s="109"/>
      <c r="G137" s="185"/>
      <c r="H137" s="507"/>
      <c r="I137" s="306"/>
      <c r="J137" s="507"/>
      <c r="K137" s="562"/>
      <c r="L137" s="562"/>
      <c r="M137" s="562"/>
      <c r="N137" s="562"/>
      <c r="O137" s="509"/>
      <c r="P137" s="520"/>
      <c r="Q137" s="520"/>
      <c r="R137" s="520"/>
      <c r="S137" s="520"/>
      <c r="T137" s="520"/>
      <c r="U137" s="518"/>
      <c r="V137" s="522"/>
      <c r="W137" s="523"/>
      <c r="X137" s="509"/>
      <c r="Y137" s="522"/>
      <c r="Z137" s="523"/>
      <c r="AA137" s="111"/>
    </row>
    <row r="138" spans="5:34" ht="15" customHeight="1" x14ac:dyDescent="0.25">
      <c r="F138" s="109"/>
      <c r="G138" s="185"/>
      <c r="H138" s="507"/>
      <c r="I138" s="306"/>
      <c r="J138" s="507"/>
      <c r="K138" s="736" t="s">
        <v>552</v>
      </c>
      <c r="L138" s="737"/>
      <c r="M138" s="737"/>
      <c r="N138" s="738"/>
      <c r="O138" s="509"/>
      <c r="P138" s="563" t="s">
        <v>549</v>
      </c>
      <c r="Q138" s="563"/>
      <c r="R138" s="563"/>
      <c r="S138" s="563"/>
      <c r="T138" s="563"/>
      <c r="U138" s="535"/>
      <c r="V138" s="564"/>
      <c r="W138" s="565"/>
      <c r="X138" s="118"/>
      <c r="Y138" s="564"/>
      <c r="Z138" s="565"/>
      <c r="AA138" s="111"/>
    </row>
    <row r="139" spans="5:34" ht="15" customHeight="1" x14ac:dyDescent="0.25">
      <c r="F139" s="109"/>
      <c r="G139" s="185"/>
      <c r="H139" s="507"/>
      <c r="I139" s="306"/>
      <c r="J139" s="507"/>
      <c r="K139" s="739"/>
      <c r="L139" s="740"/>
      <c r="M139" s="740"/>
      <c r="N139" s="741"/>
      <c r="O139" s="509"/>
      <c r="P139" s="563">
        <f>4868+12777</f>
        <v>17645</v>
      </c>
      <c r="Q139" s="563">
        <f t="shared" ref="Q139:S139" si="51">4868+12777</f>
        <v>17645</v>
      </c>
      <c r="R139" s="563">
        <f t="shared" si="51"/>
        <v>17645</v>
      </c>
      <c r="S139" s="563">
        <f t="shared" si="51"/>
        <v>17645</v>
      </c>
      <c r="T139" s="563"/>
      <c r="U139" s="535"/>
      <c r="V139" s="564">
        <f t="shared" ref="V139" si="52">+S139-R139</f>
        <v>0</v>
      </c>
      <c r="W139" s="565">
        <f t="shared" ref="W139" si="53">+S139/R139</f>
        <v>1</v>
      </c>
      <c r="X139" s="118"/>
      <c r="Y139" s="564"/>
      <c r="Z139" s="565"/>
      <c r="AA139" s="111"/>
    </row>
    <row r="140" spans="5:34" ht="15" customHeight="1" x14ac:dyDescent="0.25">
      <c r="F140" s="109"/>
      <c r="G140" s="185"/>
      <c r="H140" s="507"/>
      <c r="I140" s="306"/>
      <c r="J140" s="507"/>
      <c r="K140" s="739"/>
      <c r="L140" s="740"/>
      <c r="M140" s="740"/>
      <c r="N140" s="741"/>
      <c r="O140" s="509"/>
      <c r="P140" s="563" t="s">
        <v>550</v>
      </c>
      <c r="Q140" s="563"/>
      <c r="R140" s="563"/>
      <c r="S140" s="563"/>
      <c r="T140" s="563"/>
      <c r="U140" s="535"/>
      <c r="V140" s="564"/>
      <c r="W140" s="565"/>
      <c r="X140" s="118"/>
      <c r="Y140" s="564"/>
      <c r="Z140" s="565"/>
      <c r="AA140" s="111"/>
    </row>
    <row r="141" spans="5:34" ht="15" customHeight="1" x14ac:dyDescent="0.25">
      <c r="F141" s="109"/>
      <c r="G141" s="185"/>
      <c r="H141" s="507"/>
      <c r="I141" s="306"/>
      <c r="J141" s="507"/>
      <c r="K141" s="742"/>
      <c r="L141" s="743"/>
      <c r="M141" s="743"/>
      <c r="N141" s="744"/>
      <c r="O141" s="509"/>
      <c r="P141" s="563">
        <f>438120+1881046</f>
        <v>2319166</v>
      </c>
      <c r="Q141" s="563">
        <f t="shared" ref="Q141:S141" si="54">438120+1881046</f>
        <v>2319166</v>
      </c>
      <c r="R141" s="563">
        <f t="shared" si="54"/>
        <v>2319166</v>
      </c>
      <c r="S141" s="563">
        <f t="shared" si="54"/>
        <v>2319166</v>
      </c>
      <c r="T141" s="563"/>
      <c r="U141" s="535"/>
      <c r="V141" s="564">
        <f t="shared" ref="V141" si="55">+S141-R141</f>
        <v>0</v>
      </c>
      <c r="W141" s="565">
        <f t="shared" ref="W141" si="56">+S141/R141</f>
        <v>1</v>
      </c>
      <c r="X141" s="118"/>
      <c r="Y141" s="564"/>
      <c r="Z141" s="565"/>
      <c r="AA141" s="111"/>
    </row>
    <row r="142" spans="5:34" ht="5.0999999999999996" customHeight="1" x14ac:dyDescent="0.25">
      <c r="F142" s="109"/>
      <c r="G142" s="185"/>
      <c r="H142" s="110"/>
      <c r="I142" s="306"/>
      <c r="J142" s="110"/>
      <c r="K142" s="427"/>
      <c r="L142" s="427"/>
      <c r="M142" s="427"/>
      <c r="N142" s="428"/>
      <c r="O142" s="118"/>
      <c r="P142" s="429"/>
      <c r="Q142" s="429"/>
      <c r="R142" s="429"/>
      <c r="S142" s="429"/>
      <c r="T142" s="429"/>
      <c r="U142" s="192"/>
      <c r="V142" s="429"/>
      <c r="W142" s="430"/>
      <c r="X142" s="192"/>
      <c r="Y142" s="429"/>
      <c r="Z142" s="430"/>
      <c r="AA142" s="111"/>
      <c r="AG142" t="b">
        <v>1</v>
      </c>
      <c r="AH142" t="b">
        <v>1</v>
      </c>
    </row>
    <row r="143" spans="5:34" ht="5.0999999999999996" customHeight="1" thickBot="1" x14ac:dyDescent="0.3">
      <c r="F143" s="109"/>
      <c r="G143" s="185"/>
      <c r="H143" s="507"/>
      <c r="I143" s="306"/>
      <c r="J143" s="507"/>
      <c r="K143" s="427"/>
      <c r="L143" s="427"/>
      <c r="M143" s="427"/>
      <c r="N143" s="428"/>
      <c r="O143" s="509"/>
      <c r="P143" s="429"/>
      <c r="Q143" s="429"/>
      <c r="R143" s="429"/>
      <c r="S143" s="429"/>
      <c r="T143" s="429"/>
      <c r="U143" s="508"/>
      <c r="V143" s="429"/>
      <c r="W143" s="510"/>
      <c r="X143" s="508"/>
      <c r="Y143" s="429"/>
      <c r="Z143" s="510"/>
      <c r="AA143" s="111"/>
    </row>
    <row r="144" spans="5:34" ht="16.5" thickTop="1" thickBot="1" x14ac:dyDescent="0.3">
      <c r="E144" s="130" t="s">
        <v>288</v>
      </c>
      <c r="F144" s="109"/>
      <c r="G144" s="185"/>
      <c r="H144" s="110"/>
      <c r="I144" s="306"/>
      <c r="J144" s="110"/>
      <c r="K144" s="724" t="s">
        <v>562</v>
      </c>
      <c r="L144" s="725"/>
      <c r="M144" s="725"/>
      <c r="N144" s="726"/>
      <c r="O144" s="625"/>
      <c r="P144" s="626" t="s">
        <v>279</v>
      </c>
      <c r="Q144" s="626"/>
      <c r="R144" s="627"/>
      <c r="S144" s="628"/>
      <c r="T144" s="629"/>
      <c r="U144" s="630"/>
      <c r="V144" s="626"/>
      <c r="W144" s="631" t="s">
        <v>58</v>
      </c>
      <c r="X144" s="630"/>
      <c r="Y144" s="626" t="s">
        <v>58</v>
      </c>
      <c r="Z144" s="631" t="s">
        <v>58</v>
      </c>
      <c r="AA144" s="111"/>
      <c r="AG144" t="b">
        <v>1</v>
      </c>
      <c r="AH144" t="b">
        <v>0</v>
      </c>
    </row>
    <row r="145" spans="5:34" ht="15.75" thickTop="1" x14ac:dyDescent="0.25">
      <c r="E145" s="130"/>
      <c r="F145" s="109"/>
      <c r="G145" s="185"/>
      <c r="H145" s="507"/>
      <c r="I145" s="306"/>
      <c r="J145" s="507"/>
      <c r="K145" s="644" t="s">
        <v>568</v>
      </c>
      <c r="L145" s="637"/>
      <c r="M145" s="637"/>
      <c r="N145" s="638"/>
      <c r="O145" s="625"/>
      <c r="P145" s="635">
        <f>+SUM(P146:P147)</f>
        <v>93265.471999999994</v>
      </c>
      <c r="Q145" s="635">
        <f t="shared" ref="Q145:S145" si="57">+SUM(Q146:Q147)</f>
        <v>93265.471999999994</v>
      </c>
      <c r="R145" s="635">
        <f t="shared" si="57"/>
        <v>93265.471999999994</v>
      </c>
      <c r="S145" s="635">
        <f t="shared" si="57"/>
        <v>93265.471999999994</v>
      </c>
      <c r="T145" s="549"/>
      <c r="U145" s="535"/>
      <c r="V145" s="550">
        <f t="shared" ref="V145" si="58">+S145-R145</f>
        <v>0</v>
      </c>
      <c r="W145" s="553">
        <f t="shared" ref="W145" si="59">+S145/R145</f>
        <v>1</v>
      </c>
      <c r="X145" s="118"/>
      <c r="Y145" s="550"/>
      <c r="Z145" s="553"/>
      <c r="AA145" s="111"/>
    </row>
    <row r="146" spans="5:34" x14ac:dyDescent="0.25">
      <c r="E146" s="130"/>
      <c r="F146" s="109"/>
      <c r="G146" s="185"/>
      <c r="H146" s="507"/>
      <c r="I146" s="306"/>
      <c r="J146" s="507"/>
      <c r="K146" s="632" t="s">
        <v>530</v>
      </c>
      <c r="L146" s="633"/>
      <c r="M146" s="633"/>
      <c r="N146" s="634"/>
      <c r="O146" s="509"/>
      <c r="P146" s="635">
        <f>+P150+P154+P158</f>
        <v>88918.050999999992</v>
      </c>
      <c r="Q146" s="635">
        <f t="shared" ref="Q146:S146" si="60">+Q150+Q154+Q158</f>
        <v>88918.050999999992</v>
      </c>
      <c r="R146" s="635">
        <f t="shared" si="60"/>
        <v>88918.050999999992</v>
      </c>
      <c r="S146" s="635">
        <f t="shared" si="60"/>
        <v>88918.050999999992</v>
      </c>
      <c r="T146" s="549"/>
      <c r="U146" s="535"/>
      <c r="V146" s="550">
        <f t="shared" ref="V146:V147" si="61">+S146-R146</f>
        <v>0</v>
      </c>
      <c r="W146" s="553">
        <f t="shared" ref="W146:W147" si="62">+S146/R146</f>
        <v>1</v>
      </c>
      <c r="X146" s="118"/>
      <c r="Y146" s="550"/>
      <c r="Z146" s="553"/>
      <c r="AA146" s="111"/>
    </row>
    <row r="147" spans="5:34" x14ac:dyDescent="0.25">
      <c r="E147" s="130"/>
      <c r="F147" s="109"/>
      <c r="G147" s="185"/>
      <c r="H147" s="507"/>
      <c r="I147" s="306"/>
      <c r="J147" s="507"/>
      <c r="K147" s="632" t="s">
        <v>531</v>
      </c>
      <c r="L147" s="633"/>
      <c r="M147" s="633"/>
      <c r="N147" s="634"/>
      <c r="O147" s="509"/>
      <c r="P147" s="635">
        <f>+P151+P155+P159</f>
        <v>4347.4210000000003</v>
      </c>
      <c r="Q147" s="635">
        <f t="shared" ref="Q147:S147" si="63">+Q151+Q155+Q159</f>
        <v>4347.4210000000003</v>
      </c>
      <c r="R147" s="635">
        <f t="shared" si="63"/>
        <v>4347.4210000000003</v>
      </c>
      <c r="S147" s="635">
        <f t="shared" si="63"/>
        <v>4347.4210000000003</v>
      </c>
      <c r="T147" s="549"/>
      <c r="U147" s="535"/>
      <c r="V147" s="550">
        <f t="shared" si="61"/>
        <v>0</v>
      </c>
      <c r="W147" s="553">
        <f t="shared" si="62"/>
        <v>1</v>
      </c>
      <c r="X147" s="118"/>
      <c r="Y147" s="550"/>
      <c r="Z147" s="553"/>
      <c r="AA147" s="111"/>
    </row>
    <row r="148" spans="5:34" ht="9" customHeight="1" x14ac:dyDescent="0.25">
      <c r="E148" s="130"/>
      <c r="F148" s="109"/>
      <c r="G148" s="185"/>
      <c r="H148" s="507"/>
      <c r="I148" s="306"/>
      <c r="J148" s="507"/>
      <c r="K148" s="636" t="s">
        <v>565</v>
      </c>
      <c r="L148" s="624"/>
      <c r="M148" s="624"/>
      <c r="N148" s="624"/>
      <c r="O148" s="509"/>
      <c r="P148" s="620"/>
      <c r="Q148" s="620"/>
      <c r="R148" s="620"/>
      <c r="S148" s="621"/>
      <c r="T148" s="620"/>
      <c r="U148" s="622"/>
      <c r="V148" s="620"/>
      <c r="W148" s="623"/>
      <c r="X148" s="622"/>
      <c r="Y148" s="620"/>
      <c r="Z148" s="623"/>
      <c r="AA148" s="111"/>
    </row>
    <row r="149" spans="5:34" ht="15" customHeight="1" x14ac:dyDescent="0.25">
      <c r="F149" s="109"/>
      <c r="G149" s="185"/>
      <c r="H149" s="110"/>
      <c r="I149" s="306"/>
      <c r="J149" s="110"/>
      <c r="K149" s="645" t="s">
        <v>569</v>
      </c>
      <c r="L149" s="604"/>
      <c r="M149" s="604"/>
      <c r="N149" s="605"/>
      <c r="O149" s="118"/>
      <c r="P149" s="514">
        <f>SUM(P150:P151)</f>
        <v>45194.924999999996</v>
      </c>
      <c r="Q149" s="514">
        <f t="shared" ref="Q149:S149" si="64">SUM(Q150:Q151)</f>
        <v>45194.924999999996</v>
      </c>
      <c r="R149" s="514">
        <f t="shared" si="64"/>
        <v>45194.924999999996</v>
      </c>
      <c r="S149" s="514">
        <f t="shared" si="64"/>
        <v>45194.924999999996</v>
      </c>
      <c r="T149" s="514"/>
      <c r="U149" s="535"/>
      <c r="V149" s="516">
        <f t="shared" ref="V149:V151" si="65">+S149-R149</f>
        <v>0</v>
      </c>
      <c r="W149" s="517">
        <f t="shared" ref="W149:W151" si="66">+S149/R149</f>
        <v>1</v>
      </c>
      <c r="X149" s="118"/>
      <c r="Y149" s="516"/>
      <c r="Z149" s="517"/>
      <c r="AA149" s="111"/>
      <c r="AG149" t="b">
        <v>1</v>
      </c>
      <c r="AH149" t="b">
        <v>0</v>
      </c>
    </row>
    <row r="150" spans="5:34" ht="15" customHeight="1" x14ac:dyDescent="0.25">
      <c r="F150" s="109"/>
      <c r="G150" s="602"/>
      <c r="H150" s="507"/>
      <c r="I150" s="603"/>
      <c r="J150" s="507"/>
      <c r="K150" s="606" t="s">
        <v>530</v>
      </c>
      <c r="L150" s="607"/>
      <c r="M150" s="607"/>
      <c r="N150" s="608"/>
      <c r="O150" s="509"/>
      <c r="P150" s="534">
        <f>42675416/1000</f>
        <v>42675.415999999997</v>
      </c>
      <c r="Q150" s="534">
        <f t="shared" ref="Q150:S150" si="67">42675416/1000</f>
        <v>42675.415999999997</v>
      </c>
      <c r="R150" s="534">
        <f t="shared" si="67"/>
        <v>42675.415999999997</v>
      </c>
      <c r="S150" s="534">
        <f t="shared" si="67"/>
        <v>42675.415999999997</v>
      </c>
      <c r="T150" s="514"/>
      <c r="U150" s="535"/>
      <c r="V150" s="516">
        <f t="shared" si="65"/>
        <v>0</v>
      </c>
      <c r="W150" s="517">
        <f t="shared" si="66"/>
        <v>1</v>
      </c>
      <c r="X150" s="118"/>
      <c r="Y150" s="516"/>
      <c r="Z150" s="517"/>
      <c r="AA150" s="111"/>
    </row>
    <row r="151" spans="5:34" ht="15" customHeight="1" x14ac:dyDescent="0.25">
      <c r="F151" s="109"/>
      <c r="G151" s="602"/>
      <c r="H151" s="507"/>
      <c r="I151" s="603"/>
      <c r="J151" s="507"/>
      <c r="K151" s="606" t="s">
        <v>531</v>
      </c>
      <c r="L151" s="607"/>
      <c r="M151" s="607"/>
      <c r="N151" s="608"/>
      <c r="O151" s="509"/>
      <c r="P151" s="534">
        <f>2519509/1000</f>
        <v>2519.509</v>
      </c>
      <c r="Q151" s="534">
        <f t="shared" ref="Q151:S151" si="68">2519509/1000</f>
        <v>2519.509</v>
      </c>
      <c r="R151" s="534">
        <f t="shared" si="68"/>
        <v>2519.509</v>
      </c>
      <c r="S151" s="534">
        <f t="shared" si="68"/>
        <v>2519.509</v>
      </c>
      <c r="T151" s="514"/>
      <c r="U151" s="535"/>
      <c r="V151" s="516">
        <f t="shared" si="65"/>
        <v>0</v>
      </c>
      <c r="W151" s="517">
        <f t="shared" si="66"/>
        <v>1</v>
      </c>
      <c r="X151" s="118"/>
      <c r="Y151" s="516"/>
      <c r="Z151" s="517"/>
      <c r="AA151" s="111"/>
    </row>
    <row r="152" spans="5:34" ht="8.1" customHeight="1" x14ac:dyDescent="0.25">
      <c r="F152" s="109"/>
      <c r="G152" s="602"/>
      <c r="H152" s="507"/>
      <c r="I152" s="603"/>
      <c r="J152" s="507"/>
      <c r="K152" s="568"/>
      <c r="L152" s="509"/>
      <c r="M152" s="509"/>
      <c r="N152" s="508"/>
      <c r="O152" s="509"/>
      <c r="P152" s="536"/>
      <c r="Q152" s="536"/>
      <c r="R152" s="536"/>
      <c r="S152" s="536"/>
      <c r="T152" s="520"/>
      <c r="U152" s="518"/>
      <c r="V152" s="522"/>
      <c r="W152" s="523"/>
      <c r="X152" s="509"/>
      <c r="Y152" s="522"/>
      <c r="Z152" s="523"/>
      <c r="AA152" s="609"/>
    </row>
    <row r="153" spans="5:34" ht="15" customHeight="1" x14ac:dyDescent="0.25">
      <c r="F153" s="109"/>
      <c r="G153" s="602"/>
      <c r="H153" s="507"/>
      <c r="I153" s="603"/>
      <c r="J153" s="507"/>
      <c r="K153" s="618" t="s">
        <v>563</v>
      </c>
      <c r="L153" s="577"/>
      <c r="M153" s="577"/>
      <c r="N153" s="578"/>
      <c r="O153" s="509"/>
      <c r="P153" s="611">
        <f>SUM(P154:P155)</f>
        <v>42107.237000000001</v>
      </c>
      <c r="Q153" s="611">
        <f t="shared" ref="Q153" si="69">SUM(Q154:Q155)</f>
        <v>42107.237000000001</v>
      </c>
      <c r="R153" s="611">
        <f t="shared" ref="R153" si="70">SUM(R154:R155)</f>
        <v>42107.237000000001</v>
      </c>
      <c r="S153" s="611">
        <f t="shared" ref="S153" si="71">SUM(S154:S155)</f>
        <v>42107.237000000001</v>
      </c>
      <c r="T153" s="611"/>
      <c r="U153" s="518"/>
      <c r="V153" s="616">
        <f t="shared" ref="V153" si="72">+S153-R153</f>
        <v>0</v>
      </c>
      <c r="W153" s="617">
        <f t="shared" ref="W153" si="73">+S153/R153</f>
        <v>1</v>
      </c>
      <c r="X153" s="509"/>
      <c r="Y153" s="616"/>
      <c r="Z153" s="617"/>
      <c r="AA153" s="111"/>
    </row>
    <row r="154" spans="5:34" ht="15" customHeight="1" x14ac:dyDescent="0.25">
      <c r="F154" s="109"/>
      <c r="G154" s="602"/>
      <c r="H154" s="507"/>
      <c r="I154" s="603"/>
      <c r="J154" s="507"/>
      <c r="K154" s="612" t="s">
        <v>530</v>
      </c>
      <c r="L154" s="577"/>
      <c r="M154" s="577"/>
      <c r="N154" s="578"/>
      <c r="O154" s="509"/>
      <c r="P154" s="610">
        <f>40403161/1000</f>
        <v>40403.161</v>
      </c>
      <c r="Q154" s="610">
        <f t="shared" ref="Q154:S154" si="74">40403161/1000</f>
        <v>40403.161</v>
      </c>
      <c r="R154" s="610">
        <f t="shared" si="74"/>
        <v>40403.161</v>
      </c>
      <c r="S154" s="610">
        <f t="shared" si="74"/>
        <v>40403.161</v>
      </c>
      <c r="T154" s="611"/>
      <c r="U154" s="518"/>
      <c r="V154" s="616">
        <f t="shared" ref="V154:V155" si="75">+S154-R154</f>
        <v>0</v>
      </c>
      <c r="W154" s="617">
        <f t="shared" ref="W154:W155" si="76">+S154/R154</f>
        <v>1</v>
      </c>
      <c r="X154" s="509"/>
      <c r="Y154" s="616"/>
      <c r="Z154" s="617"/>
      <c r="AA154" s="111"/>
    </row>
    <row r="155" spans="5:34" ht="15" customHeight="1" x14ac:dyDescent="0.25">
      <c r="F155" s="109"/>
      <c r="G155" s="602"/>
      <c r="H155" s="507"/>
      <c r="I155" s="603"/>
      <c r="J155" s="507"/>
      <c r="K155" s="613" t="s">
        <v>531</v>
      </c>
      <c r="L155" s="614"/>
      <c r="M155" s="614"/>
      <c r="N155" s="615"/>
      <c r="O155" s="509"/>
      <c r="P155" s="610">
        <f>1704076/1000</f>
        <v>1704.076</v>
      </c>
      <c r="Q155" s="610">
        <f t="shared" ref="Q155:S155" si="77">1704076/1000</f>
        <v>1704.076</v>
      </c>
      <c r="R155" s="610">
        <f t="shared" si="77"/>
        <v>1704.076</v>
      </c>
      <c r="S155" s="610">
        <f t="shared" si="77"/>
        <v>1704.076</v>
      </c>
      <c r="T155" s="611"/>
      <c r="U155" s="518"/>
      <c r="V155" s="616">
        <f t="shared" si="75"/>
        <v>0</v>
      </c>
      <c r="W155" s="617">
        <f t="shared" si="76"/>
        <v>1</v>
      </c>
      <c r="X155" s="509"/>
      <c r="Y155" s="616"/>
      <c r="Z155" s="617"/>
      <c r="AA155" s="111"/>
    </row>
    <row r="156" spans="5:34" ht="7.5" customHeight="1" x14ac:dyDescent="0.25">
      <c r="F156" s="109"/>
      <c r="G156" s="602"/>
      <c r="H156" s="507"/>
      <c r="I156" s="603"/>
      <c r="J156" s="507"/>
      <c r="K156" s="568"/>
      <c r="L156" s="509"/>
      <c r="M156" s="509"/>
      <c r="N156" s="508"/>
      <c r="O156" s="509"/>
      <c r="P156" s="536"/>
      <c r="Q156" s="536"/>
      <c r="R156" s="536"/>
      <c r="S156" s="536"/>
      <c r="T156" s="520"/>
      <c r="U156" s="518"/>
      <c r="V156" s="522"/>
      <c r="W156" s="523"/>
      <c r="X156" s="509"/>
      <c r="Y156" s="522"/>
      <c r="Z156" s="523"/>
      <c r="AA156" s="111"/>
    </row>
    <row r="157" spans="5:34" ht="15" customHeight="1" x14ac:dyDescent="0.25">
      <c r="F157" s="109"/>
      <c r="G157" s="602"/>
      <c r="H157" s="507"/>
      <c r="I157" s="603"/>
      <c r="J157" s="507"/>
      <c r="K157" s="586" t="s">
        <v>564</v>
      </c>
      <c r="L157" s="587"/>
      <c r="M157" s="587"/>
      <c r="N157" s="588"/>
      <c r="O157" s="118"/>
      <c r="P157" s="563">
        <f>SUM(P158:P159)</f>
        <v>5963.31</v>
      </c>
      <c r="Q157" s="563">
        <f t="shared" ref="Q157" si="78">SUM(Q158:Q159)</f>
        <v>5963.31</v>
      </c>
      <c r="R157" s="563">
        <f t="shared" ref="R157" si="79">SUM(R158:R159)</f>
        <v>5963.31</v>
      </c>
      <c r="S157" s="563">
        <f t="shared" ref="S157" si="80">SUM(S158:S159)</f>
        <v>5963.31</v>
      </c>
      <c r="T157" s="563"/>
      <c r="U157" s="535"/>
      <c r="V157" s="564">
        <f t="shared" ref="V157:V159" si="81">+S157-R157</f>
        <v>0</v>
      </c>
      <c r="W157" s="565">
        <f t="shared" ref="W157:W159" si="82">+S157/R157</f>
        <v>1</v>
      </c>
      <c r="X157" s="118"/>
      <c r="Y157" s="564"/>
      <c r="Z157" s="565"/>
      <c r="AA157" s="111"/>
    </row>
    <row r="158" spans="5:34" ht="15" customHeight="1" x14ac:dyDescent="0.25">
      <c r="F158" s="109"/>
      <c r="G158" s="602"/>
      <c r="H158" s="507"/>
      <c r="I158" s="603"/>
      <c r="J158" s="507"/>
      <c r="K158" s="593" t="s">
        <v>530</v>
      </c>
      <c r="L158" s="587"/>
      <c r="M158" s="587"/>
      <c r="N158" s="588"/>
      <c r="O158" s="509"/>
      <c r="P158" s="619">
        <f>5839474/1000</f>
        <v>5839.4740000000002</v>
      </c>
      <c r="Q158" s="619">
        <f t="shared" ref="Q158:S158" si="83">5839474/1000</f>
        <v>5839.4740000000002</v>
      </c>
      <c r="R158" s="619">
        <f t="shared" si="83"/>
        <v>5839.4740000000002</v>
      </c>
      <c r="S158" s="619">
        <f t="shared" si="83"/>
        <v>5839.4740000000002</v>
      </c>
      <c r="T158" s="563"/>
      <c r="U158" s="535"/>
      <c r="V158" s="564">
        <f t="shared" si="81"/>
        <v>0</v>
      </c>
      <c r="W158" s="565">
        <f t="shared" si="82"/>
        <v>1</v>
      </c>
      <c r="X158" s="118"/>
      <c r="Y158" s="564"/>
      <c r="Z158" s="565"/>
      <c r="AA158" s="111"/>
    </row>
    <row r="159" spans="5:34" ht="15" customHeight="1" x14ac:dyDescent="0.25">
      <c r="F159" s="109"/>
      <c r="G159" s="602"/>
      <c r="H159" s="507"/>
      <c r="I159" s="603"/>
      <c r="J159" s="507"/>
      <c r="K159" s="593" t="s">
        <v>531</v>
      </c>
      <c r="L159" s="587"/>
      <c r="M159" s="587"/>
      <c r="N159" s="588"/>
      <c r="O159" s="509"/>
      <c r="P159" s="619">
        <f>123836/1000</f>
        <v>123.836</v>
      </c>
      <c r="Q159" s="619">
        <f t="shared" ref="Q159:S159" si="84">123836/1000</f>
        <v>123.836</v>
      </c>
      <c r="R159" s="619">
        <f t="shared" si="84"/>
        <v>123.836</v>
      </c>
      <c r="S159" s="619">
        <f t="shared" si="84"/>
        <v>123.836</v>
      </c>
      <c r="T159" s="563"/>
      <c r="U159" s="535"/>
      <c r="V159" s="564">
        <f t="shared" si="81"/>
        <v>0</v>
      </c>
      <c r="W159" s="565">
        <f t="shared" si="82"/>
        <v>1</v>
      </c>
      <c r="X159" s="118"/>
      <c r="Y159" s="564"/>
      <c r="Z159" s="565"/>
      <c r="AA159" s="111"/>
    </row>
    <row r="160" spans="5:34" ht="7.5" customHeight="1" x14ac:dyDescent="0.25">
      <c r="F160" s="454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1"/>
      <c r="AG160" t="b">
        <v>1</v>
      </c>
      <c r="AH160" t="b">
        <v>0</v>
      </c>
    </row>
    <row r="161" spans="2:27" ht="15.75" x14ac:dyDescent="0.25">
      <c r="F161" s="109"/>
      <c r="G161" s="664" t="s">
        <v>295</v>
      </c>
      <c r="H161" s="665"/>
      <c r="I161" s="665"/>
      <c r="J161" s="665"/>
      <c r="K161" s="665"/>
      <c r="L161" s="665"/>
      <c r="M161" s="665"/>
      <c r="N161" s="665"/>
      <c r="O161" s="665"/>
      <c r="P161" s="665"/>
      <c r="Q161" s="665"/>
      <c r="R161" s="665"/>
      <c r="S161" s="665"/>
      <c r="T161" s="665"/>
      <c r="U161" s="665"/>
      <c r="V161" s="665"/>
      <c r="W161" s="665"/>
      <c r="X161" s="665"/>
      <c r="Y161" s="665"/>
      <c r="Z161" s="666"/>
      <c r="AA161" s="455"/>
    </row>
    <row r="162" spans="2:27" x14ac:dyDescent="0.25">
      <c r="F162" s="109"/>
      <c r="G162" s="456"/>
      <c r="H162" s="110"/>
      <c r="I162" s="667" t="s">
        <v>296</v>
      </c>
      <c r="J162" s="667"/>
      <c r="K162" s="667"/>
      <c r="L162" s="667"/>
      <c r="M162" s="667"/>
      <c r="N162" s="667"/>
      <c r="O162" s="457"/>
      <c r="P162" s="458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1"/>
    </row>
    <row r="163" spans="2:27" x14ac:dyDescent="0.25">
      <c r="F163" s="109"/>
      <c r="G163" s="459"/>
      <c r="H163" s="110"/>
      <c r="I163" s="110"/>
      <c r="J163" s="132"/>
      <c r="K163" s="110"/>
      <c r="L163" s="110"/>
      <c r="M163" s="110"/>
      <c r="N163" s="460" t="s">
        <v>297</v>
      </c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1"/>
    </row>
    <row r="164" spans="2:27" x14ac:dyDescent="0.25">
      <c r="B164" t="s">
        <v>298</v>
      </c>
      <c r="C164" t="s">
        <v>299</v>
      </c>
      <c r="E164" t="s">
        <v>300</v>
      </c>
      <c r="F164" s="109"/>
      <c r="G164" s="459"/>
      <c r="H164" s="110"/>
      <c r="I164" s="110"/>
      <c r="J164" s="110"/>
      <c r="K164" s="461" t="s">
        <v>301</v>
      </c>
      <c r="L164" s="462"/>
      <c r="M164" s="462"/>
      <c r="N164" s="463">
        <v>117.09990000000001</v>
      </c>
      <c r="O164" s="118"/>
      <c r="P164" s="464">
        <v>91.000000119209304</v>
      </c>
      <c r="Q164" s="464">
        <v>113.10000001639099</v>
      </c>
      <c r="R164" s="464">
        <v>134.40000001341099</v>
      </c>
      <c r="S164" s="465">
        <v>111.250000081956</v>
      </c>
      <c r="T164" s="466">
        <v>117.09990000000001</v>
      </c>
      <c r="U164" s="192"/>
      <c r="V164" s="465">
        <v>-23.149999931454985</v>
      </c>
      <c r="W164" s="467">
        <v>0.82775297671767123</v>
      </c>
      <c r="X164" s="192"/>
      <c r="Y164" s="465">
        <v>-5.8498999180440023</v>
      </c>
      <c r="Z164" s="467">
        <v>0.95004351055770331</v>
      </c>
      <c r="AA164" s="111"/>
    </row>
    <row r="165" spans="2:27" x14ac:dyDescent="0.25">
      <c r="B165" t="s">
        <v>298</v>
      </c>
      <c r="C165" t="s">
        <v>299</v>
      </c>
      <c r="E165" t="s">
        <v>302</v>
      </c>
      <c r="F165" s="109"/>
      <c r="G165" s="459"/>
      <c r="H165" s="110"/>
      <c r="I165" s="110"/>
      <c r="J165" s="110"/>
      <c r="K165" s="468" t="s">
        <v>303</v>
      </c>
      <c r="L165" s="469"/>
      <c r="M165" s="469"/>
      <c r="N165" s="470">
        <v>10.9999</v>
      </c>
      <c r="O165" s="192"/>
      <c r="P165" s="471">
        <v>15.900000035762799</v>
      </c>
      <c r="Q165" s="471">
        <v>13.700000017881401</v>
      </c>
      <c r="R165" s="471">
        <v>17.100000038743001</v>
      </c>
      <c r="S165" s="472">
        <v>12.150000080466301</v>
      </c>
      <c r="T165" s="473">
        <v>10.9999</v>
      </c>
      <c r="U165" s="192"/>
      <c r="V165" s="472">
        <v>-4.9499999582767007</v>
      </c>
      <c r="W165" s="474">
        <v>0.71052631888528528</v>
      </c>
      <c r="X165" s="192"/>
      <c r="Y165" s="472">
        <v>1.1501000804663004</v>
      </c>
      <c r="Z165" s="474">
        <v>1.1045555032742389</v>
      </c>
      <c r="AA165" s="111"/>
    </row>
    <row r="166" spans="2:27" x14ac:dyDescent="0.25">
      <c r="B166" t="s">
        <v>298</v>
      </c>
      <c r="C166" t="s">
        <v>299</v>
      </c>
      <c r="E166" t="s">
        <v>304</v>
      </c>
      <c r="F166" s="109"/>
      <c r="G166" s="459"/>
      <c r="H166" s="110"/>
      <c r="I166" s="110"/>
      <c r="J166" s="110"/>
      <c r="K166" s="475" t="s">
        <v>305</v>
      </c>
      <c r="L166" s="118"/>
      <c r="M166" s="118"/>
      <c r="N166" s="476">
        <v>1.5999000000000001</v>
      </c>
      <c r="O166" s="118"/>
      <c r="P166" s="477">
        <v>4.8000000119209298</v>
      </c>
      <c r="Q166" s="477">
        <v>1</v>
      </c>
      <c r="R166" s="477">
        <v>0</v>
      </c>
      <c r="S166" s="478">
        <v>1</v>
      </c>
      <c r="T166" s="479">
        <v>1.5999000000000001</v>
      </c>
      <c r="U166" s="118"/>
      <c r="V166" s="478">
        <v>1</v>
      </c>
      <c r="W166" s="480" t="s">
        <v>58</v>
      </c>
      <c r="X166" s="118"/>
      <c r="Y166" s="478">
        <v>-0.5999000000000001</v>
      </c>
      <c r="Z166" s="480">
        <v>0.62503906494155881</v>
      </c>
      <c r="AA166" s="111"/>
    </row>
    <row r="167" spans="2:27" x14ac:dyDescent="0.25">
      <c r="B167" t="s">
        <v>298</v>
      </c>
      <c r="C167" t="s">
        <v>299</v>
      </c>
      <c r="E167" t="s">
        <v>306</v>
      </c>
      <c r="F167" s="109"/>
      <c r="G167" s="459"/>
      <c r="H167" s="110"/>
      <c r="I167" s="110"/>
      <c r="J167" s="110"/>
      <c r="K167" s="481" t="s">
        <v>307</v>
      </c>
      <c r="L167" s="482"/>
      <c r="M167" s="482"/>
      <c r="N167" s="476">
        <v>1.8</v>
      </c>
      <c r="O167" s="118"/>
      <c r="P167" s="477">
        <v>1</v>
      </c>
      <c r="Q167" s="477">
        <v>1.1000000238418599</v>
      </c>
      <c r="R167" s="477">
        <v>3.20000000298023</v>
      </c>
      <c r="S167" s="478">
        <v>0.15000000596046401</v>
      </c>
      <c r="T167" s="479">
        <v>1.8</v>
      </c>
      <c r="U167" s="118"/>
      <c r="V167" s="478">
        <v>-3.049999997019766</v>
      </c>
      <c r="W167" s="480">
        <v>4.6875001818989286E-2</v>
      </c>
      <c r="X167" s="118"/>
      <c r="Y167" s="478">
        <v>-1.649999994039536</v>
      </c>
      <c r="Z167" s="480">
        <v>8.333333664470223E-2</v>
      </c>
      <c r="AA167" s="111"/>
    </row>
    <row r="168" spans="2:27" x14ac:dyDescent="0.25">
      <c r="B168" t="s">
        <v>298</v>
      </c>
      <c r="C168" t="s">
        <v>299</v>
      </c>
      <c r="E168" t="s">
        <v>308</v>
      </c>
      <c r="F168" s="109"/>
      <c r="G168" s="459"/>
      <c r="H168" s="110"/>
      <c r="I168" s="110"/>
      <c r="J168" s="110"/>
      <c r="K168" s="475" t="s">
        <v>309</v>
      </c>
      <c r="L168" s="118"/>
      <c r="M168" s="118"/>
      <c r="N168" s="476">
        <v>7.6</v>
      </c>
      <c r="O168" s="118"/>
      <c r="P168" s="477">
        <v>10.100000023841901</v>
      </c>
      <c r="Q168" s="477">
        <v>11.5999999940395</v>
      </c>
      <c r="R168" s="477">
        <v>13.900000035762799</v>
      </c>
      <c r="S168" s="478">
        <v>11.000000074505801</v>
      </c>
      <c r="T168" s="479">
        <v>7.6</v>
      </c>
      <c r="U168" s="118"/>
      <c r="V168" s="478">
        <v>-2.8999999612569987</v>
      </c>
      <c r="W168" s="480">
        <v>0.79136690979887081</v>
      </c>
      <c r="X168" s="118"/>
      <c r="Y168" s="478">
        <v>3.400000074505801</v>
      </c>
      <c r="Z168" s="480">
        <v>1.4473684308560264</v>
      </c>
      <c r="AA168" s="111"/>
    </row>
    <row r="169" spans="2:27" x14ac:dyDescent="0.25">
      <c r="B169" t="s">
        <v>298</v>
      </c>
      <c r="C169" t="s">
        <v>299</v>
      </c>
      <c r="E169" t="s">
        <v>310</v>
      </c>
      <c r="F169" s="109"/>
      <c r="G169" s="459"/>
      <c r="H169" s="110"/>
      <c r="I169" s="110"/>
      <c r="J169" s="110"/>
      <c r="K169" s="483" t="s">
        <v>311</v>
      </c>
      <c r="L169" s="484"/>
      <c r="M169" s="484"/>
      <c r="N169" s="485">
        <v>55.2</v>
      </c>
      <c r="O169" s="192"/>
      <c r="P169" s="486">
        <v>43.800000026822097</v>
      </c>
      <c r="Q169" s="486">
        <v>49.700000010430799</v>
      </c>
      <c r="R169" s="487">
        <v>59.899999983608701</v>
      </c>
      <c r="S169" s="487">
        <v>52.399999968707498</v>
      </c>
      <c r="T169" s="488">
        <v>55.2</v>
      </c>
      <c r="U169" s="192"/>
      <c r="V169" s="486">
        <v>-7.5000000149012038</v>
      </c>
      <c r="W169" s="343">
        <v>0.87479131858174397</v>
      </c>
      <c r="X169" s="192"/>
      <c r="Y169" s="486">
        <v>-2.8000000312925053</v>
      </c>
      <c r="Z169" s="343">
        <v>0.94927536175194738</v>
      </c>
      <c r="AA169" s="111"/>
    </row>
    <row r="170" spans="2:27" x14ac:dyDescent="0.25">
      <c r="B170" t="s">
        <v>298</v>
      </c>
      <c r="C170" t="s">
        <v>299</v>
      </c>
      <c r="E170" t="s">
        <v>312</v>
      </c>
      <c r="F170" s="109"/>
      <c r="G170" s="459"/>
      <c r="H170" s="110"/>
      <c r="I170" s="110"/>
      <c r="J170" s="110"/>
      <c r="K170" s="194" t="s">
        <v>313</v>
      </c>
      <c r="L170" s="195"/>
      <c r="M170" s="195"/>
      <c r="N170" s="489">
        <v>48.2</v>
      </c>
      <c r="O170" s="118"/>
      <c r="P170" s="490">
        <v>29.300000056624405</v>
      </c>
      <c r="Q170" s="490">
        <v>47.699999988079</v>
      </c>
      <c r="R170" s="491">
        <v>54.700000002980296</v>
      </c>
      <c r="S170" s="491">
        <v>44.300000026822097</v>
      </c>
      <c r="T170" s="492">
        <v>48.2</v>
      </c>
      <c r="U170" s="118"/>
      <c r="V170" s="490">
        <v>-10.399999976158199</v>
      </c>
      <c r="W170" s="199">
        <v>0.80987202969668082</v>
      </c>
      <c r="X170" s="118"/>
      <c r="Y170" s="490">
        <v>-3.8999999731779056</v>
      </c>
      <c r="Z170" s="199">
        <v>0.91908713748593562</v>
      </c>
      <c r="AA170" s="111"/>
    </row>
    <row r="171" spans="2:27" x14ac:dyDescent="0.25">
      <c r="B171" t="s">
        <v>298</v>
      </c>
      <c r="C171" t="s">
        <v>299</v>
      </c>
      <c r="E171" t="s">
        <v>314</v>
      </c>
      <c r="F171" s="109"/>
      <c r="G171" s="459"/>
      <c r="H171" s="110"/>
      <c r="I171" s="110"/>
      <c r="J171" s="110"/>
      <c r="K171" s="493" t="s">
        <v>315</v>
      </c>
      <c r="L171" s="494"/>
      <c r="M171" s="494"/>
      <c r="N171" s="489">
        <v>2.7</v>
      </c>
      <c r="O171" s="118"/>
      <c r="P171" s="490">
        <v>2</v>
      </c>
      <c r="Q171" s="490">
        <v>2</v>
      </c>
      <c r="R171" s="491">
        <v>2.6999999880790702</v>
      </c>
      <c r="S171" s="491">
        <v>2.40000000596046</v>
      </c>
      <c r="T171" s="492">
        <v>2.7</v>
      </c>
      <c r="U171" s="118"/>
      <c r="V171" s="490">
        <v>-0.29999998211861012</v>
      </c>
      <c r="W171" s="199">
        <v>0.88888889502105262</v>
      </c>
      <c r="X171" s="118"/>
      <c r="Y171" s="490">
        <v>-0.29999999403954014</v>
      </c>
      <c r="Z171" s="199">
        <v>0.88888889109646663</v>
      </c>
      <c r="AA171" s="111"/>
    </row>
    <row r="172" spans="2:27" x14ac:dyDescent="0.25">
      <c r="B172" t="s">
        <v>298</v>
      </c>
      <c r="C172" t="s">
        <v>299</v>
      </c>
      <c r="E172" t="s">
        <v>316</v>
      </c>
      <c r="F172" s="109"/>
      <c r="G172" s="459"/>
      <c r="H172" s="110"/>
      <c r="I172" s="110"/>
      <c r="J172" s="110"/>
      <c r="K172" s="194" t="s">
        <v>317</v>
      </c>
      <c r="L172" s="195"/>
      <c r="M172" s="195"/>
      <c r="N172" s="489">
        <v>0</v>
      </c>
      <c r="O172" s="118"/>
      <c r="P172" s="490">
        <v>0</v>
      </c>
      <c r="Q172" s="490">
        <v>0</v>
      </c>
      <c r="R172" s="491">
        <v>0</v>
      </c>
      <c r="S172" s="491">
        <v>0</v>
      </c>
      <c r="T172" s="492">
        <v>0</v>
      </c>
      <c r="U172" s="118"/>
      <c r="V172" s="490">
        <v>0</v>
      </c>
      <c r="W172" s="199" t="s">
        <v>58</v>
      </c>
      <c r="X172" s="118"/>
      <c r="Y172" s="490">
        <v>0</v>
      </c>
      <c r="Z172" s="199" t="s">
        <v>58</v>
      </c>
      <c r="AA172" s="111"/>
    </row>
    <row r="173" spans="2:27" x14ac:dyDescent="0.25">
      <c r="F173" s="109"/>
      <c r="G173" s="459"/>
      <c r="H173" s="110"/>
      <c r="I173" s="110"/>
      <c r="J173" s="110"/>
      <c r="K173" s="495" t="s">
        <v>318</v>
      </c>
      <c r="L173" s="496"/>
      <c r="M173" s="496"/>
      <c r="N173" s="497">
        <v>0</v>
      </c>
      <c r="O173" s="118"/>
      <c r="P173" s="498">
        <v>0</v>
      </c>
      <c r="Q173" s="498">
        <v>-1.9895196601282805E-13</v>
      </c>
      <c r="R173" s="498">
        <v>0</v>
      </c>
      <c r="S173" s="499">
        <v>-3.5527136788005009E-13</v>
      </c>
      <c r="T173" s="500">
        <v>0</v>
      </c>
      <c r="U173" s="118"/>
      <c r="V173" s="490">
        <v>-3.5527136788005009E-13</v>
      </c>
      <c r="W173" s="199" t="s">
        <v>58</v>
      </c>
      <c r="X173" s="118"/>
      <c r="Y173" s="490">
        <v>-3.5527136788005009E-13</v>
      </c>
      <c r="Z173" s="199" t="s">
        <v>58</v>
      </c>
      <c r="AA173" s="111"/>
    </row>
    <row r="174" spans="2:27" ht="5.0999999999999996" customHeight="1" x14ac:dyDescent="0.25">
      <c r="F174" s="454"/>
      <c r="G174" s="501"/>
      <c r="H174" s="457"/>
      <c r="I174" s="457"/>
      <c r="J174" s="457"/>
      <c r="K174" s="457"/>
      <c r="L174" s="457"/>
      <c r="M174" s="457"/>
      <c r="N174" s="457"/>
      <c r="O174" s="457"/>
      <c r="P174" s="457"/>
      <c r="Q174" s="457"/>
      <c r="R174" s="457"/>
      <c r="S174" s="457"/>
      <c r="T174" s="457"/>
      <c r="U174" s="457"/>
      <c r="V174" s="457"/>
      <c r="W174" s="457"/>
      <c r="X174" s="457"/>
      <c r="Y174" s="457"/>
      <c r="Z174" s="457"/>
      <c r="AA174" s="111"/>
    </row>
    <row r="175" spans="2:27" ht="5.0999999999999996" customHeight="1" x14ac:dyDescent="0.25">
      <c r="F175" s="119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2"/>
    </row>
  </sheetData>
  <mergeCells count="35">
    <mergeCell ref="K73:N73"/>
    <mergeCell ref="F7:AA7"/>
    <mergeCell ref="P13:P14"/>
    <mergeCell ref="Q13:Q14"/>
    <mergeCell ref="R13:R14"/>
    <mergeCell ref="S13:S14"/>
    <mergeCell ref="T13:T14"/>
    <mergeCell ref="V13:V14"/>
    <mergeCell ref="W13:W14"/>
    <mergeCell ref="Y13:Y14"/>
    <mergeCell ref="Z13:Z14"/>
    <mergeCell ref="I31:N31"/>
    <mergeCell ref="G18:Z18"/>
    <mergeCell ref="I20:N20"/>
    <mergeCell ref="I22:N22"/>
    <mergeCell ref="I23:N23"/>
    <mergeCell ref="I24:N24"/>
    <mergeCell ref="I25:N25"/>
    <mergeCell ref="I26:N26"/>
    <mergeCell ref="I27:N27"/>
    <mergeCell ref="I28:N28"/>
    <mergeCell ref="I29:N29"/>
    <mergeCell ref="I30:N30"/>
    <mergeCell ref="G40:Z40"/>
    <mergeCell ref="I42:Z42"/>
    <mergeCell ref="I32:N32"/>
    <mergeCell ref="I33:N33"/>
    <mergeCell ref="I36:N36"/>
    <mergeCell ref="I37:N37"/>
    <mergeCell ref="I162:N162"/>
    <mergeCell ref="K104:N104"/>
    <mergeCell ref="K133:N136"/>
    <mergeCell ref="K144:N144"/>
    <mergeCell ref="G161:Z161"/>
    <mergeCell ref="K138:N141"/>
  </mergeCells>
  <conditionalFormatting sqref="I20:J20">
    <cfRule type="expression" dxfId="27" priority="11">
      <formula>AND($F20=0,$E20=1,LEFT($G20,1)="A")</formula>
    </cfRule>
    <cfRule type="expression" dxfId="26" priority="12">
      <formula>$E20=4</formula>
    </cfRule>
    <cfRule type="expression" dxfId="25" priority="13">
      <formula>$E20=3</formula>
    </cfRule>
    <cfRule type="expression" dxfId="24" priority="14">
      <formula>$E20=2</formula>
    </cfRule>
    <cfRule type="expression" dxfId="23" priority="15">
      <formula>AND($E20=1,OR($F20&lt;&gt;0,LEFT($G20,1)="I",LEFT($G20,1)="C",RIGHT($G20,1)="X"))</formula>
    </cfRule>
    <cfRule type="expression" dxfId="22" priority="16">
      <formula>$E20=0</formula>
    </cfRule>
  </conditionalFormatting>
  <conditionalFormatting sqref="P20:T20">
    <cfRule type="expression" dxfId="21" priority="5">
      <formula>AND($F20=0,$E20=1,LEFT($G20,1)="A")</formula>
    </cfRule>
    <cfRule type="expression" dxfId="20" priority="6">
      <formula>$E20=4</formula>
    </cfRule>
    <cfRule type="expression" dxfId="19" priority="7">
      <formula>$E20=3</formula>
    </cfRule>
    <cfRule type="expression" dxfId="18" priority="8">
      <formula>$E20=2</formula>
    </cfRule>
    <cfRule type="expression" dxfId="17" priority="9">
      <formula>AND($E20=1,OR($F20&lt;&gt;0,LEFT($G20,1)="I",LEFT($G20,1)="C",RIGHT($G20,1)="X"))</formula>
    </cfRule>
    <cfRule type="expression" dxfId="16" priority="10">
      <formula>$E20=0</formula>
    </cfRule>
  </conditionalFormatting>
  <conditionalFormatting sqref="Q73:S73">
    <cfRule type="expression" dxfId="15" priority="1">
      <formula>$K73="OPtotal"</formula>
    </cfRule>
  </conditionalFormatting>
  <conditionalFormatting sqref="Q104:S104">
    <cfRule type="expression" dxfId="14" priority="3">
      <formula>$K104="OPtotal"</formula>
    </cfRule>
  </conditionalFormatting>
  <conditionalFormatting sqref="Q144:S144">
    <cfRule type="expression" dxfId="13" priority="2">
      <formula>$K144="OPtotal"</formula>
    </cfRule>
  </conditionalFormatting>
  <conditionalFormatting sqref="Q148:S148">
    <cfRule type="expression" dxfId="12" priority="122">
      <formula>#REF!="OPtotal"</formula>
    </cfRule>
  </conditionalFormatting>
  <conditionalFormatting sqref="V20:W20">
    <cfRule type="expression" dxfId="11" priority="23">
      <formula>AND($F20=0,$E20=1,LEFT($G20,1)="A")</formula>
    </cfRule>
    <cfRule type="expression" dxfId="10" priority="24">
      <formula>$E20=4</formula>
    </cfRule>
    <cfRule type="expression" dxfId="9" priority="25">
      <formula>$E20=3</formula>
    </cfRule>
    <cfRule type="expression" dxfId="8" priority="26">
      <formula>$E20=2</formula>
    </cfRule>
    <cfRule type="expression" dxfId="7" priority="27">
      <formula>AND($E20=1,OR($F20&lt;&gt;0,LEFT($G20,1)="I",LEFT($G20,1)="C",RIGHT($G20,1)="X"))</formula>
    </cfRule>
    <cfRule type="expression" dxfId="6" priority="28">
      <formula>$E20=0</formula>
    </cfRule>
  </conditionalFormatting>
  <conditionalFormatting sqref="Y20:Z20">
    <cfRule type="expression" dxfId="5" priority="17">
      <formula>AND($F20=0,$E20=1,LEFT($G20,1)="A")</formula>
    </cfRule>
    <cfRule type="expression" dxfId="4" priority="18">
      <formula>$E20=4</formula>
    </cfRule>
    <cfRule type="expression" dxfId="3" priority="19">
      <formula>$E20=3</formula>
    </cfRule>
    <cfRule type="expression" dxfId="2" priority="20">
      <formula>$E20=2</formula>
    </cfRule>
    <cfRule type="expression" dxfId="1" priority="21">
      <formula>AND($E20=1,OR($F20&lt;&gt;0,LEFT($G20,1)="I",LEFT($G20,1)="C",RIGHT($G20,1)="X"))</formula>
    </cfRule>
    <cfRule type="expression" dxfId="0" priority="22">
      <formula>$E20=0</formula>
    </cfRule>
  </conditionalFormatting>
  <printOptions horizontalCentered="1" verticalCentered="1"/>
  <pageMargins left="0.11811023622047245" right="0.11811023622047245" top="0" bottom="0" header="0" footer="0"/>
  <pageSetup scale="61" fitToHeight="2" orientation="portrait" r:id="rId1"/>
  <ignoredErrors>
    <ignoredError sqref="K108:K112 K115:K119 K122:K126 K131 K129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2"/>
  <sheetViews>
    <sheetView workbookViewId="0"/>
  </sheetViews>
  <sheetFormatPr defaultRowHeight="15" x14ac:dyDescent="0.25"/>
  <cols>
    <col min="1" max="1" width="13" customWidth="1"/>
    <col min="2" max="2" width="62.42578125" customWidth="1"/>
    <col min="3" max="3" width="21.5703125" customWidth="1"/>
    <col min="4" max="4" width="25.42578125" customWidth="1"/>
    <col min="5" max="5" width="28.28515625" customWidth="1"/>
    <col min="6" max="6" width="27.85546875" customWidth="1"/>
    <col min="7" max="7" width="26.42578125" customWidth="1"/>
  </cols>
  <sheetData>
    <row r="1" spans="1:7" x14ac:dyDescent="0.25">
      <c r="A1" s="13" t="s">
        <v>12</v>
      </c>
      <c r="C1" t="s">
        <v>319</v>
      </c>
      <c r="D1">
        <v>0</v>
      </c>
      <c r="E1">
        <v>0</v>
      </c>
      <c r="F1" t="s">
        <v>319</v>
      </c>
      <c r="G1">
        <v>0</v>
      </c>
    </row>
    <row r="2" spans="1:7" ht="43.5" customHeight="1" x14ac:dyDescent="0.25">
      <c r="A2" s="502"/>
      <c r="B2" s="502"/>
      <c r="C2" s="503" t="s">
        <v>320</v>
      </c>
      <c r="D2" s="503" t="s">
        <v>321</v>
      </c>
      <c r="E2" s="503" t="s">
        <v>322</v>
      </c>
      <c r="F2" s="502" t="s">
        <v>323</v>
      </c>
      <c r="G2" s="502" t="s">
        <v>324</v>
      </c>
    </row>
    <row r="3" spans="1:7" x14ac:dyDescent="0.25">
      <c r="A3" s="504" t="s">
        <v>325</v>
      </c>
      <c r="B3" s="504" t="s">
        <v>326</v>
      </c>
      <c r="C3" s="504" t="s">
        <v>327</v>
      </c>
      <c r="D3" s="504" t="s">
        <v>328</v>
      </c>
      <c r="E3" s="504" t="s">
        <v>329</v>
      </c>
      <c r="F3" s="504" t="s">
        <v>330</v>
      </c>
      <c r="G3" s="504" t="s">
        <v>331</v>
      </c>
    </row>
    <row r="4" spans="1:7" x14ac:dyDescent="0.25">
      <c r="A4" t="s">
        <v>332</v>
      </c>
      <c r="B4" t="s">
        <v>333</v>
      </c>
      <c r="C4" t="s">
        <v>319</v>
      </c>
      <c r="D4" t="s">
        <v>319</v>
      </c>
      <c r="E4" t="s">
        <v>319</v>
      </c>
      <c r="G4" t="s">
        <v>319</v>
      </c>
    </row>
    <row r="5" spans="1:7" x14ac:dyDescent="0.25">
      <c r="A5" t="s">
        <v>334</v>
      </c>
      <c r="B5" t="s">
        <v>335</v>
      </c>
      <c r="E5" t="s">
        <v>319</v>
      </c>
    </row>
    <row r="6" spans="1:7" x14ac:dyDescent="0.25">
      <c r="A6" t="s">
        <v>336</v>
      </c>
      <c r="B6" t="s">
        <v>337</v>
      </c>
      <c r="D6" t="s">
        <v>319</v>
      </c>
      <c r="E6" t="s">
        <v>319</v>
      </c>
    </row>
    <row r="7" spans="1:7" x14ac:dyDescent="0.25">
      <c r="A7" t="s">
        <v>338</v>
      </c>
      <c r="B7" t="s">
        <v>339</v>
      </c>
      <c r="E7" t="s">
        <v>319</v>
      </c>
    </row>
    <row r="8" spans="1:7" x14ac:dyDescent="0.25">
      <c r="A8" t="s">
        <v>340</v>
      </c>
      <c r="B8" t="s">
        <v>341</v>
      </c>
      <c r="E8" t="s">
        <v>319</v>
      </c>
    </row>
    <row r="9" spans="1:7" x14ac:dyDescent="0.25">
      <c r="A9" t="s">
        <v>342</v>
      </c>
      <c r="B9" t="s">
        <v>343</v>
      </c>
      <c r="E9" t="s">
        <v>319</v>
      </c>
    </row>
    <row r="10" spans="1:7" x14ac:dyDescent="0.25">
      <c r="A10" t="s">
        <v>344</v>
      </c>
      <c r="B10" t="s">
        <v>345</v>
      </c>
      <c r="E10" t="s">
        <v>319</v>
      </c>
    </row>
    <row r="11" spans="1:7" x14ac:dyDescent="0.25">
      <c r="A11" t="s">
        <v>346</v>
      </c>
      <c r="B11" t="s">
        <v>347</v>
      </c>
      <c r="D11" t="s">
        <v>319</v>
      </c>
      <c r="E11" t="s">
        <v>319</v>
      </c>
    </row>
    <row r="12" spans="1:7" x14ac:dyDescent="0.25">
      <c r="A12" t="s">
        <v>348</v>
      </c>
      <c r="B12" t="s">
        <v>349</v>
      </c>
      <c r="E12" t="s">
        <v>319</v>
      </c>
    </row>
    <row r="13" spans="1:7" x14ac:dyDescent="0.25">
      <c r="A13" t="s">
        <v>350</v>
      </c>
      <c r="B13" t="s">
        <v>351</v>
      </c>
      <c r="E13" t="s">
        <v>319</v>
      </c>
    </row>
    <row r="14" spans="1:7" x14ac:dyDescent="0.25">
      <c r="A14" t="s">
        <v>352</v>
      </c>
      <c r="B14" t="s">
        <v>353</v>
      </c>
      <c r="E14" t="s">
        <v>319</v>
      </c>
    </row>
    <row r="15" spans="1:7" x14ac:dyDescent="0.25">
      <c r="A15" t="s">
        <v>354</v>
      </c>
      <c r="B15" t="s">
        <v>355</v>
      </c>
      <c r="E15" t="s">
        <v>319</v>
      </c>
    </row>
    <row r="16" spans="1:7" x14ac:dyDescent="0.25">
      <c r="A16" t="s">
        <v>356</v>
      </c>
      <c r="B16" t="s">
        <v>357</v>
      </c>
      <c r="E16" t="s">
        <v>319</v>
      </c>
    </row>
    <row r="17" spans="1:6" x14ac:dyDescent="0.25">
      <c r="A17" t="s">
        <v>358</v>
      </c>
      <c r="B17" t="s">
        <v>359</v>
      </c>
      <c r="E17" t="s">
        <v>319</v>
      </c>
    </row>
    <row r="18" spans="1:6" x14ac:dyDescent="0.25">
      <c r="A18" t="s">
        <v>360</v>
      </c>
      <c r="B18" t="s">
        <v>361</v>
      </c>
      <c r="E18" t="s">
        <v>319</v>
      </c>
    </row>
    <row r="19" spans="1:6" x14ac:dyDescent="0.25">
      <c r="A19" t="s">
        <v>362</v>
      </c>
      <c r="B19" t="s">
        <v>363</v>
      </c>
      <c r="C19" t="s">
        <v>319</v>
      </c>
      <c r="F19" t="s">
        <v>319</v>
      </c>
    </row>
    <row r="20" spans="1:6" x14ac:dyDescent="0.25">
      <c r="A20" t="s">
        <v>364</v>
      </c>
      <c r="B20" t="s">
        <v>365</v>
      </c>
      <c r="E20" t="s">
        <v>319</v>
      </c>
    </row>
    <row r="21" spans="1:6" x14ac:dyDescent="0.25">
      <c r="A21" t="s">
        <v>366</v>
      </c>
      <c r="B21" t="s">
        <v>367</v>
      </c>
      <c r="E21" t="s">
        <v>319</v>
      </c>
    </row>
    <row r="22" spans="1:6" x14ac:dyDescent="0.25">
      <c r="A22" t="s">
        <v>368</v>
      </c>
      <c r="B22" t="s">
        <v>369</v>
      </c>
      <c r="E22" t="s">
        <v>319</v>
      </c>
    </row>
    <row r="23" spans="1:6" x14ac:dyDescent="0.25">
      <c r="A23" t="s">
        <v>370</v>
      </c>
      <c r="B23" t="s">
        <v>371</v>
      </c>
      <c r="C23" t="s">
        <v>319</v>
      </c>
      <c r="F23" t="s">
        <v>319</v>
      </c>
    </row>
    <row r="24" spans="1:6" x14ac:dyDescent="0.25">
      <c r="A24" t="s">
        <v>372</v>
      </c>
      <c r="B24" t="s">
        <v>373</v>
      </c>
      <c r="E24" t="s">
        <v>319</v>
      </c>
    </row>
    <row r="25" spans="1:6" x14ac:dyDescent="0.25">
      <c r="A25" t="s">
        <v>374</v>
      </c>
      <c r="B25" t="s">
        <v>375</v>
      </c>
      <c r="E25" t="s">
        <v>319</v>
      </c>
    </row>
    <row r="26" spans="1:6" x14ac:dyDescent="0.25">
      <c r="A26" t="s">
        <v>376</v>
      </c>
      <c r="B26" t="s">
        <v>377</v>
      </c>
      <c r="E26" t="s">
        <v>319</v>
      </c>
    </row>
    <row r="27" spans="1:6" x14ac:dyDescent="0.25">
      <c r="A27" t="s">
        <v>378</v>
      </c>
      <c r="B27" t="s">
        <v>379</v>
      </c>
      <c r="C27" t="s">
        <v>319</v>
      </c>
      <c r="F27" t="s">
        <v>319</v>
      </c>
    </row>
    <row r="28" spans="1:6" x14ac:dyDescent="0.25">
      <c r="A28" t="s">
        <v>380</v>
      </c>
      <c r="B28" t="s">
        <v>381</v>
      </c>
      <c r="E28" t="s">
        <v>319</v>
      </c>
    </row>
    <row r="29" spans="1:6" x14ac:dyDescent="0.25">
      <c r="A29" t="s">
        <v>382</v>
      </c>
      <c r="B29" t="s">
        <v>383</v>
      </c>
      <c r="E29" t="s">
        <v>319</v>
      </c>
    </row>
    <row r="30" spans="1:6" x14ac:dyDescent="0.25">
      <c r="A30" t="s">
        <v>384</v>
      </c>
      <c r="B30" t="s">
        <v>385</v>
      </c>
      <c r="C30" t="s">
        <v>319</v>
      </c>
      <c r="F30" t="s">
        <v>319</v>
      </c>
    </row>
    <row r="31" spans="1:6" x14ac:dyDescent="0.25">
      <c r="A31" t="s">
        <v>386</v>
      </c>
      <c r="B31" t="s">
        <v>387</v>
      </c>
      <c r="C31" t="s">
        <v>319</v>
      </c>
      <c r="F31" t="s">
        <v>319</v>
      </c>
    </row>
    <row r="32" spans="1:6" x14ac:dyDescent="0.25">
      <c r="A32" t="s">
        <v>388</v>
      </c>
      <c r="B32" t="s">
        <v>389</v>
      </c>
      <c r="E32" t="s">
        <v>319</v>
      </c>
    </row>
    <row r="33" spans="1:7" x14ac:dyDescent="0.25">
      <c r="A33" t="s">
        <v>390</v>
      </c>
      <c r="B33" t="s">
        <v>391</v>
      </c>
      <c r="D33" t="s">
        <v>319</v>
      </c>
      <c r="E33" t="s">
        <v>319</v>
      </c>
    </row>
    <row r="34" spans="1:7" x14ac:dyDescent="0.25">
      <c r="A34" t="s">
        <v>392</v>
      </c>
      <c r="B34" t="s">
        <v>393</v>
      </c>
      <c r="E34" t="s">
        <v>319</v>
      </c>
    </row>
    <row r="35" spans="1:7" x14ac:dyDescent="0.25">
      <c r="A35" t="s">
        <v>394</v>
      </c>
      <c r="B35" t="s">
        <v>395</v>
      </c>
      <c r="C35" t="s">
        <v>319</v>
      </c>
      <c r="E35" t="s">
        <v>319</v>
      </c>
    </row>
    <row r="36" spans="1:7" x14ac:dyDescent="0.25">
      <c r="A36" t="s">
        <v>396</v>
      </c>
      <c r="B36" t="s">
        <v>397</v>
      </c>
      <c r="C36" t="s">
        <v>319</v>
      </c>
      <c r="F36" t="s">
        <v>319</v>
      </c>
    </row>
    <row r="37" spans="1:7" x14ac:dyDescent="0.25">
      <c r="A37" t="s">
        <v>398</v>
      </c>
      <c r="B37" t="s">
        <v>399</v>
      </c>
      <c r="C37" t="s">
        <v>319</v>
      </c>
      <c r="F37" t="s">
        <v>319</v>
      </c>
    </row>
    <row r="38" spans="1:7" x14ac:dyDescent="0.25">
      <c r="A38" t="s">
        <v>400</v>
      </c>
      <c r="B38" t="s">
        <v>401</v>
      </c>
      <c r="C38" t="s">
        <v>319</v>
      </c>
      <c r="F38" t="s">
        <v>319</v>
      </c>
      <c r="G38" t="s">
        <v>319</v>
      </c>
    </row>
    <row r="39" spans="1:7" x14ac:dyDescent="0.25">
      <c r="A39" t="s">
        <v>402</v>
      </c>
      <c r="B39" t="s">
        <v>403</v>
      </c>
      <c r="C39" t="s">
        <v>319</v>
      </c>
      <c r="F39" t="s">
        <v>319</v>
      </c>
    </row>
    <row r="40" spans="1:7" x14ac:dyDescent="0.25">
      <c r="A40" t="s">
        <v>404</v>
      </c>
      <c r="B40" t="s">
        <v>405</v>
      </c>
      <c r="C40" t="s">
        <v>319</v>
      </c>
      <c r="F40" t="s">
        <v>319</v>
      </c>
    </row>
    <row r="41" spans="1:7" x14ac:dyDescent="0.25">
      <c r="A41" t="s">
        <v>406</v>
      </c>
      <c r="B41" t="s">
        <v>407</v>
      </c>
      <c r="C41" t="s">
        <v>319</v>
      </c>
      <c r="F41" t="s">
        <v>319</v>
      </c>
    </row>
    <row r="42" spans="1:7" x14ac:dyDescent="0.25">
      <c r="A42" t="s">
        <v>408</v>
      </c>
      <c r="B42" t="s">
        <v>409</v>
      </c>
      <c r="C42" t="s">
        <v>319</v>
      </c>
      <c r="F42" t="s">
        <v>319</v>
      </c>
    </row>
    <row r="43" spans="1:7" x14ac:dyDescent="0.25">
      <c r="A43" t="s">
        <v>410</v>
      </c>
      <c r="B43" t="s">
        <v>411</v>
      </c>
      <c r="C43" t="s">
        <v>319</v>
      </c>
      <c r="F43" t="s">
        <v>319</v>
      </c>
    </row>
    <row r="44" spans="1:7" x14ac:dyDescent="0.25">
      <c r="A44" t="s">
        <v>412</v>
      </c>
      <c r="B44" t="s">
        <v>413</v>
      </c>
      <c r="C44" t="s">
        <v>319</v>
      </c>
      <c r="F44" t="s">
        <v>319</v>
      </c>
    </row>
    <row r="45" spans="1:7" x14ac:dyDescent="0.25">
      <c r="A45" t="s">
        <v>414</v>
      </c>
      <c r="B45" t="s">
        <v>415</v>
      </c>
      <c r="C45" t="s">
        <v>319</v>
      </c>
      <c r="F45" t="s">
        <v>319</v>
      </c>
    </row>
    <row r="46" spans="1:7" x14ac:dyDescent="0.25">
      <c r="A46" t="s">
        <v>416</v>
      </c>
      <c r="B46" t="s">
        <v>417</v>
      </c>
      <c r="C46" t="s">
        <v>319</v>
      </c>
      <c r="F46" t="s">
        <v>319</v>
      </c>
    </row>
    <row r="47" spans="1:7" x14ac:dyDescent="0.25">
      <c r="A47" t="s">
        <v>418</v>
      </c>
      <c r="B47" t="s">
        <v>419</v>
      </c>
      <c r="C47" t="s">
        <v>319</v>
      </c>
      <c r="F47" t="s">
        <v>319</v>
      </c>
    </row>
    <row r="48" spans="1:7" x14ac:dyDescent="0.25">
      <c r="A48" t="s">
        <v>420</v>
      </c>
      <c r="B48" t="s">
        <v>421</v>
      </c>
      <c r="C48" t="s">
        <v>319</v>
      </c>
      <c r="F48" t="s">
        <v>319</v>
      </c>
    </row>
    <row r="49" spans="1:6" x14ac:dyDescent="0.25">
      <c r="A49" t="s">
        <v>422</v>
      </c>
      <c r="B49" t="s">
        <v>423</v>
      </c>
      <c r="C49" t="s">
        <v>319</v>
      </c>
      <c r="F49" t="s">
        <v>319</v>
      </c>
    </row>
    <row r="50" spans="1:6" x14ac:dyDescent="0.25">
      <c r="A50" t="s">
        <v>424</v>
      </c>
      <c r="B50" t="s">
        <v>425</v>
      </c>
      <c r="C50" t="s">
        <v>319</v>
      </c>
      <c r="F50" t="s">
        <v>319</v>
      </c>
    </row>
    <row r="51" spans="1:6" x14ac:dyDescent="0.25">
      <c r="A51" t="s">
        <v>426</v>
      </c>
      <c r="B51" t="s">
        <v>427</v>
      </c>
      <c r="E51" t="s">
        <v>319</v>
      </c>
    </row>
    <row r="52" spans="1:6" x14ac:dyDescent="0.25">
      <c r="A52" t="s">
        <v>428</v>
      </c>
      <c r="B52" t="s">
        <v>429</v>
      </c>
      <c r="C52" t="s">
        <v>319</v>
      </c>
      <c r="F52" t="s">
        <v>319</v>
      </c>
    </row>
    <row r="53" spans="1:6" x14ac:dyDescent="0.25">
      <c r="A53" t="s">
        <v>430</v>
      </c>
      <c r="B53" t="s">
        <v>431</v>
      </c>
      <c r="C53" t="s">
        <v>319</v>
      </c>
      <c r="E53" t="s">
        <v>319</v>
      </c>
    </row>
    <row r="54" spans="1:6" x14ac:dyDescent="0.25">
      <c r="A54" t="s">
        <v>432</v>
      </c>
      <c r="B54" t="s">
        <v>433</v>
      </c>
      <c r="C54" t="s">
        <v>319</v>
      </c>
      <c r="F54" t="s">
        <v>319</v>
      </c>
    </row>
    <row r="55" spans="1:6" x14ac:dyDescent="0.25">
      <c r="A55" t="s">
        <v>434</v>
      </c>
      <c r="B55" t="s">
        <v>435</v>
      </c>
      <c r="C55" t="s">
        <v>319</v>
      </c>
      <c r="F55" t="s">
        <v>319</v>
      </c>
    </row>
    <row r="56" spans="1:6" x14ac:dyDescent="0.25">
      <c r="A56" t="s">
        <v>436</v>
      </c>
      <c r="B56" t="s">
        <v>437</v>
      </c>
      <c r="C56" t="s">
        <v>319</v>
      </c>
      <c r="F56" t="s">
        <v>319</v>
      </c>
    </row>
    <row r="57" spans="1:6" x14ac:dyDescent="0.25">
      <c r="A57" t="s">
        <v>438</v>
      </c>
      <c r="B57" t="s">
        <v>439</v>
      </c>
      <c r="C57" t="s">
        <v>319</v>
      </c>
      <c r="F57" t="s">
        <v>319</v>
      </c>
    </row>
    <row r="58" spans="1:6" x14ac:dyDescent="0.25">
      <c r="A58" t="s">
        <v>440</v>
      </c>
      <c r="B58" t="s">
        <v>441</v>
      </c>
      <c r="C58" t="s">
        <v>319</v>
      </c>
      <c r="F58" t="s">
        <v>319</v>
      </c>
    </row>
    <row r="59" spans="1:6" x14ac:dyDescent="0.25">
      <c r="A59" t="s">
        <v>442</v>
      </c>
      <c r="B59" t="s">
        <v>443</v>
      </c>
      <c r="E59" t="s">
        <v>319</v>
      </c>
    </row>
    <row r="60" spans="1:6" x14ac:dyDescent="0.25">
      <c r="A60" t="s">
        <v>444</v>
      </c>
      <c r="B60" t="s">
        <v>445</v>
      </c>
      <c r="C60" t="s">
        <v>319</v>
      </c>
      <c r="F60" t="s">
        <v>319</v>
      </c>
    </row>
    <row r="61" spans="1:6" x14ac:dyDescent="0.25">
      <c r="A61" t="s">
        <v>446</v>
      </c>
      <c r="B61" t="s">
        <v>447</v>
      </c>
      <c r="F61" t="s">
        <v>319</v>
      </c>
    </row>
    <row r="62" spans="1:6" x14ac:dyDescent="0.25">
      <c r="A62" t="s">
        <v>448</v>
      </c>
      <c r="B62" t="s">
        <v>449</v>
      </c>
      <c r="F62" t="s">
        <v>319</v>
      </c>
    </row>
    <row r="63" spans="1:6" x14ac:dyDescent="0.25">
      <c r="A63" t="s">
        <v>450</v>
      </c>
      <c r="B63" t="s">
        <v>451</v>
      </c>
      <c r="F63" t="s">
        <v>319</v>
      </c>
    </row>
    <row r="64" spans="1:6" x14ac:dyDescent="0.25">
      <c r="A64" t="s">
        <v>452</v>
      </c>
      <c r="B64" t="s">
        <v>453</v>
      </c>
      <c r="F64" t="s">
        <v>319</v>
      </c>
    </row>
    <row r="65" spans="1:6" x14ac:dyDescent="0.25">
      <c r="A65" t="s">
        <v>454</v>
      </c>
      <c r="B65" t="s">
        <v>453</v>
      </c>
      <c r="F65" t="s">
        <v>319</v>
      </c>
    </row>
    <row r="66" spans="1:6" x14ac:dyDescent="0.25">
      <c r="A66" t="s">
        <v>455</v>
      </c>
      <c r="B66" t="s">
        <v>456</v>
      </c>
      <c r="F66" t="s">
        <v>319</v>
      </c>
    </row>
    <row r="67" spans="1:6" x14ac:dyDescent="0.25">
      <c r="A67" t="s">
        <v>457</v>
      </c>
      <c r="B67" t="s">
        <v>458</v>
      </c>
      <c r="F67" t="s">
        <v>319</v>
      </c>
    </row>
    <row r="68" spans="1:6" x14ac:dyDescent="0.25">
      <c r="A68" t="s">
        <v>459</v>
      </c>
      <c r="B68" t="s">
        <v>460</v>
      </c>
      <c r="F68" t="s">
        <v>319</v>
      </c>
    </row>
    <row r="69" spans="1:6" x14ac:dyDescent="0.25">
      <c r="A69" t="s">
        <v>461</v>
      </c>
      <c r="B69" t="s">
        <v>462</v>
      </c>
      <c r="F69" t="s">
        <v>319</v>
      </c>
    </row>
    <row r="70" spans="1:6" x14ac:dyDescent="0.25">
      <c r="A70" t="s">
        <v>463</v>
      </c>
      <c r="B70" t="s">
        <v>464</v>
      </c>
      <c r="F70" t="s">
        <v>319</v>
      </c>
    </row>
    <row r="71" spans="1:6" x14ac:dyDescent="0.25">
      <c r="A71" t="s">
        <v>465</v>
      </c>
      <c r="B71" t="s">
        <v>466</v>
      </c>
      <c r="F71" t="s">
        <v>319</v>
      </c>
    </row>
    <row r="72" spans="1:6" x14ac:dyDescent="0.25">
      <c r="A72" t="s">
        <v>467</v>
      </c>
      <c r="B72" t="s">
        <v>468</v>
      </c>
      <c r="F72" t="s">
        <v>319</v>
      </c>
    </row>
    <row r="73" spans="1:6" x14ac:dyDescent="0.25">
      <c r="A73" t="s">
        <v>469</v>
      </c>
      <c r="B73" t="s">
        <v>470</v>
      </c>
      <c r="F73" t="s">
        <v>319</v>
      </c>
    </row>
    <row r="74" spans="1:6" x14ac:dyDescent="0.25">
      <c r="A74" t="s">
        <v>471</v>
      </c>
      <c r="B74" t="s">
        <v>472</v>
      </c>
      <c r="F74" t="s">
        <v>319</v>
      </c>
    </row>
    <row r="75" spans="1:6" x14ac:dyDescent="0.25">
      <c r="A75" t="s">
        <v>473</v>
      </c>
      <c r="B75" t="s">
        <v>474</v>
      </c>
      <c r="F75" t="s">
        <v>319</v>
      </c>
    </row>
    <row r="76" spans="1:6" x14ac:dyDescent="0.25">
      <c r="A76" t="s">
        <v>475</v>
      </c>
      <c r="B76" t="s">
        <v>476</v>
      </c>
      <c r="F76" t="s">
        <v>319</v>
      </c>
    </row>
    <row r="77" spans="1:6" x14ac:dyDescent="0.25">
      <c r="A77" t="s">
        <v>477</v>
      </c>
      <c r="B77" t="s">
        <v>478</v>
      </c>
      <c r="F77" t="s">
        <v>319</v>
      </c>
    </row>
    <row r="78" spans="1:6" x14ac:dyDescent="0.25">
      <c r="A78" t="s">
        <v>479</v>
      </c>
      <c r="B78" t="s">
        <v>480</v>
      </c>
      <c r="F78" t="s">
        <v>319</v>
      </c>
    </row>
    <row r="79" spans="1:6" x14ac:dyDescent="0.25">
      <c r="A79" t="s">
        <v>481</v>
      </c>
      <c r="B79" t="s">
        <v>482</v>
      </c>
      <c r="F79" t="s">
        <v>319</v>
      </c>
    </row>
    <row r="80" spans="1:6" x14ac:dyDescent="0.25">
      <c r="A80" t="s">
        <v>483</v>
      </c>
      <c r="B80" t="s">
        <v>484</v>
      </c>
      <c r="F80" t="s">
        <v>319</v>
      </c>
    </row>
    <row r="81" spans="1:6" x14ac:dyDescent="0.25">
      <c r="A81" t="s">
        <v>485</v>
      </c>
      <c r="B81" t="s">
        <v>486</v>
      </c>
      <c r="F81" t="s">
        <v>319</v>
      </c>
    </row>
    <row r="82" spans="1:6" x14ac:dyDescent="0.25">
      <c r="A82" t="s">
        <v>487</v>
      </c>
      <c r="B82" t="s">
        <v>488</v>
      </c>
      <c r="F82" t="s">
        <v>319</v>
      </c>
    </row>
    <row r="83" spans="1:6" x14ac:dyDescent="0.25">
      <c r="A83" t="s">
        <v>489</v>
      </c>
      <c r="B83" t="s">
        <v>490</v>
      </c>
      <c r="F83" t="s">
        <v>319</v>
      </c>
    </row>
    <row r="84" spans="1:6" x14ac:dyDescent="0.25">
      <c r="A84" t="s">
        <v>491</v>
      </c>
      <c r="B84" t="s">
        <v>492</v>
      </c>
      <c r="F84" t="s">
        <v>319</v>
      </c>
    </row>
    <row r="85" spans="1:6" x14ac:dyDescent="0.25">
      <c r="A85" t="s">
        <v>493</v>
      </c>
      <c r="B85" t="s">
        <v>494</v>
      </c>
      <c r="F85" t="s">
        <v>319</v>
      </c>
    </row>
    <row r="86" spans="1:6" x14ac:dyDescent="0.25">
      <c r="A86" t="s">
        <v>495</v>
      </c>
      <c r="B86" t="s">
        <v>496</v>
      </c>
      <c r="E86" t="s">
        <v>319</v>
      </c>
    </row>
    <row r="87" spans="1:6" x14ac:dyDescent="0.25">
      <c r="A87" t="s">
        <v>497</v>
      </c>
      <c r="B87" t="s">
        <v>498</v>
      </c>
      <c r="D87" t="s">
        <v>319</v>
      </c>
      <c r="F87" t="s">
        <v>319</v>
      </c>
    </row>
    <row r="88" spans="1:6" x14ac:dyDescent="0.25">
      <c r="A88" t="s">
        <v>499</v>
      </c>
      <c r="B88" t="s">
        <v>500</v>
      </c>
      <c r="E88" t="s">
        <v>319</v>
      </c>
    </row>
    <row r="89" spans="1:6" x14ac:dyDescent="0.25">
      <c r="A89" t="s">
        <v>501</v>
      </c>
      <c r="B89" t="s">
        <v>502</v>
      </c>
      <c r="D89" t="s">
        <v>319</v>
      </c>
      <c r="E89" t="s">
        <v>319</v>
      </c>
    </row>
    <row r="90" spans="1:6" x14ac:dyDescent="0.25">
      <c r="A90" t="s">
        <v>503</v>
      </c>
      <c r="B90" t="s">
        <v>504</v>
      </c>
      <c r="E90" t="s">
        <v>319</v>
      </c>
    </row>
    <row r="91" spans="1:6" x14ac:dyDescent="0.25">
      <c r="A91" t="s">
        <v>505</v>
      </c>
      <c r="B91" t="s">
        <v>506</v>
      </c>
      <c r="E91" t="s">
        <v>319</v>
      </c>
    </row>
    <row r="92" spans="1:6" x14ac:dyDescent="0.25">
      <c r="A92" t="s">
        <v>507</v>
      </c>
      <c r="B92" t="s">
        <v>508</v>
      </c>
      <c r="F92" t="s">
        <v>319</v>
      </c>
    </row>
    <row r="93" spans="1:6" x14ac:dyDescent="0.25">
      <c r="A93" t="s">
        <v>509</v>
      </c>
      <c r="B93" t="s">
        <v>510</v>
      </c>
      <c r="F93" t="s">
        <v>319</v>
      </c>
    </row>
    <row r="94" spans="1:6" x14ac:dyDescent="0.25">
      <c r="A94" t="s">
        <v>511</v>
      </c>
      <c r="B94" t="s">
        <v>512</v>
      </c>
      <c r="F94" t="s">
        <v>319</v>
      </c>
    </row>
    <row r="95" spans="1:6" x14ac:dyDescent="0.25">
      <c r="A95" t="s">
        <v>12</v>
      </c>
      <c r="B95" t="s">
        <v>513</v>
      </c>
      <c r="C95" t="s">
        <v>319</v>
      </c>
      <c r="F95" t="s">
        <v>319</v>
      </c>
    </row>
    <row r="96" spans="1:6" x14ac:dyDescent="0.25">
      <c r="A96" t="s">
        <v>514</v>
      </c>
      <c r="B96" t="s">
        <v>515</v>
      </c>
      <c r="F96" t="s">
        <v>319</v>
      </c>
    </row>
    <row r="97" spans="1:6" x14ac:dyDescent="0.25">
      <c r="A97" t="s">
        <v>516</v>
      </c>
      <c r="B97" t="s">
        <v>517</v>
      </c>
      <c r="F97" t="s">
        <v>319</v>
      </c>
    </row>
    <row r="98" spans="1:6" x14ac:dyDescent="0.25">
      <c r="A98" t="s">
        <v>518</v>
      </c>
      <c r="B98" t="s">
        <v>519</v>
      </c>
      <c r="E98" t="s">
        <v>319</v>
      </c>
    </row>
    <row r="99" spans="1:6" x14ac:dyDescent="0.25">
      <c r="A99" t="s">
        <v>520</v>
      </c>
      <c r="B99" t="s">
        <v>521</v>
      </c>
      <c r="C99" t="s">
        <v>319</v>
      </c>
      <c r="F99" t="s">
        <v>319</v>
      </c>
    </row>
    <row r="100" spans="1:6" x14ac:dyDescent="0.25">
      <c r="A100" t="s">
        <v>522</v>
      </c>
      <c r="B100" t="s">
        <v>523</v>
      </c>
      <c r="C100" t="s">
        <v>319</v>
      </c>
      <c r="F100" t="s">
        <v>319</v>
      </c>
    </row>
    <row r="101" spans="1:6" x14ac:dyDescent="0.25">
      <c r="A101" t="s">
        <v>524</v>
      </c>
      <c r="B101" t="s">
        <v>525</v>
      </c>
      <c r="C101" t="s">
        <v>319</v>
      </c>
      <c r="F101" t="s">
        <v>319</v>
      </c>
    </row>
    <row r="102" spans="1:6" x14ac:dyDescent="0.25">
      <c r="A102" t="s">
        <v>526</v>
      </c>
      <c r="B102" t="s">
        <v>527</v>
      </c>
      <c r="E102" t="s">
        <v>319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15</vt:i4>
      </vt:variant>
    </vt:vector>
  </HeadingPairs>
  <TitlesOfParts>
    <vt:vector size="19" baseType="lpstr">
      <vt:lpstr>Face</vt:lpstr>
      <vt:lpstr>Detail</vt:lpstr>
      <vt:lpstr>Detail (2)</vt:lpstr>
      <vt:lpstr>Config</vt:lpstr>
      <vt:lpstr>'Detail (2)'!CelkBody</vt:lpstr>
      <vt:lpstr>CelkBody</vt:lpstr>
      <vt:lpstr>drillUp1</vt:lpstr>
      <vt:lpstr>drillUp2</vt:lpstr>
      <vt:lpstr>drillUp3</vt:lpstr>
      <vt:lpstr>drillUp4</vt:lpstr>
      <vt:lpstr>drillUp5</vt:lpstr>
      <vt:lpstr>'Detail (2)'!Hospitalizace</vt:lpstr>
      <vt:lpstr>Hospitalizace</vt:lpstr>
      <vt:lpstr>'Detail (2)'!Nasledka</vt:lpstr>
      <vt:lpstr>Nasledka</vt:lpstr>
      <vt:lpstr>Detail!Oblast_tisku</vt:lpstr>
      <vt:lpstr>'Detail (2)'!Oblast_tisku</vt:lpstr>
      <vt:lpstr>Face!Oblast_tisku</vt:lpstr>
      <vt:lpstr>OperMedea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Jaroš Petr, Ing.</dc:creator>
  <cp:lastModifiedBy>Káňa Jaroslav, Ing., MHA</cp:lastModifiedBy>
  <cp:lastPrinted>2024-05-22T10:50:18Z</cp:lastPrinted>
  <dcterms:created xsi:type="dcterms:W3CDTF">2021-10-04T10:00:58Z</dcterms:created>
  <dcterms:modified xsi:type="dcterms:W3CDTF">2024-05-22T12:57:38Z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choice_Face">
    <vt:lpwstr>False</vt:lpwstr>
  </property>
  <property fmtid="{D5CDD505-2E9C-101B-9397-08002B2CF9AE}" pid="3" name="_columnchoice_Face">
    <vt:lpwstr>False</vt:lpwstr>
  </property>
  <property fmtid="{D5CDD505-2E9C-101B-9397-08002B2CF9AE}" pid="4" name="_autofitcolumn_Face">
    <vt:lpwstr>True</vt:lpwstr>
  </property>
  <property fmtid="{D5CDD505-2E9C-101B-9397-08002B2CF9AE}" pid="5" name="_pivot_Face">
    <vt:lpwstr>False</vt:lpwstr>
  </property>
  <property fmtid="{D5CDD505-2E9C-101B-9397-08002B2CF9AE}" pid="6" name="_edit_Face">
    <vt:lpwstr>False</vt:lpwstr>
  </property>
  <property fmtid="{D5CDD505-2E9C-101B-9397-08002B2CF9AE}" pid="7" name="_rowtobasic_Detail">
    <vt:lpwstr>False</vt:lpwstr>
  </property>
  <property fmtid="{D5CDD505-2E9C-101B-9397-08002B2CF9AE}" pid="8" name="_rowremovenull_Detail">
    <vt:lpwstr>True</vt:lpwstr>
  </property>
  <property fmtid="{D5CDD505-2E9C-101B-9397-08002B2CF9AE}" pid="9" name="_scriptcode.0">
    <vt:lpwstr>//#_file:Spreadsheet.cs
using System;
using System.Windows.Forms;
using System.Linq;
using System.Collections.Generic;
using DevExpress.XtraSpreadsheet;
using DevExpress.Spreadsheet;
using CFM.Win.Api;
using CFM.Palo;
using System.Data;
namesp</vt:lpwstr>
  </property>
  <property fmtid="{D5CDD505-2E9C-101B-9397-08002B2CF9AE}" pid="10" name="_scriptcode.1">
    <vt:lpwstr>ace CFM.Win
{
    public class Script : ISpreadsheetScript
    {
		public Boolean Spreadsheet_DocumentBeforeSave(DevExpress.XtraSpreadsheet.SpreadsheetControl sender, CFM.Win.DocumentBeforeSaveEventArgs e)
		{
			return false;
		}
   </vt:lpwstr>
  </property>
  <property fmtid="{D5CDD505-2E9C-101B-9397-08002B2CF9AE}" pid="11" name="_scriptcode.2">
    <vt:lpwstr>     public Boolean Spreadsheet_PaloCellValueDataDetailCreated(DevExpress.XtraSpreadsheet.SpreadsheetControl sender, CFM.Win.PaloCellValueDataDetailCreatedEventArgs e)
        {
            return false;
        }
        public Boolean Spreadshee</vt:lpwstr>
  </property>
  <property fmtid="{D5CDD505-2E9C-101B-9397-08002B2CF9AE}" pid="12" name="_scriptcode.3">
    <vt:lpwstr>t_PaloCellValueChanged(DevExpress.XtraSpreadsheet.SpreadsheetControl sender, CFM.Win.PaloCellValueChangedEventArgs e)
        {
            return false;
        }
        public Boolean Spreadsheet_PaloCellValueChanging(DevExpress.XtraSpreadsheet</vt:lpwstr>
  </property>
  <property fmtid="{D5CDD505-2E9C-101B-9397-08002B2CF9AE}" pid="13" name="_scriptcode.4">
    <vt:lpwstr>.SpreadsheetControl sender, CFM.Win.PaloCellValueChangedEventArgs e)
        {
            return false;
        }
        public Boolean Spreadsheet_DimensionPivoted(DevExpress.XtraSpreadsheet.SpreadsheetControl sender, CFM.Win.DimensionPivotedEven</vt:lpwstr>
  </property>
  <property fmtid="{D5CDD505-2E9C-101B-9397-08002B2CF9AE}" pid="14" name="_scriptcode.5">
    <vt:lpwstr>tArgs e)
        {
            return false;
        }
        public Boolean Spreadsheet_DimensionPivoting(DevExpress.XtraSpreadsheet.SpreadsheetControl sender, CFM.Win.DimensionPivotedEventArgs e)
        {
            return false;
        }
</vt:lpwstr>
  </property>
  <property fmtid="{D5CDD505-2E9C-101B-9397-08002B2CF9AE}" pid="15" name="_scriptcode.6">
    <vt:lpwstr>
        public Boolean Spreadsheet_DimensionDrilled(DevExpress.XtraSpreadsheet.SpreadsheetControl sender, CFM.Win.DimensionDrilledEventArgs e)
        {
            return false;
        }
        public Boolean Spreadsheet_DimensionDrilling(D</vt:lpwstr>
  </property>
  <property fmtid="{D5CDD505-2E9C-101B-9397-08002B2CF9AE}" pid="16" name="_scriptcode.7">
    <vt:lpwstr>evExpress.XtraSpreadsheet.SpreadsheetControl sender, CFM.Win.DimensionDrilledEventArgs e)
        {
            return false;
        }
        public Boolean Spreadsheet_ElementChanged(DevExpress.XtraSpreadsheet.SpreadsheetControl sender, CFM.Win.E</vt:lpwstr>
  </property>
  <property fmtid="{D5CDD505-2E9C-101B-9397-08002B2CF9AE}" pid="17" name="_scriptcode.8">
    <vt:lpwstr>lementChangedEventArgs e)
        {
            return false;
        }
 /*       public void ZmenaZobrazeni(DevExpress.XtraSpreadsheet.SpreadsheetControl sender, string sCentre)
        {
            try
            {
                Worksh</vt:lpwstr>
  </property>
  <property fmtid="{D5CDD505-2E9C-101B-9397-08002B2CF9AE}" pid="18" name="_scriptcode.9">
    <vt:lpwstr>eet wsCFG = sender.Document.Worksheets["Config"];
                Worksheet wsFace = sender.Document.Worksheets["Face"];
                Worksheet wsDetail = sender.Document.Worksheets["Detail"];
                Boolean bRok = false;
                i</vt:lpwstr>
  </property>
  <property fmtid="{D5CDD505-2E9C-101B-9397-08002B2CF9AE}" pid="19" name="_scriptcode.10">
    <vt:lpwstr>f (Convert.ToInt16(wsFace.Cells["K11"].GetFormulaInfo().Parameters[3].RemoveQuote().Substring(1)) &gt; 2021)
                    bRok = true;
                else
                    bRok = false;
                for (int iRow = 2; iRow &lt;= 100; iRow++)
</vt:lpwstr>
  </property>
  <property fmtid="{D5CDD505-2E9C-101B-9397-08002B2CF9AE}" pid="20" name="_scriptcode.11">
    <vt:lpwstr>                {
                    if (sCentre == wsCFG.Cells[iRow, 0].Value.ToString())
                    {
                        bool bCelkBody = false;
                        if (wsCFG.Cells[iRow, 2].Value.ToString() == "ANO")
            </vt:lpwstr>
  </property>
  <property fmtid="{D5CDD505-2E9C-101B-9397-08002B2CF9AE}" pid="21" name="_scriptcode.12">
    <vt:lpwstr>                bCelkBody = true;
                        bool bLDN = false;
                        if (wsCFG.Cells[iRow, 3].Value.ToString() == "ANO")
                            bLDN = true;
                        bool bHosp = false;
            </vt:lpwstr>
  </property>
  <property fmtid="{D5CDD505-2E9C-101B-9397-08002B2CF9AE}" pid="22" name="_scriptcode.13">
    <vt:lpwstr>            if (wsCFG.Cells[iRow, 4].Value.ToString() == "ANO")
                            bHosp = true;
                        if (bCelkBody)
                        {
                            wsFace.Rows.Unhide(13, 19);
                       </vt:lpwstr>
  </property>
  <property fmtid="{D5CDD505-2E9C-101B-9397-08002B2CF9AE}" pid="23" name="_scriptcode.14">
    <vt:lpwstr>     wsFace.Pictures.GetPicturesByName("Graf1").First().Left = (float)16.75342;
                            wsFace.Pictures.GetPicturesByName("Graf2").First().Top = (float)6.344708;
                            wsDetail.Rows.Unhide(wsDetail.Range["Ce</vt:lpwstr>
  </property>
  <property fmtid="{D5CDD505-2E9C-101B-9397-08002B2CF9AE}" pid="24" name="_scriptcode.15">
    <vt:lpwstr>lkBody"].TopRowIndex, wsDetail.Range["CelkBody"].TopRowIndex);
                        }
                        else
                        {
                            wsFace.Rows.Hide(13, 19);
                            wsFace.Pictures.GetPictu</vt:lpwstr>
  </property>
  <property fmtid="{D5CDD505-2E9C-101B-9397-08002B2CF9AE}" pid="25" name="_scriptcode.16">
    <vt:lpwstr>resByName("Graf1").First().Left = (float)100;
                            wsFace.Pictures.GetPicturesByName("Graf2").First().Top = (float)2.2225;
                            wsDetail.Rows.Hide(wsDetail.Range["CelkBody"].TopRowIndex, wsDetail.Range["Celk</vt:lpwstr>
  </property>
  <property fmtid="{D5CDD505-2E9C-101B-9397-08002B2CF9AE}" pid="26" name="_scriptcode.17">
    <vt:lpwstr>Body"].TopRowIndex);
                        }
                        if (bLDN)
                        {
                            wsDetail.Rows.Unhide(wsDetail.Range["Nasledka"].TopRowIndex, wsDetail.Range["Nasledka"].BottomRowIndex);
          </vt:lpwstr>
  </property>
  <property fmtid="{D5CDD505-2E9C-101B-9397-08002B2CF9AE}" pid="27" name="_scriptcode.18">
    <vt:lpwstr>                  wsDetail.Rows.Hide(wsDetail.Range["Nasledka"].TopRowIndex + 4, wsDetail.Range["Nasledka"].TopRowIndex + 4);
                            wsDetail.Rows.Hide(wsDetail.Range["Nasledka"].TopRowIndex + 8, wsDetail.Range["Nasledka"].TopRowInde</vt:lpwstr>
  </property>
  <property fmtid="{D5CDD505-2E9C-101B-9397-08002B2CF9AE}" pid="28" name="_scriptcode.19">
    <vt:lpwstr>x + 8);
                            //            if(bCelkBody &amp;&amp; !bHosp)
                            //                wsFace.Pictures.GetPicturesByName("Graf6").First().Top = (float)16.20307;
                        }
                        else
 </vt:lpwstr>
  </property>
  <property fmtid="{D5CDD505-2E9C-101B-9397-08002B2CF9AE}" pid="29" name="_scriptcode.20">
    <vt:lpwstr>                       {
                            wsDetail.Rows.Hide(wsDetail.Range["Nasledka"].TopRowIndex, wsDetail.Range["Nasledka"].BottomRowIndex);
                        }
                        if (bHosp)
                        {
     </vt:lpwstr>
  </property>
  <property fmtid="{D5CDD505-2E9C-101B-9397-08002B2CF9AE}" pid="30" name="_scriptcode.21">
    <vt:lpwstr>                       wsDetail.Rows.Unhide(wsDetail.Range["Hospitalizace"].TopRowIndex, wsDetail.Range["Hospitalizace"].BottomRowIndex);
                            wsDetail.Rows.Hide(100, 100);
                            wsDetail.Rows.Hide(106, 1</vt:lpwstr>
  </property>
  <property fmtid="{D5CDD505-2E9C-101B-9397-08002B2CF9AE}" pid="31" name="_scriptcode.22">
    <vt:lpwstr>06);
                            wsDetail.Rows.Hide(110, 110);
                            if (bRok)
                            {
                                wsDetail.Rows.Hide(76, 78);
                                wsDetail.Rows.Hide(84, 86);</vt:lpwstr>
  </property>
  <property fmtid="{D5CDD505-2E9C-101B-9397-08002B2CF9AE}" pid="32" name="_scriptcode.23">
    <vt:lpwstr>
                                wsDetail.Rows.Hide(88, 90);
                                wsDetail.Rows.Hide(96, 98);
                            }
                            wsFace.Rows.Unhide(27, 65);
                            if (bCelkBody)
</vt:lpwstr>
  </property>
  <property fmtid="{D5CDD505-2E9C-101B-9397-08002B2CF9AE}" pid="33" name="_scriptcode.24">
    <vt:lpwstr>
                            {
                                wsFace.Pictures.GetPicturesByName("Graf3").First().Left = (float)16.75342;
                                wsFace.Pictures.GetPicturesByName("Graf3").First().Top = (float)10.38049;
        </vt:lpwstr>
  </property>
  <property fmtid="{D5CDD505-2E9C-101B-9397-08002B2CF9AE}" pid="34" name="_scriptcode.25">
    <vt:lpwstr>                        wsFace.Pictures.GetPicturesByName("Graf4").First().Left = (float)16.75342;
                                wsFace.Pictures.GetPicturesByName("Graf4").First().Top = (float)18.41324;
                                wsFace.Pictures.</vt:lpwstr>
  </property>
  <property fmtid="{D5CDD505-2E9C-101B-9397-08002B2CF9AE}" pid="35" name="_scriptcode.26">
    <vt:lpwstr>GetPicturesByName("Graf5").First().Left = (float)16.75342;
                                wsFace.Pictures.GetPicturesByName("Graf5").First().Top = (float)26.29605;
                                wsFace.Pictures.GetPicturesByName("Graf6").First().Top =</vt:lpwstr>
  </property>
  <property fmtid="{D5CDD505-2E9C-101B-9397-08002B2CF9AE}" pid="36" name="_scriptcode.27">
    <vt:lpwstr> (float)30.20307;
                            }
                            else
                            {
                                wsFace.Pictures.GetPicturesByName("Graf3").First().Left = (float)16.75342;
                                </vt:lpwstr>
  </property>
  <property fmtid="{D5CDD505-2E9C-101B-9397-08002B2CF9AE}" pid="37" name="_scriptcode.28">
    <vt:lpwstr>wsFace.Pictures.GetPicturesByName("Graf3").First().Top = (float)6.38049;
                                wsFace.Pictures.GetPicturesByName("Graf4").First().Left = (float)16.75342;
                                wsFace.Pictures.GetPicturesByName("Graf</vt:lpwstr>
  </property>
  <property fmtid="{D5CDD505-2E9C-101B-9397-08002B2CF9AE}" pid="38" name="_scriptcode.29">
    <vt:lpwstr>4").First().Top = (float)14.41324;
                                wsFace.Pictures.GetPicturesByName("Graf5").First().Left = (float)16.75342;
                                wsFace.Pictures.GetPicturesByName("Graf5").First().Top = (float)22.29605;
    </vt:lpwstr>
  </property>
  <property fmtid="{D5CDD505-2E9C-101B-9397-08002B2CF9AE}" pid="39" name="_scriptcode.30">
    <vt:lpwstr>                            wsFace.Pictures.GetPicturesByName("Graf6").First().Top = (float)26.20307;
                            }
                            wsFace.Rows.Unhide(87, 91);
                        }
                        else
     </vt:lpwstr>
  </property>
  <property fmtid="{D5CDD505-2E9C-101B-9397-08002B2CF9AE}" pid="40" name="_scriptcode.31">
    <vt:lpwstr>                   {
                            wsDetail.Rows.Hide(wsDetail.Range["Hospitalizace"].TopRowIndex, wsDetail.Range["Hospitalizace"].BottomRowIndex);
                            wsFace.Rows.Hide(27, 65);
                            wsFace</vt:lpwstr>
  </property>
  <property fmtid="{D5CDD505-2E9C-101B-9397-08002B2CF9AE}" pid="41" name="_scriptcode.32">
    <vt:lpwstr>.Pictures.GetPicturesByName("Graf3").First().Left = (float)100;
                            wsFace.Pictures.GetPicturesByName("Graf4").First().Left = (float)100;
                            wsFace.Pictures.GetPicturesByName("Graf5").First().Left = (floa</vt:lpwstr>
  </property>
  <property fmtid="{D5CDD505-2E9C-101B-9397-08002B2CF9AE}" pid="42" name="_scriptcode.33">
    <vt:lpwstr>t)100;
                            wsFace.Pictures.GetPicturesByName("Graf6").First().Top = (float)8;
                            if (bCelkBody)
                            {
                                wsFace.Pictures.GetPicturesByName("Graf6").F</vt:lpwstr>
  </property>
  <property fmtid="{D5CDD505-2E9C-101B-9397-08002B2CF9AE}" pid="43" name="_scriptcode.34">
    <vt:lpwstr>irst().Top = (float)10.38049;
                            }
                            else
                            {
                                wsFace.Pictures.GetPicturesByName("Graf6").First().Top = (float)6.38049;
                      </vt:lpwstr>
  </property>
  <property fmtid="{D5CDD505-2E9C-101B-9397-08002B2CF9AE}" pid="44" name="_scriptcode.35">
    <vt:lpwstr>      }
                            wsFace.Rows.Hide(87, 91);
                        }
                        wsDetail.Rows.Hide(wsDetail.Range["OperMedea"].TopRowIndex, wsDetail.Range["OperMedea"].TopRowIndex);
                        if (sCentre</vt:lpwstr>
  </property>
  <property fmtid="{D5CDD505-2E9C-101B-9397-08002B2CF9AE}" pid="45" name="_scriptcode.36">
    <vt:lpwstr> == "CCtotalU")
                        {
                            wsDetail.Rows.Hide(79, 87);
                            wsFace.Rows.Hide(27, 42);
                            wsFace.Pictures.GetPicturesByName("Graf3").First().Left = (float)100;
</vt:lpwstr>
  </property>
  <property fmtid="{D5CDD505-2E9C-101B-9397-08002B2CF9AE}" pid="46" name="_scriptcode.37">
    <vt:lpwstr>                        }
                        else
                        {
                            if (bHosp)
                                wsFace.Pictures.GetPicturesByName("Graf3").First().Left = (float)16.75342;
                       </vt:lpwstr>
  </property>
  <property fmtid="{D5CDD505-2E9C-101B-9397-08002B2CF9AE}" pid="47" name="_scriptcode.38">
    <vt:lpwstr> }
                        break;
                    }
                }
                wsDetail.Rows.Hide(117, 118);//zkryti vyzadane pece
            }
            catch (Exception ex)
            {
                App.Debugger.WriteLi</vt:lpwstr>
  </property>
  <property fmtid="{D5CDD505-2E9C-101B-9397-08002B2CF9AE}" pid="48" name="_scriptcode.39">
    <vt:lpwstr>ne(ex.Message);
            }
        }
*/
        public Boolean Spreadsheet_ElementChanging(DevExpress.XtraSpreadsheet.SpreadsheetControl sender, CFM.Win.ElementChangedEventArgs e)
        {
/*            try
            {
                Wo</vt:lpwstr>
  </property>
  <property fmtid="{D5CDD505-2E9C-101B-9397-08002B2CF9AE}" pid="49" name="_scriptcode.40">
    <vt:lpwstr>rksheet wsCFG = sender.Document.Worksheets["Config"];
                Worksheet wsFace = sender.Document.Worksheets["Face"];
                Worksheet wsDetail = sender.Document.Worksheets["Detail"];
                wsDetail.Range["drillUp1"].DrillRowU</vt:lpwstr>
  </property>
  <property fmtid="{D5CDD505-2E9C-101B-9397-08002B2CF9AE}" pid="50" name="_scriptcode.41">
    <vt:lpwstr>p();
                wsDetail.Range["drillUp2"].DrillRowUp();
                wsDetail.Range["drillUp3"].DrillRowUp();
                wsDetail.Range["drillUp4"].DrillRowUp();
                wsDetail.Range["drillUp5"].DrillRowUp();
               </vt:lpwstr>
  </property>
  <property fmtid="{D5CDD505-2E9C-101B-9397-08002B2CF9AE}" pid="51" name="_scriptcode.42">
    <vt:lpwstr> if (e.Cell.GetFormulaInfo().Parameters[2].RemoveQuote() == "CENTRE")
                {
                    string sNewCentre = e.NewElement.Substring(e.NewElement.LastIndexOf("\\") + 1);
                    ZmenaZobrazeni(sender, sNewCentre);
       </vt:lpwstr>
  </property>
  <property fmtid="{D5CDD505-2E9C-101B-9397-08002B2CF9AE}" pid="52" name="_scriptcode.43">
    <vt:lpwstr>         }
                if (e.Cell.GetFormulaInfo().Parameters[2].RemoveQuote() == "YEAR")
                {
                    Boolean bRok = false;
                    if (Convert.ToInt16(e.NewElement.RemoveQuote().Substring(1)) &gt; 2021)
       </vt:lpwstr>
  </property>
  <property fmtid="{D5CDD505-2E9C-101B-9397-08002B2CF9AE}" pid="53" name="_scriptcode.44">
    <vt:lpwstr>                 bRok = true;
                    else
                        bRok = false;
                    if (bRok)
                    {
                        wsDetail.Rows.Hide(76, 78);
                        wsDetail.Rows.Hide(84, 86);
</vt:lpwstr>
  </property>
  <property fmtid="{D5CDD505-2E9C-101B-9397-08002B2CF9AE}" pid="54" name="_scriptcode.45">
    <vt:lpwstr>
                        wsDetail.Rows.Hide(88, 90);
                        wsDetail.Rows.Hide(96, 98);
                    }
                    else
                    {
                        wsDetail.Rows.Unhide(76, 78);
                     </vt:lpwstr>
  </property>
  <property fmtid="{D5CDD505-2E9C-101B-9397-08002B2CF9AE}" pid="55" name="_scriptcode.46">
    <vt:lpwstr>   wsDetail.Rows.Unhide(84, 86);
                        wsDetail.Rows.Unhide(88, 90);
                        wsDetail.Rows.Unhide(96, 98);
                    }
                    if (wsFace.Cells["K9"].GetFormulaInfo().Parameters[3].RemoveQuote(</vt:lpwstr>
  </property>
  <property fmtid="{D5CDD505-2E9C-101B-9397-08002B2CF9AE}" pid="56" name="_scriptcode.47">
    <vt:lpwstr>) == "CCtotalU")
                    {
                        wsDetail.Rows.Hide(76, 87);
                    }
                }
            }
            catch (Exception ex)
            {
                App.Debugger.WriteLine(ex.Message);
  </vt:lpwstr>
  </property>
  <property fmtid="{D5CDD505-2E9C-101B-9397-08002B2CF9AE}" pid="57" name="_scriptcode.48">
    <vt:lpwstr>          }
*/            return false;
        }
        public Boolean Spreadsheet_Run(CFM.Win.SpreadsheetWin sender, System.String[] e)
        {
/*            Worksheet wsFace = sender.GetSpreadsheetControl.Document.Worksheets["Face"];
     </vt:lpwstr>
  </property>
  <property fmtid="{D5CDD505-2E9C-101B-9397-08002B2CF9AE}" pid="58" name="_scriptcode.49">
    <vt:lpwstr>       wsFace.Pictures.GetPicturesByName("Graf1").First().Left = (float)16.75342;
            wsFace.Pictures.GetPicturesByName("Graf2").First().Left = (float)16.75342;
            wsFace.Pictures.GetPicturesByName("Graf3").First().Left = (float)16.7534</vt:lpwstr>
  </property>
  <property fmtid="{D5CDD505-2E9C-101B-9397-08002B2CF9AE}" pid="59" name="_scriptcode.50">
    <vt:lpwstr>2;
            wsFace.Pictures.GetPicturesByName("Graf4").First().Left = (float)16.75342;
            wsFace.Pictures.GetPicturesByName("Graf5").First().Left = (float)16.75342;
            wsFace.Pictures.GetPicturesByName("Graf6").First().Left = (</vt:lpwstr>
  </property>
  <property fmtid="{D5CDD505-2E9C-101B-9397-08002B2CF9AE}" pid="60" name="_scriptcode.51">
    <vt:lpwstr>float)16.75342;
            wsFace.Pictures.GetPicturesByName("Graf7").First().Left = (float)16.75342;
            wsFace.Pictures.GetPicturesByName("Graf8").First().Left = (float)16.75342;
*/            return false;
        }
        public Boole</vt:lpwstr>
  </property>
  <property fmtid="{D5CDD505-2E9C-101B-9397-08002B2CF9AE}" pid="61" name="_scriptcode.52">
    <vt:lpwstr>an Spreadsheet_KeyDown(DevExpress.XtraSpreadsheet.SpreadsheetControl sender, System.Windows.Forms.KeyEventArgs e)
        {
            return false;
        }
        public Boolean Spreadsheet_HyperlinkClick(DevExpress.XtraSpreadsheet.SpreadsheetC</vt:lpwstr>
  </property>
  <property fmtid="{D5CDD505-2E9C-101B-9397-08002B2CF9AE}" pid="62" name="_scriptcode.53">
    <vt:lpwstr>ontrol sender, DevExpress.XtraSpreadsheet.HyperlinkClickEventArgs e)
        {
            return false;
        }
        public Boolean Spreadsheet_SheetRenamed(DevExpress.XtraSpreadsheet.SpreadsheetControl sender, DevExpress.Spreadsheet.SheetRena</vt:lpwstr>
  </property>
  <property fmtid="{D5CDD505-2E9C-101B-9397-08002B2CF9AE}" pid="63" name="_scriptcode.54">
    <vt:lpwstr>medEventArgs e)
        {
            return false;
        }
        public Boolean Spreadsheet_SheetRemoved(DevExpress.XtraSpreadsheet.SpreadsheetControl sender, DevExpress.Spreadsheet.SheetRemovedEventArgs e)
        {
            return false;</vt:lpwstr>
  </property>
  <property fmtid="{D5CDD505-2E9C-101B-9397-08002B2CF9AE}" pid="64" name="_scriptcode.55">
    <vt:lpwstr>
        }
        public Boolean Spreadsheet_SheetInserted(DevExpress.XtraSpreadsheet.SpreadsheetControl sender, DevExpress.Spreadsheet.SheetInsertedEventArgs e)
        {
            return false;
        }
        public Boolean Spreadsheet</vt:lpwstr>
  </property>
  <property fmtid="{D5CDD505-2E9C-101B-9397-08002B2CF9AE}" pid="65" name="_scriptcode.56">
    <vt:lpwstr>_Leave(DevExpress.XtraSpreadsheet.SpreadsheetControl sender, System.EventArgs e)
        {
            return false;
        }
        public Boolean Spreadsheet_Enter(DevExpress.XtraSpreadsheet.SpreadsheetControl sender, System.EventArgs e)
      </vt:lpwstr>
  </property>
  <property fmtid="{D5CDD505-2E9C-101B-9397-08002B2CF9AE}" pid="66" name="_scriptcode.57">
    <vt:lpwstr>  {
            return false;
        }
        public Boolean Spreadsheet_ContentChanged(DevExpress.XtraSpreadsheet.SpreadsheetControl sender, System.EventArgs e)
        {
            return false;
        }
        public DevExpress.XtraSpre</vt:lpwstr>
  </property>
  <property fmtid="{D5CDD505-2E9C-101B-9397-08002B2CF9AE}" pid="67" name="_scriptcode.58">
    <vt:lpwstr>adsheet.SpreadsheetControl SC;
        public Boolean Spreadsheet_PopupMenuShowing(DevExpress.XtraSpreadsheet.SpreadsheetControl sender, DevExpress.XtraSpreadsheet.PopupMenuShowingEventArgs e)
        {
            // Zobrazit popup menu pro oblast dat</vt:lpwstr>
  </property>
  <property fmtid="{D5CDD505-2E9C-101B-9397-08002B2CF9AE}" pid="68" name="_scriptcode.59">
    <vt:lpwstr>
            if (sender.Selection.RowCount == 1 &amp;&amp; sender.Selection.ColumnCount == 1 &amp;&amp; sender.Selection.HasFormula &amp;&amp; sender.Selection.FormulaInvariant.StartsWith("=PALO.DATA"))// &amp;&amp; !string.IsNullOrEmpty(sender.ActiveCell.GetFormulaInfo().Function))
</vt:lpwstr>
  </property>
  <property fmtid="{D5CDD505-2E9C-101B-9397-08002B2CF9AE}" pid="69" name="_scriptcode.60">
    <vt:lpwstr>
                if (!string.IsNullOrEmpty(sender.ActiveWorksheet.Cells[sender.Selection.TopRowIndex, 30].Value.ToString()))
                {
                    DevExpress.Utils.Menu.DXMenuItem item = new DevExpress.Utils.Menu.DXMenuItem();
         </vt:lpwstr>
  </property>
  <property fmtid="{D5CDD505-2E9C-101B-9397-08002B2CF9AE}" pid="70" name="_scriptcode.61">
    <vt:lpwstr>           item.Caption = "SQL Detail";
                    item.Click += new EventHandler(SQLDetail);
                    item.BeginGroup = true;
                    item.ImageOptions.Image = CFM.Images.Image.Load("database.database-find", Images.Imag</vt:lpwstr>
  </property>
  <property fmtid="{D5CDD505-2E9C-101B-9397-08002B2CF9AE}" pid="71" name="_scriptcode.62">
    <vt:lpwstr>eSize.Small);
                    item.Appearance.BackColor = System.Drawing.Color.SeaShell;
                    switch (sender.ActiveWorksheet.Cells[sender.Selection.TopRowIndex, 30].Value.ToString())
                    {
                        cas</vt:lpwstr>
  </property>
  <property fmtid="{D5CDD505-2E9C-101B-9397-08002B2CF9AE}" pid="72" name="_scriptcode.63">
    <vt:lpwstr>e "DRG_NSPRIJ":
                            item.Tag = string.Format("NSprij;{0};{1}", sender.ActiveWorksheet.Cells["R11"].Value.ToString(), "Rok");
                            break;
                        case "DRG_NSPROP":
                      </vt:lpwstr>
  </property>
  <property fmtid="{D5CDD505-2E9C-101B-9397-08002B2CF9AE}" pid="73" name="_scriptcode.64">
    <vt:lpwstr>      item.Tag = string.Format("NSprop;{0};{1}", sender.ActiveWorksheet.Cells["R11"].Value.ToString(), "Rok");
                            break;
                        case "OPERACE":
                            item.Tag = "operace";
               </vt:lpwstr>
  </property>
  <property fmtid="{D5CDD505-2E9C-101B-9397-08002B2CF9AE}" pid="74" name="_scriptcode.65">
    <vt:lpwstr>             break;
                        case "OPERACEMEDIX":
                            item.Tag = "operaceMEDIX";
                            break;
                        case "AMBULANCE":
                            item.Tag = "ambulance";
</vt:lpwstr>
  </property>
  <property fmtid="{D5CDD505-2E9C-101B-9397-08002B2CF9AE}" pid="75" name="_scriptcode.66">
    <vt:lpwstr>                            break;
                        case "AMBULANCEALL":
                            item.Tag = "ambulanceALL";
                            break;
                        case "CENTRA_ORIG":
                            item.Tag</vt:lpwstr>
  </property>
  <property fmtid="{D5CDD505-2E9C-101B-9397-08002B2CF9AE}" pid="76" name="_scriptcode.67">
    <vt:lpwstr> = "centraOrig";
                            break;
                        case "CENTRA_P16":
                            item.Tag = "centraP16";
                            break;
                        case "OPER_GRAF":
                         </vt:lpwstr>
  </property>
  <property fmtid="{D5CDD505-2E9C-101B-9397-08002B2CF9AE}" pid="77" name="_scriptcode.68">
    <vt:lpwstr>   item.Tag = "operGraf";
                            item.Caption = "Graf po týdnech";
                            break;
                        case "FINANCE":
                            item.Tag = "apothekaFIN";
                            break</vt:lpwstr>
  </property>
  <property fmtid="{D5CDD505-2E9C-101B-9397-08002B2CF9AE}" pid="78" name="_scriptcode.69">
    <vt:lpwstr>;
                    }
                    e.Menu.Items.Add(item);
                    SC = sender;
                    string sParam = sender.ActiveWorksheet.Cells[sender.Selection.TopRowIndex, 30].Value.ToString();
                    if (sParam =</vt:lpwstr>
  </property>
  <property fmtid="{D5CDD505-2E9C-101B-9397-08002B2CF9AE}" pid="79" name="_scriptcode.70">
    <vt:lpwstr>= "DRG_NSPRIJ" || sParam == "DRG_NSPROP" || (sParam == "AMBULANCE" &amp;&amp; sender.Selection.LeftColumnIndex == 18) || (sParam == "AMBULANCEALL" &amp;&amp; sender.Selection.LeftColumnIndex == 18) || sParam == "CENTRA_ORIG" || sParam == "CENTRA_P16" || sParam == "FINANC</vt:lpwstr>
  </property>
  <property fmtid="{D5CDD505-2E9C-101B-9397-08002B2CF9AE}" pid="80" name="_scriptcode.71">
    <vt:lpwstr>E")
                    {
                        DevExpress.Utils.Menu.DXMenuItem item2 = new DevExpress.Utils.Menu.DXMenuItem();
                        item2.Caption = "SQL Detail včetně reference";
                        item2.Click += new EventH</vt:lpwstr>
  </property>
  <property fmtid="{D5CDD505-2E9C-101B-9397-08002B2CF9AE}" pid="81" name="_scriptcode.72">
    <vt:lpwstr>andler(SQLDetailAllRef);
                        item2.BeginGroup = true;
                        item2.ImageOptions.Image = CFM.Images.Image.Load("database.database-find", Images.ImageSize.Small);
                        item2.Appearance.BackColor = S</vt:lpwstr>
  </property>
  <property fmtid="{D5CDD505-2E9C-101B-9397-08002B2CF9AE}" pid="82" name="_scriptcode.73">
    <vt:lpwstr>ystem.Drawing.Color.SeaShell;
                        switch (sParam)
                        {
                            case "DRG_NSPRIJ":
                                item2.Tag = string.Format("NSprij;{0};{1}", sender.ActiveWorksheet.Cells["</vt:lpwstr>
  </property>
  <property fmtid="{D5CDD505-2E9C-101B-9397-08002B2CF9AE}" pid="83" name="_scriptcode.74">
    <vt:lpwstr>R11"].Value.ToString(), "All");
                                break;
                            case "DRG_NSPROP":
                                item2.Tag = string.Format("NSprop;{0};{1}", sender.ActiveWorksheet.Cells["R11"].Value.ToString(), "A</vt:lpwstr>
  </property>
  <property fmtid="{D5CDD505-2E9C-101B-9397-08002B2CF9AE}" pid="84" name="_scriptcode.75">
    <vt:lpwstr>ll");
                                break;
                            case "AMBULANCE":
                                item2.Tag = string.Format("AMB;{0};{1}", "amb", "All");
                                break;
                            case</vt:lpwstr>
  </property>
  <property fmtid="{D5CDD505-2E9C-101B-9397-08002B2CF9AE}" pid="85" name="_scriptcode.76">
    <vt:lpwstr> "AMBULANCEALL":
                                item2.Tag = string.Format("AMB;{0};{1}", "all", "All");
                                break;
                            case "CENTRA_ORIG":
                                item2.Tag = "centraOrig";
</vt:lpwstr>
  </property>
  <property fmtid="{D5CDD505-2E9C-101B-9397-08002B2CF9AE}" pid="86" name="_scriptcode.77">
    <vt:lpwstr>                                break;
                            case "CENTRA_P16":
                                item2.Tag = "centraP16";
                                break;
                            case "FINANCE":
                        </vt:lpwstr>
  </property>
  <property fmtid="{D5CDD505-2E9C-101B-9397-08002B2CF9AE}" pid="87" name="_scriptcode.78">
    <vt:lpwstr>        item2.Tag = "apothekaFIN";
                                break;
                        }
                        e.Menu.Items.Add(item2);
                    }
                    if (sParam == "OPER_GRAF")
                    {
        </vt:lpwstr>
  </property>
  <property fmtid="{D5CDD505-2E9C-101B-9397-08002B2CF9AE}" pid="88" name="_scriptcode.79">
    <vt:lpwstr>                DevExpress.Utils.Menu.DXMenuItem item2 = new DevExpress.Utils.Menu.DXMenuItem();
                        item2.Caption = "SQL Detail + DRG";
                        item2.Click += new EventHandler(SQLDetailOperDRG);
                    </vt:lpwstr>
  </property>
  <property fmtid="{D5CDD505-2E9C-101B-9397-08002B2CF9AE}" pid="89" name="_scriptcode.80">
    <vt:lpwstr>    item2.BeginGroup = true;
                        item2.ImageOptions.Image = CFM.Images.Image.Load("database.database-find", Images.ImageSize.Small);
                        item2.Appearance.BackColor = System.Drawing.Color.SeaShell;
               </vt:lpwstr>
  </property>
  <property fmtid="{D5CDD505-2E9C-101B-9397-08002B2CF9AE}" pid="90" name="_scriptcode.81">
    <vt:lpwstr>         e.Menu.Items.Add(item2);
                        if (sender.Selection.LeftColumnIndex == 18)
                        {
                            DevExpress.Utils.Menu.DXMenuItem item3 = new DevExpress.Utils.Menu.DXMenuItem();
              </vt:lpwstr>
  </property>
  <property fmtid="{D5CDD505-2E9C-101B-9397-08002B2CF9AE}" pid="91" name="_scriptcode.82">
    <vt:lpwstr>              item3.Caption = "SQL Detail včetně reference";
                            item3.Click += new EventHandler(SQLDetailOperDRGref);
                            item3.BeginGroup = true;
                            item3.ImageOptions.Image = C</vt:lpwstr>
  </property>
  <property fmtid="{D5CDD505-2E9C-101B-9397-08002B2CF9AE}" pid="92" name="_scriptcode.83">
    <vt:lpwstr>FM.Images.Image.Load("database.database-find", Images.ImageSize.Small);
                            item3.Appearance.BackColor = System.Drawing.Color.SeaShell;
                            e.Menu.Items.Add(item3);
                        }
            </vt:lpwstr>
  </property>
  <property fmtid="{D5CDD505-2E9C-101B-9397-08002B2CF9AE}" pid="93" name="_scriptcode.84">
    <vt:lpwstr>        }
                }
            return false;
        }
        public void SQLDetail(object sender, EventArgs e)
        {
            string[] i = ((DevExpress.Utils.Menu.DXMenuItem)sender).Tag.ToString().Split(';');
           </vt:lpwstr>
  </property>
  <property fmtid="{D5CDD505-2E9C-101B-9397-08002B2CF9AE}" pid="94" name="_scriptcode.85">
    <vt:lpwstr> switch (i[0])
            {
                case "NSprij":
                case "NSprop":
                    SharedCode.SQLDetailDRG(SC, i[0], i[1], i[2]);
                    break;
                case "operace":
                    SharedCod</vt:lpwstr>
  </property>
  <property fmtid="{D5CDD505-2E9C-101B-9397-08002B2CF9AE}" pid="95" name="_scriptcode.86">
    <vt:lpwstr>e.SQLDetailOperace(SC);
                    break;
                case "operaceMEDIX":
                    SharedCode.SQLDetailOperaceMEDIX(SC);
                    break;
                case "ambulance":
                    SharedCode.SQLDetailAM</vt:lpwstr>
  </property>
  <property fmtid="{D5CDD505-2E9C-101B-9397-08002B2CF9AE}" pid="96" name="_scriptcode.87">
    <vt:lpwstr>B(SC, "amb", "rok");
                    break;
                case "ambulanceALL":
                    SharedCode.SQLDetailAMB(SC, "all", "rok");
                    break;
                case "centraOrig":
                    SQLDetailCentra(S</vt:lpwstr>
  </property>
  <property fmtid="{D5CDD505-2E9C-101B-9397-08002B2CF9AE}" pid="97" name="_scriptcode.88">
    <vt:lpwstr>C, new string[] { "C", "C1" });
                    break;
                case "centraP16":
                    SQLDetailCentra(SC, new string[] { "C2", "C3" });
                    break;
                case "operGraf":
                    Shared</vt:lpwstr>
  </property>
  <property fmtid="{D5CDD505-2E9C-101B-9397-08002B2CF9AE}" pid="98" name="_scriptcode.89">
    <vt:lpwstr>Code.SQLDetailOperGraf(SC);
                    break;
                case "apothekaFIN":
                    SharedCode.SQLDetailApothekFromFin(SC, "Rok");
                    break;
            }
        }
        public void SQLDetailAllRef(obj</vt:lpwstr>
  </property>
  <property fmtid="{D5CDD505-2E9C-101B-9397-08002B2CF9AE}" pid="99" name="_scriptcode.90">
    <vt:lpwstr>ect sender, EventArgs e)
        {
            string[] i = ((DevExpress.Utils.Menu.DXMenuItem)sender).Tag.ToString().Split(';');
            switch (i[0])
            {
                case "NSprij":
                case "NSprop":
        </vt:lpwstr>
  </property>
  <property fmtid="{D5CDD505-2E9C-101B-9397-08002B2CF9AE}" pid="100" name="_scriptcode.91">
    <vt:lpwstr>            SharedCode.SQLDetailDRG(SC, i[0], i[1], i[2]);
                    break;
                case "AMB":
                    SharedCode.SQLDetailAMB(SC, i[1], i[2]);
                    break;
                case "centraOrig":
            </vt:lpwstr>
  </property>
  <property fmtid="{D5CDD505-2E9C-101B-9397-08002B2CF9AE}" pid="101" name="_scriptcode.92">
    <vt:lpwstr>        SQLDetailCentra(SC, new string[] { "C", "C1" }, "All");
                    break;
                case "centraP16":
                    SQLDetailCentra(SC, new string[] { "C2", "C3" }, "All");
                    break;
                case </vt:lpwstr>
  </property>
  <property fmtid="{D5CDD505-2E9C-101B-9397-08002B2CF9AE}" pid="102" name="_scriptcode.93">
    <vt:lpwstr>"apothekaFIN":
                    SharedCode.SQLDetailApothekFromFin(SC, "All");
                    break;
            }
        }
        public void SQLDetailOperDRG(object sender, EventArgs e)
        {
            SharedCode.SQLDetailOperDRG(</vt:lpwstr>
  </property>
  <property fmtid="{D5CDD505-2E9C-101B-9397-08002B2CF9AE}" pid="103" name="_scriptcode.94">
    <vt:lpwstr>SC);
        }
        public void SQLDetailOperDRGref(object sender, EventArgs e)
        {
            SharedCode.SQLDetailOperDRG(SC, "All");
        }
        public Boolean Spreadsheet_DocumentClosing(DevExpress.XtraSpreadsheet.SpreadsheetCon</vt:lpwstr>
  </property>
  <property fmtid="{D5CDD505-2E9C-101B-9397-08002B2CF9AE}" pid="104" name="_scriptcode.95">
    <vt:lpwstr>trol sender, System.ComponentModel.CancelEventArgs e)
        {
            return false;
        }
        public Boolean Spreadsheet_DocumentSaved(DevExpress.XtraSpreadsheet.SpreadsheetControl sender, System.EventArgs e)
        {
      </vt:lpwstr>
  </property>
  <property fmtid="{D5CDD505-2E9C-101B-9397-08002B2CF9AE}" pid="105" name="_scriptcode.96">
    <vt:lpwstr>      return false;
        }
        public Boolean Spreadsheet_DocumentLoaded(DevExpress.XtraSpreadsheet.SpreadsheetControl sender, System.EventArgs e)
        {
/*            Worksheet wsFace = sender.Document.Worksheets["Face"];
            W</vt:lpwstr>
  </property>
  <property fmtid="{D5CDD505-2E9C-101B-9397-08002B2CF9AE}" pid="106" name="_scriptcode.97">
    <vt:lpwstr>orksheet wsDetail = sender.Document.Worksheets["Detail"];
            Boolean bRok = false;
            wsFace.Range["K9"].FormulaParameterChange(3, Palo.Dimension.Elements(App.ActiveConnection, App.ActiveDatabase, "CENTRE").Select(x =&gt; x.Name).First().</vt:lpwstr>
  </property>
  <property fmtid="{D5CDD505-2E9C-101B-9397-08002B2CF9AE}" pid="107" name="_scriptcode.98">
    <vt:lpwstr>ToString().AddQuote());
            ZmenaZobrazeni(sender, Palo.Dimension.Elements(App.ActiveConnection, App.ActiveDatabase, "CENTRE").Select(x =&gt; x.Name).First().ToString());
            if (Convert.ToInt16(wsFace.Cells["K11"].GetFormulaInfo().Paramete</vt:lpwstr>
  </property>
  <property fmtid="{D5CDD505-2E9C-101B-9397-08002B2CF9AE}" pid="108" name="_scriptcode.99">
    <vt:lpwstr>rs[3].RemoveQuote().Substring(1)) &gt; 2021)
                bRok = true;
            else
                bRok = false;
            if (bRok)
            {
                wsDetail.Rows.Hide(76, 78);
                wsDetail.Rows.Hide(84, 86);
     </vt:lpwstr>
  </property>
  <property fmtid="{D5CDD505-2E9C-101B-9397-08002B2CF9AE}" pid="109" name="_scriptcode.100">
    <vt:lpwstr>           wsDetail.Rows.Hide(88, 90);
                wsDetail.Rows.Hide(96, 98);
            }
            else
            {
                wsDetail.Rows.Unhide(76, 78);
                wsDetail.Rows.Unhide(84, 86);
                wsDetail.Row</vt:lpwstr>
  </property>
  <property fmtid="{D5CDD505-2E9C-101B-9397-08002B2CF9AE}" pid="110" name="_scriptcode.101">
    <vt:lpwstr>s.Unhide(88, 90);
                wsDetail.Rows.Unhide(96, 98);
            }
            if (wsFace.Cells["K9"].GetFormulaInfo().Parameters[3].RemoveQuote() == "CCtotalU")
            {
                wsDetail.Rows.Hide(76, 87);
            }
 </vt:lpwstr>
  </property>
  <property fmtid="{D5CDD505-2E9C-101B-9397-08002B2CF9AE}" pid="111" name="_scriptcode.102">
    <vt:lpwstr>           sender.Document.CalculatePalo();
 */           return false;
        }
        public Boolean Spreadsheet_DocumentLoading(DevExpress.XtraSpreadsheet.SpreadsheetControl sender, System.EventArgs e)
        {
            return false;</vt:lpwstr>
  </property>
  <property fmtid="{D5CDD505-2E9C-101B-9397-08002B2CF9AE}" pid="112" name="_scriptcode.103">
    <vt:lpwstr>
        }
        public Boolean Spreadsheet_CellValueChanged(DevExpress.XtraSpreadsheet.SpreadsheetControl sender, DevExpress.XtraSpreadsheet.SpreadsheetCellEventArgs e)
        {
            return false;
        }
        public </vt:lpwstr>
  </property>
  <property fmtid="{D5CDD505-2E9C-101B-9397-08002B2CF9AE}" pid="113" name="_scriptcode.104">
    <vt:lpwstr>Boolean Spreadsheet_CellEndEdit(DevExpress.XtraSpreadsheet.SpreadsheetControl sender, DevExpress.XtraSpreadsheet.SpreadsheetCellValidatingEventArgs e)
        {
            return false;
        }
        public Boolean Spreadsheet_CellBegin</vt:lpwstr>
  </property>
  <property fmtid="{D5CDD505-2E9C-101B-9397-08002B2CF9AE}" pid="114" name="_scriptcode.105">
    <vt:lpwstr>Edit(DevExpress.XtraSpreadsheet.SpreadsheetControl sender, DevExpress.XtraSpreadsheet.SpreadsheetCellCancelEventArgs e)
        {
            return false;
        }
        public Boolean Spreadsheet_ActiveSheetChanging(DevExpress.XtraSpreadshe</vt:lpwstr>
  </property>
  <property fmtid="{D5CDD505-2E9C-101B-9397-08002B2CF9AE}" pid="115" name="_scriptcode.106">
    <vt:lpwstr>et.SpreadsheetControl sender, DevExpress.Spreadsheet.ActiveSheetChangingEventArgs e)
        {
            return false;
        }
        public Boolean Spreadsheet_ActiveSheetChanged(DevExpress.XtraSpreadsheet.SpreadsheetControl sender, DevExp</vt:lpwstr>
  </property>
  <property fmtid="{D5CDD505-2E9C-101B-9397-08002B2CF9AE}" pid="116" name="_scriptcode.107">
    <vt:lpwstr>ress.Spreadsheet.ActiveSheetChangedEventArgs e)
        {
            return false;
        }
        public Boolean Spreadsheet_SelectionChanged(DevExpress.XtraSpreadsheet.SpreadsheetControl sender, System.EventArgs e)
        {
           </vt:lpwstr>
  </property>
  <property fmtid="{D5CDD505-2E9C-101B-9397-08002B2CF9AE}" pid="117" name="_scriptcode.108">
    <vt:lpwstr> return false;
        }
        public static void SQLDetailCentra(DevExpress.XtraSpreadsheet.SpreadsheetControl SC, string[] param = null, string rozsah = "")
        {
            try
            {
                string aCentreSQL = "";
       </vt:lpwstr>
  </property>
  <property fmtid="{D5CDD505-2E9C-101B-9397-08002B2CF9AE}" pid="118" name="_scriptcode.109">
    <vt:lpwstr>         string aPojSQL = "";
                string aDGskupSQL = "";
                string aLekSQL = "";
                string aPeriodcSQL = "";
                string aYearSQL = "";
                string aTypCentre = "";
                List&lt;st</vt:lpwstr>
  </property>
  <property fmtid="{D5CDD505-2E9C-101B-9397-08002B2CF9AE}" pid="119" name="_scriptcode.110">
    <vt:lpwstr>ring&gt; podminkySQL = new List&lt;string&gt;();
                string query = "";
                List&lt;string&gt; ei = new List&lt;string&gt;();
                IWorkbook workbook = SC.Document;
                Worksheet worksheet = workbook.Worksheets[0];
         </vt:lpwstr>
  </property>
  <property fmtid="{D5CDD505-2E9C-101B-9397-08002B2CF9AE}" pid="120" name="_scriptcode.111">
    <vt:lpwstr>       App.ShowWaitForm();
                if (param != null)
                    aTypCentre = " and status in ('" + string.Join("','", param) + "')";
                else
                    aTypCentre = "";
                string connection = App.A</vt:lpwstr>
  </property>
  <property fmtid="{D5CDD505-2E9C-101B-9397-08002B2CF9AE}" pid="121" name="_scriptcode.112">
    <vt:lpwstr>ctiveConnection;
                string database = App.ActiveDatabase;
                string Elem = "";
                Dictionary&lt;string, Palo.ElementInfo&gt; all = new Dictionary&lt;string, Palo.ElementInfo&gt;();
                List&lt;string&gt; RemElm = new L</vt:lpwstr>
  </property>
  <property fmtid="{D5CDD505-2E9C-101B-9397-08002B2CF9AE}" pid="122" name="_scriptcode.113">
    <vt:lpwstr>ist&lt;string&gt;();
                //Filtr stredisko
                Elem = SC.ActiveCell.GetFormulaInfo().Parameters[3].RemoveQuote();
                Elem = Elem.Substring(Elem.LastIndexOf("\\") + 1);
                if (Elem != "CCtotalU")
         </vt:lpwstr>
  </property>
  <property fmtid="{D5CDD505-2E9C-101B-9397-08002B2CF9AE}" pid="123" name="_scriptcode.114">
    <vt:lpwstr>           if (Palo.Element.Info(connection, database, "CENTRE", Elem).Type == Palo.ElementType.Consolidated)
                    {
                        ei = CFM.Palo.Dimension.Elements(connection, database, "CENTRE").GetAllChildren(Elem).Where(x =&gt; </vt:lpwstr>
  </property>
  <property fmtid="{D5CDD505-2E9C-101B-9397-08002B2CF9AE}" pid="124" name="_scriptcode.115">
    <vt:lpwstr>x.Type != Palo.ElementType.Consolidated).Select(x =&gt; x.Name).ToList(); //vse N pod danym prvkem
                        all = CFM.Palo.Dimension.Elements(connection, database, "CENTRE").ToDictionary(x =&gt; x.Name, x =&gt; x);
                        SharedCo</vt:lpwstr>
  </property>
  <property fmtid="{D5CDD505-2E9C-101B-9397-08002B2CF9AE}" pid="125" name="_scriptcode.116">
    <vt:lpwstr>de.getRemElm(Elem, 1, ref all, ref RemElm);
                        if (RemElm.Count &gt; 0)
                            for (int iRow = 0; iRow &lt; RemElm.Count; iRow++)
                                ei.Remove(RemElm[iRow]);
                        Li</vt:lpwstr>
  </property>
  <property fmtid="{D5CDD505-2E9C-101B-9397-08002B2CF9AE}" pid="126" name="_scriptcode.117">
    <vt:lpwstr>st&lt;string&gt; CENTRE = new List&lt;string&gt;();
                        foreach (string ele in ei)
                            if (ele.ToLower().Contains("totalx"))
                                CENTRE.Add("''");
                            else
          </vt:lpwstr>
  </property>
  <property fmtid="{D5CDD505-2E9C-101B-9397-08002B2CF9AE}" pid="127" name="_scriptcode.118">
    <vt:lpwstr>                      CENTRE.Add("'" + ele.Substring(2) + "'");
                        aCentreSQL = string.Format(" and ns in (" + string.Join(",", CENTRE.ToArray()) + ")"); // spojit pro SQL "WHERE IN ()"
                    }
                    els</vt:lpwstr>
  </property>
  <property fmtid="{D5CDD505-2E9C-101B-9397-08002B2CF9AE}" pid="128" name="_scriptcode.119">
    <vt:lpwstr>e
                        if (Elem.ToLower().Contains("totalx"))
                        aCentreSQL = string.Format(" and (ns='0' or ns='')");
                    else
                        aCentreSQL = string.Format(" and ns in ('" + Elem.Substring</vt:lpwstr>
  </property>
  <property fmtid="{D5CDD505-2E9C-101B-9397-08002B2CF9AE}" pid="129" name="_scriptcode.120">
    <vt:lpwstr>(2) + "')");
                else
                    aCentreSQL = "";
                //filtr pro rok
                Elem = SC.ActiveCell.GetFormulaInfo().Parameters[9].RemoveQuote();
                Elem = Elem.Substring(Elem.LastIndexOf("\\") + 1</vt:lpwstr>
  </property>
  <property fmtid="{D5CDD505-2E9C-101B-9397-08002B2CF9AE}" pid="130" name="_scriptcode.121">
    <vt:lpwstr>);
                if (Palo.Element.Info(connection, database, "YEAR", Elem).Type == Palo.ElementType.Consolidated)
                {
                    ei = CFM.Palo.Dimension.Elements(connection, database, "YEAR").GetAllChildren(Elem).Where(x =&gt; x.T</vt:lpwstr>
  </property>
  <property fmtid="{D5CDD505-2E9C-101B-9397-08002B2CF9AE}" pid="131" name="_scriptcode.122">
    <vt:lpwstr>ype != Palo.ElementType.Consolidated).Select(x =&gt; x.Name).ToList();
                    List&lt;string&gt; YEAR = new List&lt;string&gt;();
                    foreach (string ele in ei)
                        YEAR.Add("'" + ele.Substring(1) + "'"); //mazu prefix</vt:lpwstr>
  </property>
  <property fmtid="{D5CDD505-2E9C-101B-9397-08002B2CF9AE}" pid="132" name="_scriptcode.123">
    <vt:lpwstr> Y
                    aYearSQL = string.Join(",", YEAR.ToArray()); // spojit pro SQL "WHERE IN ()"
                }
                else
                {
                    switch (rozsah)
                    {
                        case "":
</vt:lpwstr>
  </property>
  <property fmtid="{D5CDD505-2E9C-101B-9397-08002B2CF9AE}" pid="133" name="_scriptcode.124">
    <vt:lpwstr>
                            aYearSQL = "'" + Elem.Substring(1) + "'";
                            break;
                        case "All":
                            aYearSQL = Convert.ToInt16(Elem.Substring(1)) - 3 + " and " + Elem.Substring(1);
</vt:lpwstr>
  </property>
  <property fmtid="{D5CDD505-2E9C-101B-9397-08002B2CF9AE}" pid="134" name="_scriptcode.125">
    <vt:lpwstr>                            break;
                    }
                }
                //filtr pro mesice
                Elem = SC.ActiveCell.GetFormulaInfo().Parameters[10].RemoveQuote().Replace("C", "");
                Elem = Elem.Substring(E</vt:lpwstr>
  </property>
  <property fmtid="{D5CDD505-2E9C-101B-9397-08002B2CF9AE}" pid="135" name="_scriptcode.126">
    <vt:lpwstr>lem.LastIndexOf("\\") + 1);
                aPeriodcSQL = "'" + Elem.Substring(1) + "'";
                //vytvoreni dotazu
                query = @"select * from model_fnol.cfm_Centra ";
                switch (rozsah)
                {
          </vt:lpwstr>
  </property>
  <property fmtid="{D5CDD505-2E9C-101B-9397-08002B2CF9AE}" pid="136" name="_scriptcode.127">
    <vt:lpwstr>          case "":
                        query = query + "where rok in (" + aYearSQL + ") and mesic &lt;=" + aPeriodcSQL + " " + aPojSQL + aCentreSQL + aLekSQL + aDGskupSQL + aTypCentre;
                        break;
                    case "All":
  </vt:lpwstr>
  </property>
  <property fmtid="{D5CDD505-2E9C-101B-9397-08002B2CF9AE}" pid="137" name="_scriptcode.128">
    <vt:lpwstr>                      query = query + "where rok between " + aYearSQL + " and mesic &lt;=" + aPeriodcSQL + " " + aPojSQL + aCentreSQL + aLekSQL + aDGskupSQL + aTypCentre;
                        break;
                }
                App.Debugger.WriteL</vt:lpwstr>
  </property>
  <property fmtid="{D5CDD505-2E9C-101B-9397-08002B2CF9AE}" pid="138" name="_scriptcode.129">
    <vt:lpwstr>ine(query);
                //vystup do noveho listu SQL Data Detail
                using (DataTable dt = new DataTable())
                {
                    string sConnString = "";
                    sConnString = @"Server=missrv.fnol.cz;Datab</vt:lpwstr>
  </property>
  <property fmtid="{D5CDD505-2E9C-101B-9397-08002B2CF9AE}" pid="139" name="_scriptcode.130">
    <vt:lpwstr>ase=model_fnol;Uid=medic2;Pwd=medic2;";
                    using (MySql.Data.MySqlClient.MySqlConnection sqlce_con = new MySql.Data.MySqlClient.MySqlConnection(sConnString))
                    {
                        sqlce_con.Open();
      </vt:lpwstr>
  </property>
  <property fmtid="{D5CDD505-2E9C-101B-9397-08002B2CF9AE}" pid="140" name="_scriptcode.131">
    <vt:lpwstr>                  using (MySql.Data.MySqlClient.MySqlCommand cmd = new MySql.Data.MySqlClient.MySqlCommand(query, sqlce_con))
                        {
                            cmd.CommandTimeout = 300;
                            MySql.Data.MySqlCl</vt:lpwstr>
  </property>
  <property fmtid="{D5CDD505-2E9C-101B-9397-08002B2CF9AE}" pid="141" name="_scriptcode.132">
    <vt:lpwstr>ient.MySqlDataAdapter da = new MySql.Data.MySqlClient.MySqlDataAdapter(cmd);
                            da.Fill(dt);
                            {
                                if (dt != null)
                                {
                  </vt:lpwstr>
  </property>
  <property fmtid="{D5CDD505-2E9C-101B-9397-08002B2CF9AE}" pid="142" name="_scriptcode.133">
    <vt:lpwstr>                  var document = App.Documents.Add();
                                    IWorkbook _workbook = document.GetWorkbook();
                                    _workbook.Worksheets[0].Name = "SQL Data Detail";
                              </vt:lpwstr>
  </property>
  <property fmtid="{D5CDD505-2E9C-101B-9397-08002B2CF9AE}" pid="143" name="_scriptcode.134">
    <vt:lpwstr>      _workbook.BeginUpdate();
                                    _workbook.Worksheets[0].Columns[13].NumberFormat = "@";
                                    _workbook.Worksheets[0].Import(dt, true, 0, 0); //nacist do sesitu
                          </vt:lpwstr>
  </property>
  <property fmtid="{D5CDD505-2E9C-101B-9397-08002B2CF9AE}" pid="144" name="_scriptcode.135">
    <vt:lpwstr>          _workbook.Worksheets[0].Range.FromLTRB(0, 0, dt.Columns.Count, dt.Rows.Count).AutoFitColumns(); //zarovnani
                                    _workbook.Worksheets[0].AutoFilter.Apply(_workbook.Worksheets[0].Range.FromLTRB(0, 0, dt.Columns.Cou</vt:lpwstr>
  </property>
  <property fmtid="{D5CDD505-2E9C-101B-9397-08002B2CF9AE}" pid="145" name="_scriptcode.136">
    <vt:lpwstr>nt, dt.Rows.Count)); //autofilter
                                    _workbook.Worksheets[0].FreezeRows(0);
                                    _workbook.EndUpdate();
                                }
                            }
                </vt:lpwstr>
  </property>
  <property fmtid="{D5CDD505-2E9C-101B-9397-08002B2CF9AE}" pid="146" name="_scriptcode.137">
    <vt:lpwstr>        }
                    }
                }
            }
            catch (Exception ex)
            {
                App.HideWaitForm();
                MessageBox.Show("Došlo k chybě: " + ex.Message);
            }
            Ap</vt:lpwstr>
  </property>
  <property fmtid="{D5CDD505-2E9C-101B-9397-08002B2CF9AE}" pid="147" name="_scriptcode.138">
    <vt:lpwstr>p.HideWaitForm();
        }
    }
}
//#_file:#Spreadsheet.cs
namespace CFM.Win
{
    public static class _Script
    {
        private static Script s</vt:lpwstr>
  </property>
  <property fmtid="{D5CDD505-2E9C-101B-9397-08002B2CF9AE}" pid="148" name="_scriptcode.139">
    <vt:lpwstr>preadsheetScript;
        public static ISpreadsheetScript _GetScript()
        {
            if (spreadsheetScript == null)
            spreadsheetScript = new Script();
            return spreadsheetScript;
        }
    }
}</vt:lpwstr>
  </property>
  <property fmtid="{D5CDD505-2E9C-101B-9397-08002B2CF9AE}" pid="149" name="_guid">
    <vt:lpwstr>8cf722bd-b8ee-4e7a-8225-7f64ac1aa535</vt:lpwstr>
  </property>
  <property fmtid="{D5CDD505-2E9C-101B-9397-08002B2CF9AE}" pid="150" name="_version">
    <vt:lpwstr>1.0.2.0</vt:lpwstr>
  </property>
</Properties>
</file>