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prosinec\"/>
    </mc:Choice>
  </mc:AlternateContent>
  <xr:revisionPtr revIDLastSave="0" documentId="8_{E2DF99F0-81FA-4B29-A9C4-835C6E136B8C}" xr6:coauthVersionLast="36" xr6:coauthVersionMax="36" xr10:uidLastSave="{00000000-0000-0000-0000-000000000000}"/>
  <bookViews>
    <workbookView xWindow="0" yWindow="0" windowWidth="28800" windowHeight="11625" activeTab="1" xr2:uid="{54E2F159-5CF1-4734-95CE-15E590539E37}"/>
  </bookViews>
  <sheets>
    <sheet name="případ_1_2021" sheetId="1" r:id="rId1"/>
    <sheet name="případ_2_2021" sheetId="4" r:id="rId2"/>
    <sheet name="případ_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E12" i="1"/>
  <c r="G24" i="4"/>
  <c r="G25" i="4" s="1"/>
  <c r="D24" i="4"/>
  <c r="E24" i="4" s="1"/>
  <c r="N35" i="4"/>
  <c r="M35" i="4"/>
  <c r="L35" i="4"/>
  <c r="J35" i="4"/>
  <c r="I35" i="4"/>
  <c r="H11" i="4"/>
  <c r="F25" i="4"/>
  <c r="C25" i="4"/>
  <c r="H23" i="4"/>
  <c r="E23" i="4"/>
  <c r="E15" i="4"/>
  <c r="F13" i="4"/>
  <c r="E13" i="4"/>
  <c r="H12" i="4"/>
  <c r="H9" i="4"/>
  <c r="H8" i="4"/>
  <c r="C2" i="4"/>
  <c r="N33" i="1"/>
  <c r="M33" i="1"/>
  <c r="L33" i="1"/>
  <c r="J33" i="1"/>
  <c r="I33" i="1"/>
  <c r="G23" i="1"/>
  <c r="D23" i="1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G40" i="3"/>
  <c r="H40" i="3" s="1"/>
  <c r="G39" i="3"/>
  <c r="H39" i="3" s="1"/>
  <c r="D30" i="3"/>
  <c r="C30" i="3"/>
  <c r="D40" i="3"/>
  <c r="E40" i="3" s="1"/>
  <c r="D39" i="3"/>
  <c r="F12" i="3"/>
  <c r="N100" i="3"/>
  <c r="M100" i="3"/>
  <c r="L100" i="3"/>
  <c r="F42" i="3"/>
  <c r="C42" i="3"/>
  <c r="E32" i="3"/>
  <c r="C2" i="3"/>
  <c r="O39" i="3" l="1"/>
  <c r="O40" i="3"/>
  <c r="O24" i="4"/>
  <c r="O25" i="4" s="1"/>
  <c r="H13" i="4"/>
  <c r="D25" i="4"/>
  <c r="E16" i="4"/>
  <c r="E25" i="4"/>
  <c r="I24" i="4" s="1"/>
  <c r="K24" i="4" s="1"/>
  <c r="H24" i="4"/>
  <c r="H25" i="4" s="1"/>
  <c r="J23" i="4" s="1"/>
  <c r="F30" i="3"/>
  <c r="G42" i="3"/>
  <c r="D42" i="3"/>
  <c r="E39" i="3"/>
  <c r="E42" i="3" s="1"/>
  <c r="I40" i="3" s="1"/>
  <c r="K40" i="3" s="1"/>
  <c r="E33" i="3"/>
  <c r="O42" i="3"/>
  <c r="H42" i="3"/>
  <c r="I23" i="4" l="1"/>
  <c r="I25" i="4" s="1"/>
  <c r="L23" i="4"/>
  <c r="J24" i="4"/>
  <c r="L24" i="4" s="1"/>
  <c r="M24" i="4" s="1"/>
  <c r="N24" i="4" s="1"/>
  <c r="J40" i="3"/>
  <c r="L40" i="3" s="1"/>
  <c r="M40" i="3" s="1"/>
  <c r="N40" i="3" s="1"/>
  <c r="J39" i="3"/>
  <c r="I39" i="3"/>
  <c r="K23" i="4" l="1"/>
  <c r="K25" i="4" s="1"/>
  <c r="J25" i="4"/>
  <c r="L25" i="4"/>
  <c r="J42" i="3"/>
  <c r="L39" i="3"/>
  <c r="L42" i="3" s="1"/>
  <c r="I42" i="3"/>
  <c r="K39" i="3"/>
  <c r="M23" i="4" l="1"/>
  <c r="M25" i="4" s="1"/>
  <c r="M39" i="3"/>
  <c r="K42" i="3"/>
  <c r="N23" i="4" l="1"/>
  <c r="N25" i="4" s="1"/>
  <c r="M42" i="3"/>
  <c r="N39" i="3"/>
  <c r="N42" i="3" s="1"/>
  <c r="O22" i="1" l="1"/>
  <c r="H23" i="1"/>
  <c r="E22" i="1"/>
  <c r="F24" i="1"/>
  <c r="C24" i="1"/>
  <c r="G24" i="1"/>
  <c r="H22" i="1"/>
  <c r="E14" i="1"/>
  <c r="F12" i="1"/>
  <c r="H11" i="1"/>
  <c r="H9" i="1"/>
  <c r="H8" i="1"/>
  <c r="C2" i="1"/>
  <c r="O23" i="1" l="1"/>
  <c r="E23" i="1"/>
  <c r="E24" i="1" s="1"/>
  <c r="D24" i="1"/>
  <c r="E15" i="1"/>
  <c r="H12" i="1"/>
  <c r="H24" i="1"/>
  <c r="J22" i="1" l="1"/>
  <c r="L22" i="1" s="1"/>
  <c r="I22" i="1"/>
  <c r="K22" i="1" s="1"/>
  <c r="O24" i="1"/>
  <c r="I23" i="1"/>
  <c r="K23" i="1" s="1"/>
  <c r="J23" i="1"/>
  <c r="L23" i="1" s="1"/>
  <c r="J24" i="1" l="1"/>
  <c r="M23" i="1"/>
  <c r="N23" i="1" s="1"/>
  <c r="M22" i="1"/>
  <c r="K24" i="1"/>
  <c r="L24" i="1"/>
  <c r="I24" i="1"/>
  <c r="N22" i="1" l="1"/>
  <c r="N24" i="1" s="1"/>
  <c r="M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 Ripplová</author>
    <author>Lenka</author>
  </authors>
  <commentList>
    <comment ref="C3" authorId="0" shapeId="0" xr:uid="{3FBEFBCF-C32D-4389-84F6-B1CF4B2B24E5}">
      <text>
        <r>
          <rPr>
            <b/>
            <sz val="9"/>
            <color indexed="81"/>
            <rFont val="Tahoma"/>
            <family val="2"/>
            <charset val="238"/>
          </rPr>
          <t>váha LOS, MAT - dané číselníkem vah (databáze)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1" shapeId="0" xr:uid="{2695CF5F-885C-46AB-A8C9-7CE75239F61A}">
      <text>
        <r>
          <rPr>
            <sz val="9"/>
            <color indexed="81"/>
            <rFont val="Tahoma"/>
            <family val="2"/>
            <charset val="238"/>
          </rPr>
          <t>hlavičkové NS</t>
        </r>
      </text>
    </comment>
    <comment ref="B11" authorId="1" shapeId="0" xr:uid="{C9103360-CC43-43E0-B93E-4E3CA9D2561C}">
      <text>
        <r>
          <rPr>
            <b/>
            <sz val="9"/>
            <color indexed="81"/>
            <rFont val="Tahoma"/>
            <family val="2"/>
            <charset val="238"/>
          </rPr>
          <t>hlavičková ODB</t>
        </r>
      </text>
    </comment>
    <comment ref="F21" authorId="0" shapeId="0" xr:uid="{B207755A-6F23-40AE-9E18-FBAB515273A6}">
      <text>
        <r>
          <rPr>
            <b/>
            <sz val="9"/>
            <color indexed="81"/>
            <rFont val="Tahoma"/>
            <family val="2"/>
            <charset val="238"/>
          </rPr>
          <t>Korunová složka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 Ripplová</author>
    <author>Lenka</author>
    <author>Knápek Martin, Ing.</author>
  </authors>
  <commentList>
    <comment ref="C3" authorId="0" shapeId="0" xr:uid="{B5D95E49-520B-43C5-A8F8-A4CCFAB9AB3D}">
      <text>
        <r>
          <rPr>
            <b/>
            <sz val="9"/>
            <color indexed="81"/>
            <rFont val="Tahoma"/>
            <family val="2"/>
            <charset val="238"/>
          </rPr>
          <t>váha LOS, MAT - dané číselníkem vah (databáze)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1" shapeId="0" xr:uid="{6E897D42-E947-42DC-A826-6FC47DC24738}">
      <text>
        <r>
          <rPr>
            <sz val="9"/>
            <color indexed="81"/>
            <rFont val="Tahoma"/>
            <family val="2"/>
            <charset val="238"/>
          </rPr>
          <t xml:space="preserve">hlavičkové NS
</t>
        </r>
      </text>
    </comment>
    <comment ref="B11" authorId="1" shapeId="0" xr:uid="{17AD6DA8-09B7-4230-A6DF-3E4F9385FD3B}">
      <text>
        <r>
          <rPr>
            <b/>
            <sz val="9"/>
            <color indexed="81"/>
            <rFont val="Tahoma"/>
            <family val="2"/>
            <charset val="238"/>
          </rPr>
          <t>hlavičková ODB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1" shapeId="0" xr:uid="{9C3C4C65-D7BE-4792-8BB2-F790F7390B8F}">
      <text>
        <r>
          <rPr>
            <sz val="9"/>
            <color indexed="81"/>
            <rFont val="Tahoma"/>
            <family val="2"/>
            <charset val="238"/>
          </rPr>
          <t xml:space="preserve">hlavičkové NS
</t>
        </r>
      </text>
    </comment>
    <comment ref="B12" authorId="1" shapeId="0" xr:uid="{CBBC53A5-432D-4802-8D25-A45D9CC368AC}">
      <text>
        <r>
          <rPr>
            <b/>
            <sz val="9"/>
            <color indexed="81"/>
            <rFont val="Tahoma"/>
            <family val="2"/>
            <charset val="238"/>
          </rPr>
          <t>hlavičková ODB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2" authorId="0" shapeId="0" xr:uid="{86EB28FA-7918-489C-AA34-17599ADA398D}">
      <text>
        <r>
          <rPr>
            <b/>
            <sz val="9"/>
            <color indexed="81"/>
            <rFont val="Tahoma"/>
            <family val="2"/>
            <charset val="238"/>
          </rPr>
          <t>Korunová složka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3" authorId="2" shapeId="0" xr:uid="{6A7556B1-2F1D-4846-9848-664722AD630D}">
      <text>
        <r>
          <rPr>
            <b/>
            <sz val="9"/>
            <color indexed="81"/>
            <rFont val="Tahoma"/>
            <family val="2"/>
            <charset val="238"/>
          </rPr>
          <t>Knápek Martin, Ing.:</t>
        </r>
        <r>
          <rPr>
            <sz val="9"/>
            <color indexed="81"/>
            <rFont val="Tahoma"/>
            <family val="2"/>
            <charset val="238"/>
          </rPr>
          <t xml:space="preserve">
Nejedná se o  hospitalizačnípléči na lůžku, tudíž to nemůže být "Výnos lůžka"</t>
        </r>
      </text>
    </comment>
    <comment ref="E34" authorId="2" shapeId="0" xr:uid="{ABEDB220-145B-4E7D-B566-44F8BAA1455C}">
      <text>
        <r>
          <rPr>
            <b/>
            <sz val="9"/>
            <color indexed="81"/>
            <rFont val="Tahoma"/>
            <family val="2"/>
            <charset val="238"/>
          </rPr>
          <t>Knápek Martin, Ing.:</t>
        </r>
        <r>
          <rPr>
            <sz val="9"/>
            <color indexed="81"/>
            <rFont val="Tahoma"/>
            <family val="2"/>
            <charset val="238"/>
          </rPr>
          <t xml:space="preserve">
Jedná se o operaci, ne o hospitalizační péči na lůžku, tudíž to nemůže být "Výnos lůžka"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 Ripplová</author>
  </authors>
  <commentList>
    <comment ref="C3" authorId="0" shapeId="0" xr:uid="{FA1A5B53-F9FA-4E58-9D7D-DA7A96B1F0BF}">
      <text>
        <r>
          <rPr>
            <b/>
            <sz val="9"/>
            <color indexed="81"/>
            <rFont val="Tahoma"/>
            <family val="2"/>
            <charset val="238"/>
          </rPr>
          <t>váha LOS, MAT - dané číselníkem vah (databáze)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8" authorId="0" shapeId="0" xr:uid="{39FED0F7-102F-4912-86D0-0EC4934C3A7E}">
      <text>
        <r>
          <rPr>
            <b/>
            <sz val="9"/>
            <color indexed="81"/>
            <rFont val="Tahoma"/>
            <family val="2"/>
            <charset val="238"/>
          </rPr>
          <t>Korunová složka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<sst xmlns="http://schemas.openxmlformats.org/spreadsheetml/2006/main" count="482" uniqueCount="127">
  <si>
    <t>Rozpouštění výnosů DRG - Varianta R</t>
  </si>
  <si>
    <t>váha (případ)</t>
  </si>
  <si>
    <t>úhrada případ.paušál</t>
  </si>
  <si>
    <t>CM total</t>
  </si>
  <si>
    <t>RV LOS</t>
  </si>
  <si>
    <t>…Model: DRG dle kritérií</t>
  </si>
  <si>
    <t>RV MAT</t>
  </si>
  <si>
    <t>Vyžádaná péče: výpočet výkonovým způsobem, výsledek = vnitrovýnos u e-péče (V3) a vnitronáklad pro lůžka (M8)</t>
  </si>
  <si>
    <t>Vybraná vyžádaná péče (doklady E) u definovaných ODB - je vypočítána samostatně - výkonovým způsobem (cena bodu definována dle ODB)</t>
  </si>
  <si>
    <t>ODB žadatele</t>
  </si>
  <si>
    <t>ODB</t>
  </si>
  <si>
    <t xml:space="preserve">body </t>
  </si>
  <si>
    <t>ZÚM+ZÚLp</t>
  </si>
  <si>
    <t>cena bodu</t>
  </si>
  <si>
    <t>Kč</t>
  </si>
  <si>
    <t>=&gt; vnitrovýnos pro e-péči (V3)</t>
  </si>
  <si>
    <t>vypočtená ZS:</t>
  </si>
  <si>
    <t>Kč na případ (e-péče + lůžka):</t>
  </si>
  <si>
    <t>Lůžka: rozpuštění pomocí RV LOS a  RV MAT výnos (V1)</t>
  </si>
  <si>
    <t>Na lůžka se rozpouští celá částka, která náleží na případ (z této částky se pak vnitronákladem odečte vyž.péče. , odbornosti vyž.péče se ohodnotí vnitrovýnosem)</t>
  </si>
  <si>
    <t xml:space="preserve"> Z vyžádané péče je k lůžkům připočítáno: Body a  ZÚM+ZÚLp dle ODB lůžkového žadatele</t>
  </si>
  <si>
    <t>body dle ODB žadatele</t>
  </si>
  <si>
    <t>body
celkem</t>
  </si>
  <si>
    <t>ZÚM+ZÚLp dle ODB žadatele</t>
  </si>
  <si>
    <t>ZÚM+ZÚLp
celkem</t>
  </si>
  <si>
    <t>klíč body pro váha LOS</t>
  </si>
  <si>
    <t>klíč ZÚP pro váha MAT</t>
  </si>
  <si>
    <t>CM LOS</t>
  </si>
  <si>
    <t>CM MAT</t>
  </si>
  <si>
    <t>CM celk</t>
  </si>
  <si>
    <t>výnos pro lůžka (V1)</t>
  </si>
  <si>
    <t>vnitronáklad pro lůžka (M8)</t>
  </si>
  <si>
    <t>výstup z dat (p2021):</t>
  </si>
  <si>
    <t>typ_dokl</t>
  </si>
  <si>
    <t>odb</t>
  </si>
  <si>
    <t>ns_zad</t>
  </si>
  <si>
    <t>odb_z</t>
  </si>
  <si>
    <t>kcbod</t>
  </si>
  <si>
    <t>sum(body+body_kat)</t>
  </si>
  <si>
    <t>sum(cena+pau)</t>
  </si>
  <si>
    <t>sum(vaha)</t>
  </si>
  <si>
    <t>sum(v1)</t>
  </si>
  <si>
    <t>sum(v3)</t>
  </si>
  <si>
    <t>sum(m8)</t>
  </si>
  <si>
    <t>E</t>
  </si>
  <si>
    <t>H</t>
  </si>
  <si>
    <t xml:space="preserve">select typ_dokl,odb,ns_zad,odb_z,kcbod, sum(body+body_kat), sum(cena+pau), sum(vaha), sum(v1), sum(v3), sum(m8) from p2021 </t>
  </si>
  <si>
    <t>3F1</t>
  </si>
  <si>
    <t>vaha_mat</t>
  </si>
  <si>
    <t>vaha_los</t>
  </si>
  <si>
    <t>705</t>
  </si>
  <si>
    <t>1421</t>
  </si>
  <si>
    <t>1011</t>
  </si>
  <si>
    <t>708</t>
  </si>
  <si>
    <t>0762</t>
  </si>
  <si>
    <t>802</t>
  </si>
  <si>
    <t>4041</t>
  </si>
  <si>
    <t>0764</t>
  </si>
  <si>
    <t>301</t>
  </si>
  <si>
    <t>1021</t>
  </si>
  <si>
    <t/>
  </si>
  <si>
    <t>1012</t>
  </si>
  <si>
    <t>1466</t>
  </si>
  <si>
    <t>kontrolní sestava z Modelu:</t>
  </si>
  <si>
    <t>konec_hospit</t>
  </si>
  <si>
    <t>NS</t>
  </si>
  <si>
    <t>NS_žadatel</t>
  </si>
  <si>
    <t>ODB_žadatel</t>
  </si>
  <si>
    <t>cena_epéče</t>
  </si>
  <si>
    <t>body</t>
  </si>
  <si>
    <t>ZUM</t>
  </si>
  <si>
    <t>CM</t>
  </si>
  <si>
    <t>Výnos_lůžka</t>
  </si>
  <si>
    <t>vnitrovýnos_komplement</t>
  </si>
  <si>
    <t>vnitronáklad_lůžka</t>
  </si>
  <si>
    <t>701</t>
  </si>
  <si>
    <t>1321</t>
  </si>
  <si>
    <t>0721</t>
  </si>
  <si>
    <t>7F1</t>
  </si>
  <si>
    <t>1366</t>
  </si>
  <si>
    <t>501</t>
  </si>
  <si>
    <t>0421</t>
  </si>
  <si>
    <t>801</t>
  </si>
  <si>
    <t>3341</t>
  </si>
  <si>
    <t>809</t>
  </si>
  <si>
    <t>3452</t>
  </si>
  <si>
    <t>3241</t>
  </si>
  <si>
    <t>818</t>
  </si>
  <si>
    <t>902</t>
  </si>
  <si>
    <t>2622</t>
  </si>
  <si>
    <t>0466</t>
  </si>
  <si>
    <t>405327407</t>
  </si>
  <si>
    <t>101</t>
  </si>
  <si>
    <t>0221</t>
  </si>
  <si>
    <t>0811</t>
  </si>
  <si>
    <t>6F3</t>
  </si>
  <si>
    <t>107</t>
  </si>
  <si>
    <t>0121</t>
  </si>
  <si>
    <t>202</t>
  </si>
  <si>
    <t>3221</t>
  </si>
  <si>
    <t>222</t>
  </si>
  <si>
    <t>3541</t>
  </si>
  <si>
    <t>5931</t>
  </si>
  <si>
    <t>5T1</t>
  </si>
  <si>
    <t>603</t>
  </si>
  <si>
    <t>0821</t>
  </si>
  <si>
    <t>3451</t>
  </si>
  <si>
    <t>0817</t>
  </si>
  <si>
    <t>0818</t>
  </si>
  <si>
    <t>0863</t>
  </si>
  <si>
    <t>where pripad=2021052404053274071 and status='A' group by 1,2,3,4,5;</t>
  </si>
  <si>
    <t>select vaha_mat, vaha_los from d2021 where pripad=2021052404053274071;</t>
  </si>
  <si>
    <t xml:space="preserve">Vyžádná péče: AMB žadatel se vyřazuje z rozpouštění </t>
  </si>
  <si>
    <t>tyto údaje jsou řádkové (=Nspre)</t>
  </si>
  <si>
    <t>NS žadatele</t>
  </si>
  <si>
    <t>Hospitalizační doklady:</t>
  </si>
  <si>
    <t>vnitrovýnos 
e-péče (V3)</t>
  </si>
  <si>
    <t>Hospitalizační doklad: Pokud je NS řádkové &lt;&gt; NS hlavičkové, tak je péče vypočtena jako vyžádaná péče =&gt; výpočet vnitrovýnosu /vnitronákladu</t>
  </si>
  <si>
    <t>Sestava z Modelu dle nového výpočtu:</t>
  </si>
  <si>
    <t>Cena bodu u této péče bude dle vzájemně odsouhlasených cen dle ÚV k danému roku = Jedná se o cenu ostatních odborností.  Tj.pro r.2021=1,05 Kč/bod (pro r. 2022=1,08 Kč/bod)</t>
  </si>
  <si>
    <r>
      <t>2. dotaz: V sestavách zobrazeno řádkové NS (Nspre), ale pro rozpouštění výnosů se řídit dle NS hlavičkové?</t>
    </r>
    <r>
      <rPr>
        <b/>
        <sz val="11"/>
        <color rgb="FF7030A0"/>
        <rFont val="Calibri"/>
        <family val="2"/>
        <charset val="238"/>
        <scheme val="minor"/>
      </rPr>
      <t xml:space="preserve"> ANO</t>
    </r>
  </si>
  <si>
    <r>
      <t xml:space="preserve">1. dotaz: Hospitalizační doklad: Pokud je NS řádkové &lt;&gt; NS hlavičkové, tak je péče vypočtena jako vyžádaná péče výkonovým způsobem =&gt; výpočet vnitrovýnosu /vnitronákladu. Souhlasíte? </t>
    </r>
    <r>
      <rPr>
        <b/>
        <sz val="11"/>
        <color rgb="FF7030A0"/>
        <rFont val="Calibri"/>
        <family val="2"/>
        <charset val="238"/>
        <scheme val="minor"/>
      </rPr>
      <t>ANO</t>
    </r>
  </si>
  <si>
    <r>
      <t xml:space="preserve">3. dotaz: Je výpočet dle nového principu takto v pořádku? </t>
    </r>
    <r>
      <rPr>
        <b/>
        <sz val="11"/>
        <color rgb="FF7030A0"/>
        <rFont val="Calibri"/>
        <family val="2"/>
        <charset val="238"/>
        <scheme val="minor"/>
      </rPr>
      <t>ANO</t>
    </r>
  </si>
  <si>
    <t>pripad=2021052510032267521</t>
  </si>
  <si>
    <t xml:space="preserve"> pripad=2021092509590831031</t>
  </si>
  <si>
    <t>Podmínka: Pokud (zleva 2 znaky z řádkového NS) nerovná se (zleva 2 znaky z hlavičkového NS=10) =&gt; pak výpočet výkonově (=V3), a doklad "H" zůstává, V1=0.</t>
  </si>
  <si>
    <t>Podmínka =  2 znaky zleva NS značí kliniku =&gt; Tím získáme péči, která je provedená jinou klinikou než je „hlavičková klinika“ a právě tato péče se má počítat výkonově.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</si>
</sst>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00"/>
    <numFmt numFmtId="166" formatCode="0.0000"/>
    <numFmt numFmtId="167" formatCode="_-* #,##0_-;\-* #,##0_-;_-* &quot;-&quot;??_-;_-@_-"/>
    <numFmt numFmtId="168" formatCode="#\ ###\ ##0.0000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u/>
      <sz val="11"/>
      <color rgb="FFC0000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indexed="8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9"/>
      <color rgb="FFC00000"/>
      <name val="Tahoma"/>
      <family val="2"/>
      <charset val="238"/>
    </font>
    <font>
      <i/>
      <strike/>
      <sz val="11"/>
      <color theme="1"/>
      <name val="Calibri"/>
      <family val="2"/>
      <charset val="238"/>
      <scheme val="minor"/>
    </font>
    <font>
      <i/>
      <sz val="9"/>
      <color indexed="8"/>
      <name val="Tahoma"/>
      <family val="2"/>
      <charset val="238"/>
    </font>
    <font>
      <i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4" fillId="2" borderId="0" xfId="0" applyFont="1" applyFill="1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0" fillId="2" borderId="0" xfId="0" applyFill="1"/>
    <xf numFmtId="0" fontId="0" fillId="0" borderId="0" xfId="0" applyAlignment="1">
      <alignment vertical="center"/>
    </xf>
    <xf numFmtId="0" fontId="0" fillId="2" borderId="0" xfId="0" applyFill="1" applyAlignment="1">
      <alignment horizontal="right"/>
    </xf>
    <xf numFmtId="0" fontId="0" fillId="2" borderId="1" xfId="0" applyFill="1" applyBorder="1"/>
    <xf numFmtId="0" fontId="6" fillId="2" borderId="0" xfId="0" applyFont="1" applyFill="1" applyAlignment="1">
      <alignment horizontal="right"/>
    </xf>
    <xf numFmtId="3" fontId="6" fillId="4" borderId="1" xfId="0" applyNumberFormat="1" applyFont="1" applyFill="1" applyBorder="1"/>
    <xf numFmtId="165" fontId="6" fillId="4" borderId="1" xfId="0" applyNumberFormat="1" applyFont="1" applyFill="1" applyBorder="1"/>
    <xf numFmtId="0" fontId="6" fillId="2" borderId="0" xfId="0" applyFont="1" applyFill="1"/>
    <xf numFmtId="0" fontId="7" fillId="4" borderId="1" xfId="0" applyFont="1" applyFill="1" applyBorder="1"/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3" fontId="10" fillId="9" borderId="6" xfId="0" applyNumberFormat="1" applyFont="1" applyFill="1" applyBorder="1"/>
    <xf numFmtId="0" fontId="11" fillId="0" borderId="0" xfId="0" applyFont="1"/>
    <xf numFmtId="3" fontId="0" fillId="6" borderId="8" xfId="0" applyNumberFormat="1" applyFill="1" applyBorder="1"/>
    <xf numFmtId="0" fontId="3" fillId="6" borderId="3" xfId="0" applyFont="1" applyFill="1" applyBorder="1" applyAlignment="1">
      <alignment horizontal="center" wrapText="1"/>
    </xf>
    <xf numFmtId="3" fontId="9" fillId="6" borderId="9" xfId="0" applyNumberFormat="1" applyFont="1" applyFill="1" applyBorder="1"/>
    <xf numFmtId="0" fontId="9" fillId="2" borderId="0" xfId="0" quotePrefix="1" applyFont="1" applyFill="1"/>
    <xf numFmtId="17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right"/>
    </xf>
    <xf numFmtId="3" fontId="3" fillId="2" borderId="0" xfId="0" applyNumberFormat="1" applyFont="1" applyFill="1" applyAlignment="1">
      <alignment horizontal="center"/>
    </xf>
    <xf numFmtId="3" fontId="0" fillId="2" borderId="0" xfId="0" applyNumberFormat="1" applyFill="1"/>
    <xf numFmtId="0" fontId="0" fillId="0" borderId="0" xfId="0" applyAlignment="1">
      <alignment horizontal="left"/>
    </xf>
    <xf numFmtId="0" fontId="10" fillId="2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0" fillId="10" borderId="0" xfId="0" applyFill="1"/>
    <xf numFmtId="0" fontId="3" fillId="10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8" borderId="5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3" fontId="0" fillId="10" borderId="1" xfId="0" applyNumberFormat="1" applyFill="1" applyBorder="1"/>
    <xf numFmtId="166" fontId="0" fillId="12" borderId="1" xfId="0" applyNumberFormat="1" applyFill="1" applyBorder="1"/>
    <xf numFmtId="0" fontId="0" fillId="12" borderId="1" xfId="0" applyFill="1" applyBorder="1"/>
    <xf numFmtId="3" fontId="10" fillId="11" borderId="6" xfId="0" applyNumberFormat="1" applyFont="1" applyFill="1" applyBorder="1"/>
    <xf numFmtId="0" fontId="0" fillId="0" borderId="1" xfId="0" applyBorder="1"/>
    <xf numFmtId="0" fontId="0" fillId="6" borderId="7" xfId="0" applyFill="1" applyBorder="1"/>
    <xf numFmtId="0" fontId="0" fillId="6" borderId="8" xfId="0" applyFill="1" applyBorder="1"/>
    <xf numFmtId="0" fontId="12" fillId="0" borderId="0" xfId="0" applyFont="1"/>
    <xf numFmtId="0" fontId="0" fillId="13" borderId="0" xfId="0" applyFill="1"/>
    <xf numFmtId="167" fontId="0" fillId="0" borderId="0" xfId="1" applyNumberFormat="1" applyFont="1" applyBorder="1"/>
    <xf numFmtId="3" fontId="0" fillId="0" borderId="0" xfId="0" applyNumberFormat="1"/>
    <xf numFmtId="0" fontId="0" fillId="5" borderId="1" xfId="0" applyFill="1" applyBorder="1"/>
    <xf numFmtId="0" fontId="0" fillId="9" borderId="1" xfId="0" applyFill="1" applyBorder="1"/>
    <xf numFmtId="0" fontId="15" fillId="0" borderId="0" xfId="0" applyFont="1"/>
    <xf numFmtId="0" fontId="17" fillId="13" borderId="0" xfId="0" applyFont="1" applyFill="1"/>
    <xf numFmtId="167" fontId="0" fillId="0" borderId="0" xfId="1" applyNumberFormat="1" applyFont="1"/>
    <xf numFmtId="0" fontId="16" fillId="12" borderId="10" xfId="0" applyFont="1" applyFill="1" applyBorder="1" applyAlignment="1">
      <alignment horizontal="center" vertical="center" wrapText="1"/>
    </xf>
    <xf numFmtId="3" fontId="0" fillId="0" borderId="1" xfId="0" applyNumberFormat="1" applyBorder="1"/>
    <xf numFmtId="0" fontId="19" fillId="0" borderId="0" xfId="0" applyFont="1"/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right" vertical="top" wrapText="1"/>
    </xf>
    <xf numFmtId="168" fontId="18" fillId="0" borderId="10" xfId="0" applyNumberFormat="1" applyFont="1" applyBorder="1" applyAlignment="1">
      <alignment horizontal="right" vertical="top" wrapText="1"/>
    </xf>
    <xf numFmtId="4" fontId="0" fillId="6" borderId="8" xfId="0" applyNumberFormat="1" applyFill="1" applyBorder="1"/>
    <xf numFmtId="0" fontId="18" fillId="14" borderId="10" xfId="0" applyFont="1" applyFill="1" applyBorder="1" applyAlignment="1">
      <alignment horizontal="left" vertical="top" wrapText="1"/>
    </xf>
    <xf numFmtId="0" fontId="18" fillId="14" borderId="10" xfId="0" applyFont="1" applyFill="1" applyBorder="1" applyAlignment="1">
      <alignment horizontal="right" vertical="top" wrapText="1"/>
    </xf>
    <xf numFmtId="168" fontId="18" fillId="14" borderId="10" xfId="0" applyNumberFormat="1" applyFont="1" applyFill="1" applyBorder="1" applyAlignment="1">
      <alignment horizontal="right" vertical="top" wrapText="1"/>
    </xf>
    <xf numFmtId="0" fontId="18" fillId="15" borderId="10" xfId="0" applyFont="1" applyFill="1" applyBorder="1" applyAlignment="1">
      <alignment horizontal="left" vertical="center" wrapText="1"/>
    </xf>
    <xf numFmtId="0" fontId="18" fillId="15" borderId="10" xfId="0" applyFont="1" applyFill="1" applyBorder="1" applyAlignment="1">
      <alignment horizontal="right" vertical="center" wrapText="1"/>
    </xf>
    <xf numFmtId="168" fontId="18" fillId="15" borderId="10" xfId="0" applyNumberFormat="1" applyFont="1" applyFill="1" applyBorder="1" applyAlignment="1">
      <alignment horizontal="right" vertical="center" wrapText="1"/>
    </xf>
    <xf numFmtId="0" fontId="20" fillId="15" borderId="10" xfId="0" applyFont="1" applyFill="1" applyBorder="1" applyAlignment="1">
      <alignment horizontal="left" vertical="center" wrapText="1"/>
    </xf>
    <xf numFmtId="0" fontId="20" fillId="15" borderId="10" xfId="0" applyFont="1" applyFill="1" applyBorder="1" applyAlignment="1">
      <alignment horizontal="right" vertical="center" wrapText="1"/>
    </xf>
    <xf numFmtId="168" fontId="20" fillId="15" borderId="10" xfId="0" applyNumberFormat="1" applyFont="1" applyFill="1" applyBorder="1" applyAlignment="1">
      <alignment horizontal="right" vertical="center" wrapText="1"/>
    </xf>
    <xf numFmtId="0" fontId="21" fillId="13" borderId="10" xfId="0" applyFont="1" applyFill="1" applyBorder="1" applyAlignment="1">
      <alignment horizontal="left" vertical="top" wrapText="1"/>
    </xf>
    <xf numFmtId="0" fontId="22" fillId="13" borderId="10" xfId="0" applyFont="1" applyFill="1" applyBorder="1" applyAlignment="1">
      <alignment horizontal="left" vertical="center" wrapText="1"/>
    </xf>
    <xf numFmtId="0" fontId="18" fillId="13" borderId="11" xfId="0" applyFont="1" applyFill="1" applyBorder="1" applyAlignment="1">
      <alignment horizontal="left" vertical="center"/>
    </xf>
    <xf numFmtId="0" fontId="2" fillId="0" borderId="0" xfId="0" applyFont="1"/>
    <xf numFmtId="0" fontId="24" fillId="2" borderId="0" xfId="0" applyFont="1" applyFill="1" applyAlignment="1">
      <alignment vertical="center"/>
    </xf>
    <xf numFmtId="0" fontId="24" fillId="13" borderId="0" xfId="0" applyFont="1" applyFill="1"/>
    <xf numFmtId="0" fontId="17" fillId="2" borderId="0" xfId="0" applyFont="1" applyFill="1"/>
    <xf numFmtId="0" fontId="24" fillId="2" borderId="0" xfId="0" applyFont="1" applyFill="1"/>
    <xf numFmtId="0" fontId="0" fillId="13" borderId="0" xfId="0" applyFill="1" applyAlignment="1">
      <alignment wrapText="1"/>
    </xf>
    <xf numFmtId="0" fontId="25" fillId="2" borderId="0" xfId="0" applyFont="1" applyFill="1"/>
    <xf numFmtId="0" fontId="25" fillId="2" borderId="0" xfId="0" applyFont="1" applyFill="1" applyAlignment="1">
      <alignment horizontal="right"/>
    </xf>
    <xf numFmtId="3" fontId="25" fillId="2" borderId="0" xfId="0" applyNumberFormat="1" applyFont="1" applyFill="1" applyAlignment="1">
      <alignment horizontal="center"/>
    </xf>
    <xf numFmtId="0" fontId="26" fillId="2" borderId="0" xfId="0" applyFont="1" applyFill="1"/>
    <xf numFmtId="17" fontId="26" fillId="2" borderId="0" xfId="0" applyNumberFormat="1" applyFont="1" applyFill="1" applyAlignment="1">
      <alignment horizontal="right"/>
    </xf>
    <xf numFmtId="3" fontId="26" fillId="2" borderId="0" xfId="0" applyNumberFormat="1" applyFont="1" applyFill="1" applyAlignment="1">
      <alignment horizontal="left"/>
    </xf>
    <xf numFmtId="0" fontId="25" fillId="2" borderId="0" xfId="0" applyFont="1" applyFill="1" applyAlignment="1">
      <alignment wrapText="1"/>
    </xf>
    <xf numFmtId="0" fontId="25" fillId="0" borderId="0" xfId="0" applyFont="1"/>
    <xf numFmtId="3" fontId="25" fillId="2" borderId="0" xfId="0" applyNumberFormat="1" applyFont="1" applyFill="1" applyAlignment="1">
      <alignment horizontal="right"/>
    </xf>
    <xf numFmtId="3" fontId="27" fillId="2" borderId="0" xfId="0" applyNumberFormat="1" applyFont="1" applyFill="1" applyAlignment="1">
      <alignment horizontal="center"/>
    </xf>
    <xf numFmtId="3" fontId="25" fillId="2" borderId="0" xfId="0" applyNumberFormat="1" applyFont="1" applyFill="1"/>
    <xf numFmtId="0" fontId="25" fillId="0" borderId="0" xfId="0" applyFont="1" applyAlignment="1">
      <alignment horizontal="left"/>
    </xf>
    <xf numFmtId="0" fontId="28" fillId="2" borderId="0" xfId="0" applyFont="1" applyFill="1"/>
    <xf numFmtId="0" fontId="29" fillId="2" borderId="0" xfId="0" applyFont="1" applyFill="1" applyAlignment="1">
      <alignment vertical="center"/>
    </xf>
    <xf numFmtId="0" fontId="3" fillId="6" borderId="16" xfId="0" applyFont="1" applyFill="1" applyBorder="1" applyAlignment="1">
      <alignment horizontal="center" vertical="center" wrapText="1"/>
    </xf>
    <xf numFmtId="3" fontId="0" fillId="6" borderId="17" xfId="0" applyNumberFormat="1" applyFill="1" applyBorder="1"/>
    <xf numFmtId="0" fontId="3" fillId="6" borderId="18" xfId="0" applyFont="1" applyFill="1" applyBorder="1" applyAlignment="1">
      <alignment horizontal="center" wrapText="1"/>
    </xf>
    <xf numFmtId="3" fontId="9" fillId="6" borderId="19" xfId="0" applyNumberFormat="1" applyFont="1" applyFill="1" applyBorder="1"/>
    <xf numFmtId="3" fontId="10" fillId="13" borderId="1" xfId="0" applyNumberFormat="1" applyFont="1" applyFill="1" applyBorder="1"/>
    <xf numFmtId="0" fontId="3" fillId="6" borderId="18" xfId="0" applyFont="1" applyFill="1" applyBorder="1" applyAlignment="1">
      <alignment horizontal="center" vertical="center" wrapText="1"/>
    </xf>
    <xf numFmtId="0" fontId="10" fillId="2" borderId="0" xfId="0" quotePrefix="1" applyFont="1" applyFill="1"/>
    <xf numFmtId="0" fontId="30" fillId="13" borderId="0" xfId="0" applyFont="1" applyFill="1"/>
    <xf numFmtId="0" fontId="10" fillId="13" borderId="1" xfId="0" applyFont="1" applyFill="1" applyBorder="1" applyAlignment="1">
      <alignment horizontal="center"/>
    </xf>
    <xf numFmtId="4" fontId="10" fillId="13" borderId="1" xfId="0" applyNumberFormat="1" applyFont="1" applyFill="1" applyBorder="1"/>
    <xf numFmtId="3" fontId="24" fillId="11" borderId="6" xfId="0" applyNumberFormat="1" applyFont="1" applyFill="1" applyBorder="1"/>
    <xf numFmtId="167" fontId="18" fillId="15" borderId="10" xfId="1" applyNumberFormat="1" applyFont="1" applyFill="1" applyBorder="1" applyAlignment="1" applyProtection="1">
      <alignment horizontal="right" vertical="center" wrapText="1"/>
    </xf>
    <xf numFmtId="167" fontId="20" fillId="15" borderId="10" xfId="1" applyNumberFormat="1" applyFont="1" applyFill="1" applyBorder="1" applyAlignment="1" applyProtection="1">
      <alignment horizontal="right" vertical="center" wrapText="1"/>
    </xf>
    <xf numFmtId="167" fontId="22" fillId="13" borderId="10" xfId="1" applyNumberFormat="1" applyFont="1" applyFill="1" applyBorder="1" applyAlignment="1" applyProtection="1">
      <alignment horizontal="right" vertical="center" wrapText="1"/>
    </xf>
    <xf numFmtId="0" fontId="18" fillId="16" borderId="10" xfId="0" applyFont="1" applyFill="1" applyBorder="1" applyAlignment="1">
      <alignment horizontal="left" vertical="center" wrapText="1"/>
    </xf>
    <xf numFmtId="0" fontId="0" fillId="16" borderId="5" xfId="0" applyFill="1" applyBorder="1" applyAlignment="1">
      <alignment horizontal="center"/>
    </xf>
    <xf numFmtId="3" fontId="0" fillId="16" borderId="1" xfId="0" applyNumberFormat="1" applyFill="1" applyBorder="1"/>
    <xf numFmtId="0" fontId="0" fillId="16" borderId="1" xfId="0" applyFill="1" applyBorder="1"/>
    <xf numFmtId="3" fontId="24" fillId="8" borderId="6" xfId="0" applyNumberFormat="1" applyFont="1" applyFill="1" applyBorder="1"/>
    <xf numFmtId="0" fontId="9" fillId="13" borderId="0" xfId="0" applyFont="1" applyFill="1"/>
    <xf numFmtId="0" fontId="10" fillId="13" borderId="0" xfId="0" applyFont="1" applyFill="1"/>
    <xf numFmtId="167" fontId="18" fillId="14" borderId="10" xfId="1" applyNumberFormat="1" applyFont="1" applyFill="1" applyBorder="1" applyAlignment="1" applyProtection="1">
      <alignment horizontal="right" vertical="top" wrapText="1"/>
    </xf>
    <xf numFmtId="167" fontId="22" fillId="13" borderId="10" xfId="1" applyNumberFormat="1" applyFont="1" applyFill="1" applyBorder="1" applyAlignment="1" applyProtection="1">
      <alignment horizontal="right" vertical="top" wrapText="1"/>
    </xf>
    <xf numFmtId="167" fontId="18" fillId="13" borderId="10" xfId="1" applyNumberFormat="1" applyFont="1" applyFill="1" applyBorder="1" applyAlignment="1" applyProtection="1">
      <alignment horizontal="right" vertical="top" wrapText="1"/>
    </xf>
    <xf numFmtId="167" fontId="31" fillId="13" borderId="10" xfId="1" applyNumberFormat="1" applyFont="1" applyFill="1" applyBorder="1" applyAlignment="1" applyProtection="1">
      <alignment horizontal="right" vertical="top" wrapText="1"/>
    </xf>
    <xf numFmtId="0" fontId="31" fillId="13" borderId="10" xfId="0" applyFont="1" applyFill="1" applyBorder="1" applyAlignment="1">
      <alignment horizontal="left" vertical="top" wrapText="1"/>
    </xf>
    <xf numFmtId="0" fontId="15" fillId="8" borderId="5" xfId="0" applyFont="1" applyFill="1" applyBorder="1" applyAlignment="1">
      <alignment horizontal="center"/>
    </xf>
    <xf numFmtId="0" fontId="32" fillId="7" borderId="13" xfId="0" applyFont="1" applyFill="1" applyBorder="1" applyAlignment="1">
      <alignment horizontal="center"/>
    </xf>
    <xf numFmtId="0" fontId="33" fillId="16" borderId="15" xfId="0" applyFont="1" applyFill="1" applyBorder="1" applyAlignment="1">
      <alignment horizontal="left" vertical="center" wrapText="1"/>
    </xf>
    <xf numFmtId="0" fontId="32" fillId="16" borderId="12" xfId="0" applyFont="1" applyFill="1" applyBorder="1" applyAlignment="1">
      <alignment horizontal="center"/>
    </xf>
    <xf numFmtId="3" fontId="32" fillId="16" borderId="13" xfId="0" applyNumberFormat="1" applyFont="1" applyFill="1" applyBorder="1"/>
    <xf numFmtId="0" fontId="32" fillId="16" borderId="13" xfId="0" applyFont="1" applyFill="1" applyBorder="1"/>
    <xf numFmtId="3" fontId="34" fillId="8" borderId="14" xfId="0" applyNumberFormat="1" applyFont="1" applyFill="1" applyBorder="1"/>
    <xf numFmtId="167" fontId="18" fillId="13" borderId="10" xfId="1" applyNumberFormat="1" applyFont="1" applyFill="1" applyBorder="1" applyAlignment="1" applyProtection="1">
      <alignment horizontal="right" vertical="center" wrapText="1"/>
    </xf>
    <xf numFmtId="0" fontId="35" fillId="2" borderId="0" xfId="0" applyFont="1" applyFill="1"/>
    <xf numFmtId="0" fontId="19" fillId="13" borderId="0" xfId="0" applyFont="1" applyFill="1"/>
    <xf numFmtId="3" fontId="23" fillId="6" borderId="19" xfId="0" applyNumberFormat="1" applyFont="1" applyFill="1" applyBorder="1"/>
    <xf numFmtId="3" fontId="23" fillId="6" borderId="9" xfId="0" applyNumberFormat="1" applyFont="1" applyFill="1" applyBorder="1"/>
    <xf numFmtId="0" fontId="2" fillId="2" borderId="0" xfId="0" applyFont="1" applyFill="1"/>
    <xf numFmtId="0" fontId="11" fillId="2" borderId="0" xfId="0" applyFont="1" applyFill="1"/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5" fillId="13" borderId="0" xfId="0" applyFont="1" applyFill="1" applyAlignment="1">
      <alignment wrapText="1"/>
    </xf>
    <xf numFmtId="0" fontId="25" fillId="13" borderId="0" xfId="0" applyFont="1" applyFill="1"/>
    <xf numFmtId="3" fontId="26" fillId="13" borderId="0" xfId="0" applyNumberFormat="1" applyFont="1" applyFill="1" applyAlignment="1">
      <alignment horizontal="left"/>
    </xf>
    <xf numFmtId="0" fontId="36" fillId="2" borderId="0" xfId="0" applyFont="1" applyFill="1"/>
    <xf numFmtId="0" fontId="2" fillId="17" borderId="0" xfId="0" applyFont="1" applyFill="1" applyAlignment="1">
      <alignment vertical="center"/>
    </xf>
    <xf numFmtId="0" fontId="2" fillId="17" borderId="0" xfId="0" applyFont="1" applyFill="1" applyAlignment="1">
      <alignment vertical="top" wrapText="1"/>
    </xf>
    <xf numFmtId="0" fontId="2" fillId="17" borderId="0" xfId="0" applyFont="1" applyFill="1" applyAlignment="1">
      <alignment vertical="top"/>
    </xf>
    <xf numFmtId="0" fontId="2" fillId="17" borderId="0" xfId="0" applyFont="1" applyFill="1"/>
    <xf numFmtId="0" fontId="2" fillId="17" borderId="0" xfId="0" applyFont="1" applyFill="1" applyAlignment="1">
      <alignment wrapText="1"/>
    </xf>
    <xf numFmtId="0" fontId="17" fillId="17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624416</xdr:colOff>
      <xdr:row>10</xdr:row>
      <xdr:rowOff>116417</xdr:rowOff>
    </xdr:from>
    <xdr:to>
      <xdr:col>8</xdr:col>
      <xdr:colOff>21167</xdr:colOff>
      <xdr:row>13</xdr:row>
      <xdr:rowOff>179916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1185333" y="2571750"/>
          <a:ext cx="5577417" cy="51858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13</xdr:row>
          <xdr:rowOff>152400</xdr:rowOff>
        </xdr:from>
        <xdr:to>
          <xdr:col>40</xdr:col>
          <xdr:colOff>304800</xdr:colOff>
          <xdr:row>31</xdr:row>
          <xdr:rowOff>85725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21</xdr:col>
      <xdr:colOff>42333</xdr:colOff>
      <xdr:row>11</xdr:row>
      <xdr:rowOff>116417</xdr:rowOff>
    </xdr:from>
    <xdr:to>
      <xdr:col>23</xdr:col>
      <xdr:colOff>243417</xdr:colOff>
      <xdr:row>17</xdr:row>
      <xdr:rowOff>95250</xdr:rowOff>
    </xdr:to>
    <xdr:cxnSp macro="">
      <xdr:nvCxnSpPr>
        <xdr:cNvPr id="13" name="Přímá spojnic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16668750" y="2762250"/>
          <a:ext cx="1428750" cy="8255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105833</xdr:colOff>
      <xdr:row>11</xdr:row>
      <xdr:rowOff>105834</xdr:rowOff>
    </xdr:from>
    <xdr:to>
      <xdr:col>28</xdr:col>
      <xdr:colOff>243417</xdr:colOff>
      <xdr:row>17</xdr:row>
      <xdr:rowOff>10583</xdr:rowOff>
    </xdr:to>
    <xdr:cxnSp macro="">
      <xdr:nvCxnSpPr>
        <xdr:cNvPr id="18" name="Přímá spojnic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 flipV="1">
          <a:off x="16732250" y="2751667"/>
          <a:ext cx="4434417" cy="75141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31749</xdr:colOff>
      <xdr:row>7</xdr:row>
      <xdr:rowOff>84667</xdr:rowOff>
    </xdr:from>
    <xdr:to>
      <xdr:col>34</xdr:col>
      <xdr:colOff>63500</xdr:colOff>
      <xdr:row>73</xdr:row>
      <xdr:rowOff>52917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077" t="19961" r="15325" b="7294"/>
        <a:stretch/>
      </xdr:blipFill>
      <xdr:spPr>
        <a:xfrm>
          <a:off x="13260916" y="1460500"/>
          <a:ext cx="11080751" cy="7482417"/>
        </a:xfrm>
        <a:prstGeom prst="rect">
          <a:avLst/>
        </a:prstGeom>
      </xdr:spPr>
    </xdr:pic>
    <xdr:clientData/>
  </xdr:twoCellAnchor>
  <xdr:twoCellAnchor>
    <xdr:from>
      <xdr:col>8</xdr:col>
      <xdr:colOff>84666</xdr:colOff>
      <xdr:row>1</xdr:row>
      <xdr:rowOff>179917</xdr:rowOff>
    </xdr:from>
    <xdr:to>
      <xdr:col>19</xdr:col>
      <xdr:colOff>306917</xdr:colOff>
      <xdr:row>35</xdr:row>
      <xdr:rowOff>10583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6885516" y="475192"/>
          <a:ext cx="8451851" cy="41645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09CC-4EE1-4B9C-8017-2D91C5243E50}">
  <dimension ref="A1:Z33"/>
  <sheetViews>
    <sheetView showGridLines="0" topLeftCell="A16" zoomScale="90" zoomScaleNormal="90" workbookViewId="0">
      <selection activeCell="D38" sqref="D38"/>
    </sheetView>
  </sheetViews>
  <sheetFormatPr defaultRowHeight="15" x14ac:dyDescent="0.25"/>
  <cols>
    <col min="1" max="1" width="8.42578125" customWidth="1"/>
    <col min="2" max="2" width="12.5703125" customWidth="1"/>
    <col min="3" max="3" width="13.7109375" customWidth="1"/>
    <col min="4" max="4" width="13.5703125" customWidth="1"/>
    <col min="5" max="5" width="12.140625" customWidth="1"/>
    <col min="6" max="6" width="13.7109375" customWidth="1"/>
    <col min="7" max="7" width="15.28515625" customWidth="1"/>
    <col min="8" max="8" width="11.7109375" customWidth="1"/>
    <col min="9" max="9" width="12.140625" bestFit="1" customWidth="1"/>
    <col min="10" max="10" width="10.7109375" customWidth="1"/>
    <col min="11" max="11" width="9.140625" customWidth="1"/>
    <col min="12" max="12" width="14.28515625" customWidth="1"/>
    <col min="13" max="13" width="12.5703125" customWidth="1"/>
    <col min="14" max="14" width="14.5703125" customWidth="1"/>
    <col min="15" max="15" width="13.42578125" customWidth="1"/>
    <col min="16" max="16" width="15.140625" customWidth="1"/>
  </cols>
  <sheetData>
    <row r="1" spans="1:26" s="7" customFormat="1" ht="23.25" customHeight="1" x14ac:dyDescent="0.35">
      <c r="A1" s="1" t="s">
        <v>0</v>
      </c>
      <c r="B1" s="1"/>
      <c r="C1" s="2"/>
      <c r="D1" s="2"/>
      <c r="E1" s="2"/>
      <c r="F1" s="3"/>
      <c r="G1" s="4"/>
      <c r="H1" s="5"/>
      <c r="I1" s="5"/>
      <c r="J1" s="6"/>
      <c r="K1" s="147" t="s">
        <v>123</v>
      </c>
      <c r="L1" s="6"/>
      <c r="M1" s="6"/>
      <c r="N1" s="6"/>
      <c r="O1" s="6"/>
      <c r="P1" s="6"/>
      <c r="Q1" s="2"/>
      <c r="R1" s="2"/>
      <c r="S1" s="2"/>
      <c r="T1" s="2"/>
      <c r="U1" s="2"/>
      <c r="V1" s="2"/>
      <c r="W1" s="2"/>
      <c r="X1" s="2"/>
    </row>
    <row r="2" spans="1:26" ht="15" customHeight="1" x14ac:dyDescent="0.25">
      <c r="A2" s="6"/>
      <c r="B2" s="8" t="s">
        <v>1</v>
      </c>
      <c r="C2" s="9">
        <f>C3+C4</f>
        <v>0.97040000000000004</v>
      </c>
      <c r="D2" s="6"/>
      <c r="E2" s="10" t="s">
        <v>2</v>
      </c>
      <c r="F2" s="11">
        <v>1014935964</v>
      </c>
      <c r="G2" s="10" t="s">
        <v>3</v>
      </c>
      <c r="H2" s="12">
        <v>15770.5425</v>
      </c>
      <c r="I2" s="1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6" x14ac:dyDescent="0.25">
      <c r="A3" s="6"/>
      <c r="B3" s="8" t="s">
        <v>4</v>
      </c>
      <c r="C3" s="14">
        <v>0.93840000000000001</v>
      </c>
      <c r="D3" s="1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6" x14ac:dyDescent="0.25">
      <c r="A4" s="6"/>
      <c r="B4" s="8" t="s">
        <v>6</v>
      </c>
      <c r="C4" s="14">
        <v>3.2000000000000001E-2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6" s="21" customFormat="1" ht="20.25" customHeight="1" x14ac:dyDescent="0.25">
      <c r="A5" s="18" t="s">
        <v>7</v>
      </c>
      <c r="B5" s="18"/>
      <c r="C5" s="19"/>
      <c r="D5" s="19"/>
      <c r="E5" s="19"/>
      <c r="F5" s="19"/>
      <c r="G5" s="19"/>
      <c r="H5" s="19"/>
      <c r="I5" s="19"/>
      <c r="J5" s="19"/>
      <c r="K5" s="153" t="s">
        <v>125</v>
      </c>
      <c r="L5" s="149"/>
      <c r="M5" s="149"/>
      <c r="N5" s="149"/>
      <c r="O5" s="149"/>
      <c r="P5" s="149"/>
      <c r="Q5" s="150"/>
      <c r="R5" s="150"/>
      <c r="S5" s="150"/>
      <c r="T5" s="150"/>
      <c r="U5" s="150"/>
      <c r="V5" s="150"/>
      <c r="W5" s="150"/>
      <c r="X5" s="150"/>
      <c r="Y5" s="150"/>
      <c r="Z5" s="150"/>
    </row>
    <row r="6" spans="1:26" ht="15" customHeight="1" thickBot="1" x14ac:dyDescent="0.3">
      <c r="A6" s="6" t="s">
        <v>8</v>
      </c>
      <c r="B6" s="6"/>
      <c r="C6" s="6"/>
      <c r="D6" s="6"/>
      <c r="E6" s="6"/>
      <c r="F6" s="6"/>
      <c r="G6" s="6"/>
      <c r="H6" s="6"/>
      <c r="I6" s="6"/>
      <c r="J6" s="6"/>
      <c r="K6" s="148" t="s">
        <v>126</v>
      </c>
      <c r="L6" s="151"/>
      <c r="M6" s="151"/>
      <c r="N6" s="152"/>
      <c r="O6" s="152"/>
      <c r="P6" s="152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45" x14ac:dyDescent="0.25">
      <c r="A7" s="23" t="s">
        <v>114</v>
      </c>
      <c r="B7" s="102" t="s">
        <v>9</v>
      </c>
      <c r="C7" s="102" t="s">
        <v>65</v>
      </c>
      <c r="D7" s="102" t="s">
        <v>10</v>
      </c>
      <c r="E7" s="107" t="s">
        <v>11</v>
      </c>
      <c r="F7" s="107" t="s">
        <v>12</v>
      </c>
      <c r="G7" s="24" t="s">
        <v>13</v>
      </c>
      <c r="H7" s="25" t="s">
        <v>116</v>
      </c>
      <c r="I7" s="6"/>
      <c r="J7" s="6"/>
      <c r="K7" s="6"/>
      <c r="L7" s="6"/>
      <c r="M7" s="6"/>
      <c r="N7" s="22"/>
      <c r="O7" s="22"/>
      <c r="P7" s="22"/>
      <c r="Q7" s="6"/>
      <c r="R7" s="6"/>
      <c r="S7" s="6"/>
      <c r="T7" s="6"/>
      <c r="U7" s="6"/>
      <c r="V7" s="6"/>
      <c r="W7" s="6"/>
      <c r="X7" s="6"/>
    </row>
    <row r="8" spans="1:26" x14ac:dyDescent="0.25">
      <c r="A8" s="45" t="s">
        <v>52</v>
      </c>
      <c r="B8" s="26" t="s">
        <v>47</v>
      </c>
      <c r="C8" s="116" t="s">
        <v>51</v>
      </c>
      <c r="D8" s="117">
        <v>705</v>
      </c>
      <c r="E8" s="118">
        <v>137</v>
      </c>
      <c r="F8" s="118"/>
      <c r="G8" s="119">
        <v>0.77700000000000002</v>
      </c>
      <c r="H8" s="120">
        <f>E8*G8+F8</f>
        <v>106.449</v>
      </c>
      <c r="I8" s="6"/>
      <c r="J8" s="6"/>
      <c r="K8" s="6"/>
      <c r="L8" s="6"/>
      <c r="M8" s="6"/>
      <c r="N8" s="22"/>
      <c r="O8" s="22"/>
      <c r="P8" s="22"/>
      <c r="Q8" s="6"/>
      <c r="R8" s="6"/>
      <c r="S8" s="6"/>
      <c r="T8" s="6"/>
      <c r="U8" s="6"/>
      <c r="V8" s="6"/>
      <c r="W8" s="6"/>
      <c r="X8" s="6"/>
    </row>
    <row r="9" spans="1:26" x14ac:dyDescent="0.25">
      <c r="A9" s="45" t="s">
        <v>52</v>
      </c>
      <c r="B9" s="26" t="s">
        <v>47</v>
      </c>
      <c r="C9" s="116" t="s">
        <v>54</v>
      </c>
      <c r="D9" s="117">
        <v>708</v>
      </c>
      <c r="E9" s="118">
        <v>4361</v>
      </c>
      <c r="F9" s="118"/>
      <c r="G9" s="119">
        <v>1.1025</v>
      </c>
      <c r="H9" s="120">
        <f t="shared" ref="H9:H11" si="0">E9*G9+F9</f>
        <v>4808.0025000000005</v>
      </c>
      <c r="I9" s="85"/>
      <c r="J9" s="6"/>
      <c r="K9" s="6"/>
      <c r="L9" s="6"/>
      <c r="M9" s="6"/>
      <c r="N9" s="22"/>
      <c r="O9" s="22"/>
      <c r="P9" s="22"/>
      <c r="Q9" s="6"/>
      <c r="R9" s="6"/>
      <c r="S9" s="6"/>
      <c r="T9" s="6"/>
      <c r="U9" s="6"/>
      <c r="V9" s="6"/>
      <c r="W9" s="6"/>
      <c r="X9" s="6"/>
    </row>
    <row r="10" spans="1:26" x14ac:dyDescent="0.25">
      <c r="A10" s="128" t="s">
        <v>57</v>
      </c>
      <c r="B10" s="129">
        <v>301</v>
      </c>
      <c r="C10" s="130" t="s">
        <v>56</v>
      </c>
      <c r="D10" s="131">
        <v>802</v>
      </c>
      <c r="E10" s="132">
        <v>526</v>
      </c>
      <c r="F10" s="132"/>
      <c r="G10" s="133">
        <v>0.88400000000000001</v>
      </c>
      <c r="H10" s="134">
        <v>0</v>
      </c>
      <c r="I10" s="136" t="s">
        <v>112</v>
      </c>
      <c r="J10" s="6"/>
      <c r="K10" s="6"/>
      <c r="L10" s="6"/>
      <c r="M10" s="6"/>
      <c r="N10" s="22"/>
      <c r="O10" s="22"/>
      <c r="P10" s="22"/>
      <c r="Q10" s="6"/>
      <c r="R10" s="6"/>
      <c r="S10" s="6"/>
      <c r="T10" s="6"/>
      <c r="U10" s="6"/>
      <c r="V10" s="6"/>
      <c r="W10" s="6"/>
      <c r="X10" s="6"/>
    </row>
    <row r="11" spans="1:26" x14ac:dyDescent="0.25">
      <c r="A11" s="110">
        <v>1012</v>
      </c>
      <c r="B11" s="26" t="s">
        <v>47</v>
      </c>
      <c r="C11" s="116">
        <v>1466</v>
      </c>
      <c r="D11" s="117" t="s">
        <v>47</v>
      </c>
      <c r="E11" s="118">
        <v>3126</v>
      </c>
      <c r="F11" s="118"/>
      <c r="G11" s="119">
        <v>1.05</v>
      </c>
      <c r="H11" s="106">
        <f t="shared" si="0"/>
        <v>3282.3</v>
      </c>
      <c r="I11" s="61" t="s">
        <v>121</v>
      </c>
      <c r="J11" s="55"/>
      <c r="K11" s="55"/>
      <c r="L11" s="55"/>
      <c r="M11" s="55"/>
      <c r="N11" s="87"/>
      <c r="O11" s="87"/>
      <c r="P11" s="87"/>
      <c r="Q11" s="55"/>
      <c r="R11" s="55"/>
      <c r="S11" s="55"/>
      <c r="T11" s="55"/>
      <c r="U11" s="55"/>
      <c r="V11" s="55"/>
      <c r="W11" s="55"/>
      <c r="X11" s="6"/>
    </row>
    <row r="12" spans="1:26" ht="15.75" thickBot="1" x14ac:dyDescent="0.3">
      <c r="A12" s="6"/>
      <c r="B12" s="6"/>
      <c r="C12" s="6"/>
      <c r="D12" s="102"/>
      <c r="E12" s="103">
        <f>SUM(E8:E9,E11)</f>
        <v>7624</v>
      </c>
      <c r="F12" s="103">
        <f>SUM(F8:F11)</f>
        <v>0</v>
      </c>
      <c r="G12" s="104"/>
      <c r="H12" s="138">
        <f>SUM(H8:H11)</f>
        <v>8196.7515000000003</v>
      </c>
      <c r="I12" s="94"/>
      <c r="J12" s="61" t="s">
        <v>119</v>
      </c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55"/>
      <c r="W12" s="55"/>
      <c r="X12" s="6"/>
    </row>
    <row r="13" spans="1:26" ht="5.25" customHeight="1" x14ac:dyDescent="0.25">
      <c r="A13" s="6"/>
      <c r="B13" s="6"/>
      <c r="C13" s="6"/>
      <c r="D13" s="6"/>
      <c r="E13" s="6"/>
      <c r="F13" s="6"/>
      <c r="G13" s="32"/>
      <c r="H13" s="18"/>
      <c r="I13" s="33"/>
      <c r="J13" s="34"/>
      <c r="K13" s="6"/>
      <c r="L13" s="6"/>
      <c r="M13" s="6"/>
      <c r="N13" s="22"/>
      <c r="O13" s="22"/>
      <c r="P13" s="22"/>
      <c r="Q13" s="6"/>
      <c r="R13" s="141"/>
      <c r="S13" s="6"/>
      <c r="T13" s="6"/>
      <c r="U13" s="6"/>
      <c r="V13" s="6"/>
      <c r="W13" s="6"/>
      <c r="X13" s="6"/>
    </row>
    <row r="14" spans="1:26" s="95" customFormat="1" x14ac:dyDescent="0.25">
      <c r="A14" s="88"/>
      <c r="B14" s="88"/>
      <c r="C14" s="88"/>
      <c r="D14" s="89" t="s">
        <v>16</v>
      </c>
      <c r="E14" s="90">
        <f>F2/H2</f>
        <v>64356.439482027963</v>
      </c>
      <c r="F14" s="89"/>
      <c r="G14" s="91"/>
      <c r="H14" s="91"/>
      <c r="I14" s="61" t="s">
        <v>120</v>
      </c>
      <c r="J14" s="146"/>
      <c r="K14" s="145"/>
      <c r="L14" s="145"/>
      <c r="M14" s="145"/>
      <c r="N14" s="144"/>
      <c r="O14" s="144"/>
      <c r="P14" s="94"/>
      <c r="Q14" s="88"/>
      <c r="R14" s="88"/>
      <c r="S14" s="88"/>
      <c r="T14" s="88"/>
      <c r="U14" s="88"/>
      <c r="V14" s="88"/>
      <c r="W14" s="88"/>
      <c r="X14" s="88"/>
    </row>
    <row r="15" spans="1:26" s="95" customFormat="1" ht="12.75" x14ac:dyDescent="0.2">
      <c r="A15" s="88"/>
      <c r="B15" s="88"/>
      <c r="C15" s="88"/>
      <c r="D15" s="96" t="s">
        <v>17</v>
      </c>
      <c r="E15" s="97">
        <f>E14*C2</f>
        <v>62451.488873359936</v>
      </c>
      <c r="F15" s="98"/>
      <c r="G15" s="88"/>
      <c r="H15" s="88"/>
      <c r="I15" s="88"/>
      <c r="J15" s="88"/>
      <c r="K15" s="88"/>
      <c r="L15" s="88"/>
      <c r="M15" s="88"/>
      <c r="N15" s="94"/>
      <c r="O15" s="94"/>
      <c r="P15" s="94"/>
      <c r="Q15" s="88"/>
      <c r="R15" s="142"/>
      <c r="S15" s="88"/>
      <c r="T15" s="88"/>
      <c r="U15" s="88"/>
      <c r="V15" s="88"/>
      <c r="W15" s="88"/>
      <c r="X15" s="88"/>
    </row>
    <row r="16" spans="1:26" s="95" customFormat="1" ht="5.25" customHeight="1" x14ac:dyDescent="0.25">
      <c r="A16" s="88"/>
      <c r="B16" s="88"/>
      <c r="C16" s="88"/>
      <c r="D16" s="96"/>
      <c r="E16" s="90"/>
      <c r="F16" s="98"/>
      <c r="G16" s="88"/>
      <c r="H16" s="88"/>
      <c r="I16" s="88"/>
      <c r="J16" s="88"/>
      <c r="K16" s="88"/>
      <c r="L16" s="88"/>
      <c r="M16" s="88"/>
      <c r="N16" s="94"/>
      <c r="O16" s="140"/>
      <c r="P16" s="94"/>
      <c r="Q16" s="88"/>
      <c r="R16" s="142"/>
      <c r="S16" s="88"/>
      <c r="T16" s="88"/>
      <c r="U16" s="88"/>
      <c r="V16" s="88"/>
      <c r="W16" s="88"/>
      <c r="X16" s="88"/>
    </row>
    <row r="17" spans="1:24" s="95" customFormat="1" ht="13.5" customHeight="1" x14ac:dyDescent="0.2">
      <c r="A17" s="88"/>
      <c r="B17" s="100" t="s">
        <v>18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94"/>
      <c r="O17" s="94"/>
      <c r="P17" s="94"/>
      <c r="Q17" s="94"/>
      <c r="R17" s="94"/>
      <c r="S17" s="94"/>
      <c r="T17" s="94"/>
      <c r="U17" s="94"/>
      <c r="V17" s="94"/>
      <c r="W17" s="88"/>
      <c r="X17" s="88"/>
    </row>
    <row r="18" spans="1:24" s="95" customFormat="1" ht="17.25" customHeight="1" x14ac:dyDescent="0.2">
      <c r="A18" s="88"/>
      <c r="B18" s="101" t="s">
        <v>19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142"/>
      <c r="S18" s="88"/>
      <c r="T18" s="88"/>
      <c r="U18" s="88"/>
      <c r="V18" s="88"/>
      <c r="W18" s="88"/>
      <c r="X18" s="88"/>
    </row>
    <row r="19" spans="1:24" s="95" customFormat="1" ht="17.25" customHeight="1" x14ac:dyDescent="0.2">
      <c r="A19" s="88"/>
      <c r="B19" s="101" t="s">
        <v>20</v>
      </c>
      <c r="C19" s="101"/>
      <c r="D19" s="101"/>
      <c r="E19" s="101"/>
      <c r="F19" s="101"/>
      <c r="G19" s="101"/>
      <c r="H19" s="101"/>
      <c r="I19" s="88"/>
      <c r="J19" s="88"/>
      <c r="K19" s="88"/>
      <c r="L19" s="88"/>
      <c r="M19" s="88"/>
      <c r="N19" s="88"/>
      <c r="O19" s="88"/>
      <c r="P19" s="88"/>
      <c r="Q19" s="88"/>
      <c r="R19" s="142"/>
      <c r="S19" s="88"/>
      <c r="T19" s="88"/>
      <c r="U19" s="88"/>
      <c r="V19" s="88"/>
      <c r="W19" s="88"/>
      <c r="X19" s="88"/>
    </row>
    <row r="20" spans="1:24" ht="17.25" customHeight="1" thickBot="1" x14ac:dyDescent="0.3">
      <c r="A20" s="18" t="s">
        <v>115</v>
      </c>
      <c r="B20" s="83"/>
      <c r="C20" s="83"/>
      <c r="D20" s="83"/>
      <c r="E20" s="83"/>
      <c r="F20" s="83"/>
      <c r="G20" s="83"/>
      <c r="H20" s="83"/>
      <c r="I20" s="6"/>
      <c r="J20" s="6"/>
      <c r="K20" s="6"/>
      <c r="L20" s="6"/>
      <c r="M20" s="6"/>
      <c r="N20" s="6"/>
      <c r="O20" s="6"/>
      <c r="P20" s="6"/>
      <c r="Q20" s="6"/>
      <c r="R20" s="143"/>
      <c r="S20" s="6"/>
      <c r="T20" s="6"/>
      <c r="U20" s="6"/>
      <c r="V20" s="6"/>
      <c r="W20" s="6"/>
      <c r="X20" s="6"/>
    </row>
    <row r="21" spans="1:24" s="44" customFormat="1" ht="45" x14ac:dyDescent="0.25">
      <c r="A21" s="23" t="s">
        <v>65</v>
      </c>
      <c r="B21" s="23" t="s">
        <v>10</v>
      </c>
      <c r="C21" s="24" t="s">
        <v>11</v>
      </c>
      <c r="D21" s="43" t="s">
        <v>21</v>
      </c>
      <c r="E21" s="43" t="s">
        <v>22</v>
      </c>
      <c r="F21" s="24" t="s">
        <v>12</v>
      </c>
      <c r="G21" s="43" t="s">
        <v>23</v>
      </c>
      <c r="H21" s="43" t="s">
        <v>24</v>
      </c>
      <c r="I21" s="30" t="s">
        <v>25</v>
      </c>
      <c r="J21" s="30" t="s">
        <v>26</v>
      </c>
      <c r="K21" s="24" t="s">
        <v>27</v>
      </c>
      <c r="L21" s="24" t="s">
        <v>28</v>
      </c>
      <c r="M21" s="24" t="s">
        <v>29</v>
      </c>
      <c r="N21" s="24" t="s">
        <v>30</v>
      </c>
      <c r="O21" s="24" t="s">
        <v>31</v>
      </c>
      <c r="P21" s="22"/>
      <c r="Q21" s="6"/>
      <c r="R21" s="143"/>
      <c r="S21" s="6"/>
      <c r="T21" s="22"/>
      <c r="U21" s="22"/>
      <c r="V21" s="22"/>
      <c r="W21" s="22"/>
      <c r="X21" s="22"/>
    </row>
    <row r="22" spans="1:24" x14ac:dyDescent="0.25">
      <c r="A22" s="45">
        <v>1021</v>
      </c>
      <c r="B22" s="46">
        <v>301</v>
      </c>
      <c r="C22" s="51">
        <v>768</v>
      </c>
      <c r="D22" s="64">
        <v>0</v>
      </c>
      <c r="E22" s="47">
        <f>C22+D22</f>
        <v>768</v>
      </c>
      <c r="F22" s="51">
        <v>0</v>
      </c>
      <c r="G22" s="64">
        <v>0</v>
      </c>
      <c r="H22" s="47">
        <f>F22+G22</f>
        <v>0</v>
      </c>
      <c r="I22" s="48">
        <f>E22/$E$24</f>
        <v>6.6058833648718396E-2</v>
      </c>
      <c r="J22" s="49">
        <f>H22/$H$24</f>
        <v>0</v>
      </c>
      <c r="K22" s="48">
        <f>I22*$C$3</f>
        <v>6.1989609495957346E-2</v>
      </c>
      <c r="L22" s="48">
        <f>J22*$C$4</f>
        <v>0</v>
      </c>
      <c r="M22" s="48">
        <f>K22+L22</f>
        <v>6.1989609495957346E-2</v>
      </c>
      <c r="N22" s="112">
        <f>M22*$E$14</f>
        <v>3989.4305520411249</v>
      </c>
      <c r="O22" s="112">
        <f>H10</f>
        <v>0</v>
      </c>
      <c r="P22" s="22"/>
      <c r="Q22" s="6"/>
      <c r="R22" s="143"/>
      <c r="S22" s="6"/>
      <c r="T22" s="6"/>
      <c r="U22" s="6"/>
      <c r="V22" s="6"/>
      <c r="W22" s="6"/>
      <c r="X22" s="6"/>
    </row>
    <row r="23" spans="1:24" x14ac:dyDescent="0.25">
      <c r="A23" s="45">
        <v>1012</v>
      </c>
      <c r="B23" s="46" t="s">
        <v>47</v>
      </c>
      <c r="C23" s="51">
        <v>3234</v>
      </c>
      <c r="D23" s="64">
        <f>E8+E9+E11</f>
        <v>7624</v>
      </c>
      <c r="E23" s="47">
        <f>C23+D23</f>
        <v>10858</v>
      </c>
      <c r="F23" s="51">
        <v>120</v>
      </c>
      <c r="G23" s="64">
        <f>F8+F9+F10</f>
        <v>0</v>
      </c>
      <c r="H23" s="47">
        <f>F23+G23</f>
        <v>120</v>
      </c>
      <c r="I23" s="48">
        <f>E23/$E$24</f>
        <v>0.93394116635128166</v>
      </c>
      <c r="J23" s="49">
        <f>H23/$H$24</f>
        <v>1</v>
      </c>
      <c r="K23" s="48">
        <f>I23*$C$3</f>
        <v>0.87641039050404268</v>
      </c>
      <c r="L23" s="48">
        <f>J23*$C$4</f>
        <v>3.2000000000000001E-2</v>
      </c>
      <c r="M23" s="48">
        <f>K23+L23</f>
        <v>0.90841039050404271</v>
      </c>
      <c r="N23" s="112">
        <f t="shared" ref="N23" si="1">M23*$E$14</f>
        <v>58462.058321318815</v>
      </c>
      <c r="O23" s="112">
        <f>H8+H9+H11</f>
        <v>8196.7515000000003</v>
      </c>
      <c r="P23" s="22"/>
      <c r="Q23" s="6"/>
      <c r="R23" s="143"/>
      <c r="S23" s="6"/>
      <c r="T23" s="6"/>
      <c r="U23" s="6"/>
      <c r="V23" s="6"/>
      <c r="W23" s="6"/>
      <c r="X23" s="6"/>
    </row>
    <row r="24" spans="1:24" ht="15.75" thickBot="1" x14ac:dyDescent="0.3">
      <c r="A24" s="6"/>
      <c r="B24" s="52"/>
      <c r="C24" s="29">
        <f t="shared" ref="C24:O24" si="2">SUM(C22:C23)</f>
        <v>4002</v>
      </c>
      <c r="D24" s="29">
        <f t="shared" si="2"/>
        <v>7624</v>
      </c>
      <c r="E24" s="29">
        <f t="shared" si="2"/>
        <v>11626</v>
      </c>
      <c r="F24" s="29">
        <f t="shared" si="2"/>
        <v>120</v>
      </c>
      <c r="G24" s="29">
        <f t="shared" si="2"/>
        <v>0</v>
      </c>
      <c r="H24" s="29">
        <f t="shared" si="2"/>
        <v>120</v>
      </c>
      <c r="I24" s="29">
        <f t="shared" si="2"/>
        <v>1</v>
      </c>
      <c r="J24" s="29">
        <f t="shared" si="2"/>
        <v>1</v>
      </c>
      <c r="K24" s="53">
        <f t="shared" si="2"/>
        <v>0.93840000000000001</v>
      </c>
      <c r="L24" s="53">
        <f t="shared" si="2"/>
        <v>3.2000000000000001E-2</v>
      </c>
      <c r="M24" s="53">
        <f t="shared" si="2"/>
        <v>0.97040000000000004</v>
      </c>
      <c r="N24" s="139">
        <f t="shared" si="2"/>
        <v>62451.488873359936</v>
      </c>
      <c r="O24" s="139">
        <f t="shared" si="2"/>
        <v>8196.7515000000003</v>
      </c>
      <c r="P24" s="22"/>
      <c r="Q24" s="6"/>
      <c r="R24" s="143"/>
      <c r="S24" s="6"/>
      <c r="T24" s="6"/>
      <c r="U24" s="6"/>
      <c r="V24" s="6"/>
      <c r="W24" s="6"/>
      <c r="X24" s="6"/>
    </row>
    <row r="25" spans="1:24" ht="27.75" customHeight="1" x14ac:dyDescent="0.25">
      <c r="A25" s="121" t="s">
        <v>118</v>
      </c>
      <c r="B25" s="122"/>
      <c r="C25" s="122"/>
      <c r="G25" s="56"/>
      <c r="H25" s="56"/>
      <c r="I25" s="56"/>
      <c r="J25" s="56"/>
      <c r="K25" s="56"/>
    </row>
    <row r="26" spans="1:24" ht="25.5" x14ac:dyDescent="0.25">
      <c r="A26" s="63"/>
      <c r="B26" s="63" t="s">
        <v>64</v>
      </c>
      <c r="C26" s="63" t="s">
        <v>33</v>
      </c>
      <c r="D26" s="63" t="s">
        <v>10</v>
      </c>
      <c r="E26" s="63" t="s">
        <v>65</v>
      </c>
      <c r="F26" s="63" t="s">
        <v>66</v>
      </c>
      <c r="G26" s="63" t="s">
        <v>67</v>
      </c>
      <c r="H26" s="63" t="s">
        <v>68</v>
      </c>
      <c r="I26" s="63" t="s">
        <v>69</v>
      </c>
      <c r="J26" s="63" t="s">
        <v>70</v>
      </c>
      <c r="K26" s="63" t="s">
        <v>71</v>
      </c>
      <c r="L26" s="63" t="s">
        <v>72</v>
      </c>
      <c r="M26" s="63" t="s">
        <v>73</v>
      </c>
      <c r="N26" s="63" t="s">
        <v>74</v>
      </c>
    </row>
    <row r="27" spans="1:24" s="65" customFormat="1" ht="14.25" customHeight="1" x14ac:dyDescent="0.25">
      <c r="A27" s="73"/>
      <c r="B27" s="74">
        <v>20210525</v>
      </c>
      <c r="C27" s="73" t="s">
        <v>44</v>
      </c>
      <c r="D27" s="73" t="s">
        <v>50</v>
      </c>
      <c r="E27" s="73" t="s">
        <v>51</v>
      </c>
      <c r="F27" s="73" t="s">
        <v>52</v>
      </c>
      <c r="G27" s="73" t="s">
        <v>47</v>
      </c>
      <c r="H27" s="75">
        <v>0.77700000000000002</v>
      </c>
      <c r="I27" s="113">
        <v>137</v>
      </c>
      <c r="J27" s="113">
        <v>0</v>
      </c>
      <c r="K27" s="75">
        <v>0</v>
      </c>
      <c r="L27" s="113">
        <v>0</v>
      </c>
      <c r="M27" s="113">
        <v>106</v>
      </c>
      <c r="N27" s="113">
        <v>0</v>
      </c>
      <c r="O27" s="82"/>
    </row>
    <row r="28" spans="1:24" s="65" customFormat="1" ht="14.25" customHeight="1" x14ac:dyDescent="0.25">
      <c r="A28" s="73"/>
      <c r="B28" s="74">
        <v>20210525</v>
      </c>
      <c r="C28" s="73" t="s">
        <v>44</v>
      </c>
      <c r="D28" s="73" t="s">
        <v>53</v>
      </c>
      <c r="E28" s="73" t="s">
        <v>54</v>
      </c>
      <c r="F28" s="73" t="s">
        <v>52</v>
      </c>
      <c r="G28" s="73" t="s">
        <v>47</v>
      </c>
      <c r="H28" s="75">
        <v>1.1025</v>
      </c>
      <c r="I28" s="113">
        <v>4361</v>
      </c>
      <c r="J28" s="113">
        <v>0</v>
      </c>
      <c r="K28" s="75">
        <v>0</v>
      </c>
      <c r="L28" s="113">
        <v>0</v>
      </c>
      <c r="M28" s="113">
        <v>4808</v>
      </c>
      <c r="N28" s="113">
        <v>0</v>
      </c>
      <c r="O28" s="82"/>
    </row>
    <row r="29" spans="1:24" s="65" customFormat="1" ht="14.25" customHeight="1" x14ac:dyDescent="0.25">
      <c r="A29" s="73"/>
      <c r="B29" s="74">
        <v>20210525</v>
      </c>
      <c r="C29" s="73" t="s">
        <v>44</v>
      </c>
      <c r="D29" s="73" t="s">
        <v>55</v>
      </c>
      <c r="E29" s="73" t="s">
        <v>56</v>
      </c>
      <c r="F29" s="73" t="s">
        <v>57</v>
      </c>
      <c r="G29" s="73" t="s">
        <v>58</v>
      </c>
      <c r="H29" s="75">
        <v>0.88400000000000001</v>
      </c>
      <c r="I29" s="113">
        <v>526</v>
      </c>
      <c r="J29" s="113">
        <v>0</v>
      </c>
      <c r="K29" s="75">
        <v>0</v>
      </c>
      <c r="L29" s="113">
        <v>0</v>
      </c>
      <c r="M29" s="113">
        <v>0</v>
      </c>
      <c r="N29" s="113">
        <v>0</v>
      </c>
      <c r="O29" s="82"/>
    </row>
    <row r="30" spans="1:24" s="65" customFormat="1" ht="14.25" customHeight="1" x14ac:dyDescent="0.2">
      <c r="A30" s="73"/>
      <c r="B30" s="74">
        <v>20210525</v>
      </c>
      <c r="C30" s="73" t="s">
        <v>45</v>
      </c>
      <c r="D30" s="73" t="s">
        <v>58</v>
      </c>
      <c r="E30" s="73" t="s">
        <v>59</v>
      </c>
      <c r="F30" s="73" t="s">
        <v>60</v>
      </c>
      <c r="G30" s="73" t="s">
        <v>60</v>
      </c>
      <c r="H30" s="123">
        <v>0</v>
      </c>
      <c r="I30" s="113">
        <v>768</v>
      </c>
      <c r="J30" s="113">
        <v>0</v>
      </c>
      <c r="K30" s="75">
        <v>0</v>
      </c>
      <c r="L30" s="113">
        <v>3989</v>
      </c>
      <c r="M30" s="113"/>
      <c r="N30" s="113">
        <v>0</v>
      </c>
    </row>
    <row r="31" spans="1:24" s="65" customFormat="1" ht="14.25" customHeight="1" x14ac:dyDescent="0.2">
      <c r="A31" s="73"/>
      <c r="B31" s="74">
        <v>20210525</v>
      </c>
      <c r="C31" s="73" t="s">
        <v>45</v>
      </c>
      <c r="D31" s="73" t="s">
        <v>47</v>
      </c>
      <c r="E31" s="73" t="s">
        <v>61</v>
      </c>
      <c r="F31" s="73" t="s">
        <v>60</v>
      </c>
      <c r="G31" s="73" t="s">
        <v>60</v>
      </c>
      <c r="H31" s="123">
        <v>0</v>
      </c>
      <c r="I31" s="113">
        <v>3234</v>
      </c>
      <c r="J31" s="113">
        <v>120</v>
      </c>
      <c r="K31" s="75">
        <v>0.97039997205138195</v>
      </c>
      <c r="L31" s="113">
        <v>58462</v>
      </c>
      <c r="M31" s="113"/>
      <c r="N31" s="113">
        <v>8197</v>
      </c>
    </row>
    <row r="32" spans="1:24" s="65" customFormat="1" ht="14.25" customHeight="1" x14ac:dyDescent="0.25">
      <c r="A32" s="76"/>
      <c r="B32" s="77">
        <v>20210525</v>
      </c>
      <c r="C32" s="76" t="s">
        <v>45</v>
      </c>
      <c r="D32" s="80" t="s">
        <v>47</v>
      </c>
      <c r="E32" s="80" t="s">
        <v>62</v>
      </c>
      <c r="F32" s="76" t="s">
        <v>60</v>
      </c>
      <c r="G32" s="76" t="s">
        <v>60</v>
      </c>
      <c r="H32" s="123">
        <v>0</v>
      </c>
      <c r="I32" s="114">
        <v>3126</v>
      </c>
      <c r="J32" s="114">
        <v>0</v>
      </c>
      <c r="K32" s="78">
        <v>0</v>
      </c>
      <c r="L32" s="115">
        <v>0</v>
      </c>
      <c r="M32" s="135">
        <v>3282</v>
      </c>
      <c r="N32" s="135">
        <v>0</v>
      </c>
      <c r="O32" s="61" t="s">
        <v>122</v>
      </c>
      <c r="P32" s="137"/>
      <c r="Q32" s="137"/>
      <c r="R32" s="137"/>
      <c r="S32" s="137"/>
    </row>
    <row r="33" spans="4:14" x14ac:dyDescent="0.25">
      <c r="D33" s="81" t="s">
        <v>113</v>
      </c>
      <c r="E33" s="55"/>
      <c r="I33" s="62">
        <f t="shared" ref="I33" si="3">SUM(I27:I32)</f>
        <v>12152</v>
      </c>
      <c r="J33" s="62">
        <f t="shared" ref="J33" si="4">SUM(J27:J32)</f>
        <v>120</v>
      </c>
      <c r="L33" s="62">
        <f>SUM(L27:L32)</f>
        <v>62451</v>
      </c>
      <c r="M33" s="62">
        <f>SUM(M27:M32)</f>
        <v>8196</v>
      </c>
      <c r="N33" s="62">
        <f>SUM(N27:N32)</f>
        <v>8197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33" r:id="rId4">
          <objectPr defaultSize="0" autoPict="0" r:id="rId5">
            <anchor moveWithCells="1">
              <from>
                <xdr:col>19</xdr:col>
                <xdr:colOff>114300</xdr:colOff>
                <xdr:row>13</xdr:row>
                <xdr:rowOff>152400</xdr:rowOff>
              </from>
              <to>
                <xdr:col>40</xdr:col>
                <xdr:colOff>304800</xdr:colOff>
                <xdr:row>31</xdr:row>
                <xdr:rowOff>85725</xdr:rowOff>
              </to>
            </anchor>
          </objectPr>
        </oleObject>
      </mc:Choice>
      <mc:Fallback>
        <oleObject progId="Paint.Picture" shapeId="103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D46BC-6FD3-4E77-8442-82F294D00747}">
  <dimension ref="A1:S35"/>
  <sheetViews>
    <sheetView showGridLines="0" tabSelected="1" zoomScale="90" zoomScaleNormal="90" workbookViewId="0">
      <selection activeCell="P33" sqref="P33"/>
    </sheetView>
  </sheetViews>
  <sheetFormatPr defaultRowHeight="15" x14ac:dyDescent="0.25"/>
  <cols>
    <col min="1" max="1" width="8.42578125" customWidth="1"/>
    <col min="2" max="2" width="12.5703125" customWidth="1"/>
    <col min="3" max="3" width="13.7109375" customWidth="1"/>
    <col min="4" max="4" width="13.5703125" customWidth="1"/>
    <col min="5" max="5" width="13" customWidth="1"/>
    <col min="6" max="6" width="13.7109375" customWidth="1"/>
    <col min="7" max="7" width="15.28515625" customWidth="1"/>
    <col min="8" max="8" width="11.7109375" customWidth="1"/>
    <col min="9" max="9" width="12.140625" bestFit="1" customWidth="1"/>
    <col min="10" max="10" width="10.7109375" customWidth="1"/>
    <col min="11" max="11" width="9.140625" customWidth="1"/>
    <col min="12" max="12" width="14.28515625" customWidth="1"/>
    <col min="13" max="13" width="12.5703125" customWidth="1"/>
    <col min="14" max="14" width="14.5703125" customWidth="1"/>
    <col min="15" max="15" width="13.42578125" customWidth="1"/>
    <col min="16" max="16" width="34.42578125" customWidth="1"/>
  </cols>
  <sheetData>
    <row r="1" spans="1:18" s="7" customFormat="1" ht="23.25" customHeight="1" x14ac:dyDescent="0.35">
      <c r="A1" s="1" t="s">
        <v>0</v>
      </c>
      <c r="B1" s="1"/>
      <c r="C1" s="2"/>
      <c r="D1" s="2"/>
      <c r="E1" s="2"/>
      <c r="F1" s="3"/>
      <c r="G1" s="4"/>
      <c r="H1" s="5"/>
      <c r="I1" s="5"/>
      <c r="J1" s="6"/>
      <c r="K1" s="147" t="s">
        <v>124</v>
      </c>
      <c r="L1" s="6"/>
      <c r="M1" s="6"/>
      <c r="N1" s="6"/>
      <c r="O1" s="6"/>
      <c r="P1" s="6"/>
    </row>
    <row r="2" spans="1:18" ht="15" customHeight="1" x14ac:dyDescent="0.25">
      <c r="A2" s="6"/>
      <c r="B2" s="8" t="s">
        <v>1</v>
      </c>
      <c r="C2" s="9">
        <f>C3+C4</f>
        <v>0.38499999999999995</v>
      </c>
      <c r="D2" s="6"/>
      <c r="E2" s="10" t="s">
        <v>2</v>
      </c>
      <c r="F2" s="11">
        <v>1014935964</v>
      </c>
      <c r="G2" s="10" t="s">
        <v>3</v>
      </c>
      <c r="H2" s="12">
        <v>15770.5425</v>
      </c>
      <c r="I2" s="13"/>
      <c r="J2" s="6"/>
      <c r="K2" s="6"/>
      <c r="L2" s="6"/>
      <c r="M2" s="6"/>
      <c r="N2" s="6"/>
      <c r="O2" s="6"/>
      <c r="P2" s="6"/>
    </row>
    <row r="3" spans="1:18" x14ac:dyDescent="0.25">
      <c r="A3" s="6"/>
      <c r="B3" s="8" t="s">
        <v>4</v>
      </c>
      <c r="C3" s="14">
        <v>0.38329999999999997</v>
      </c>
      <c r="D3" s="1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x14ac:dyDescent="0.25">
      <c r="A4" s="6"/>
      <c r="B4" s="8" t="s">
        <v>6</v>
      </c>
      <c r="C4" s="14">
        <v>1.6999999999999999E-3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s="21" customFormat="1" ht="20.25" customHeight="1" x14ac:dyDescent="0.25">
      <c r="A5" s="18" t="s">
        <v>7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  <c r="O5" s="20"/>
      <c r="P5" s="20"/>
    </row>
    <row r="6" spans="1:18" ht="15" customHeight="1" thickBot="1" x14ac:dyDescent="0.3">
      <c r="A6" s="6" t="s">
        <v>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2"/>
      <c r="O6" s="22"/>
      <c r="P6" s="22"/>
    </row>
    <row r="7" spans="1:18" ht="45" x14ac:dyDescent="0.25">
      <c r="A7" s="23" t="s">
        <v>114</v>
      </c>
      <c r="B7" s="102" t="s">
        <v>9</v>
      </c>
      <c r="C7" s="102" t="s">
        <v>65</v>
      </c>
      <c r="D7" s="102" t="s">
        <v>10</v>
      </c>
      <c r="E7" s="107" t="s">
        <v>11</v>
      </c>
      <c r="F7" s="107" t="s">
        <v>12</v>
      </c>
      <c r="G7" s="24" t="s">
        <v>13</v>
      </c>
      <c r="H7" s="25" t="s">
        <v>116</v>
      </c>
      <c r="I7" s="6"/>
      <c r="J7" s="6"/>
      <c r="K7" s="6"/>
      <c r="L7" s="6"/>
      <c r="M7" s="6"/>
      <c r="N7" s="22"/>
      <c r="O7" s="22"/>
      <c r="P7" s="22"/>
    </row>
    <row r="8" spans="1:18" x14ac:dyDescent="0.25">
      <c r="A8" s="45" t="s">
        <v>52</v>
      </c>
      <c r="B8" s="26" t="s">
        <v>47</v>
      </c>
      <c r="C8" s="116" t="s">
        <v>76</v>
      </c>
      <c r="D8" s="117" t="s">
        <v>75</v>
      </c>
      <c r="E8" s="118">
        <v>1162</v>
      </c>
      <c r="F8" s="118">
        <v>0</v>
      </c>
      <c r="G8" s="119">
        <v>1.1025</v>
      </c>
      <c r="H8" s="120">
        <f>E8*G8+F8</f>
        <v>1281.105</v>
      </c>
      <c r="I8" s="6"/>
      <c r="J8" s="6"/>
      <c r="K8" s="6"/>
      <c r="L8" s="6"/>
      <c r="M8" s="6"/>
      <c r="N8" s="22"/>
      <c r="O8" s="22"/>
      <c r="P8" s="22"/>
    </row>
    <row r="9" spans="1:18" x14ac:dyDescent="0.25">
      <c r="A9" s="45" t="s">
        <v>52</v>
      </c>
      <c r="B9" s="26" t="s">
        <v>47</v>
      </c>
      <c r="C9" s="116" t="s">
        <v>77</v>
      </c>
      <c r="D9" s="117" t="s">
        <v>53</v>
      </c>
      <c r="E9" s="118">
        <v>275</v>
      </c>
      <c r="F9" s="118">
        <v>0</v>
      </c>
      <c r="G9" s="119">
        <v>1.1025</v>
      </c>
      <c r="H9" s="120">
        <f t="shared" ref="H9:H12" si="0">E9*G9+F9</f>
        <v>303.1875</v>
      </c>
      <c r="I9" s="85"/>
      <c r="J9" s="6"/>
      <c r="K9" s="6"/>
      <c r="L9" s="6"/>
      <c r="M9" s="6"/>
      <c r="N9" s="22"/>
      <c r="O9" s="22"/>
      <c r="P9" s="22"/>
    </row>
    <row r="10" spans="1:18" x14ac:dyDescent="0.25">
      <c r="A10" s="45" t="s">
        <v>52</v>
      </c>
      <c r="B10" s="26" t="s">
        <v>47</v>
      </c>
      <c r="C10" s="116" t="s">
        <v>54</v>
      </c>
      <c r="D10" s="117" t="s">
        <v>53</v>
      </c>
      <c r="E10" s="118">
        <v>4361</v>
      </c>
      <c r="F10" s="118">
        <v>0</v>
      </c>
      <c r="G10" s="119">
        <v>1.1025</v>
      </c>
      <c r="H10" s="120">
        <f t="shared" si="0"/>
        <v>4808.0025000000005</v>
      </c>
      <c r="I10" s="86"/>
      <c r="J10" s="6"/>
      <c r="K10" s="6"/>
      <c r="L10" s="6"/>
      <c r="M10" s="6"/>
      <c r="N10" s="22"/>
      <c r="O10" s="22"/>
      <c r="P10" s="22"/>
    </row>
    <row r="11" spans="1:18" x14ac:dyDescent="0.25">
      <c r="A11" s="110">
        <v>1012</v>
      </c>
      <c r="B11" s="110" t="s">
        <v>47</v>
      </c>
      <c r="C11" s="127" t="s">
        <v>76</v>
      </c>
      <c r="D11" s="127" t="s">
        <v>47</v>
      </c>
      <c r="E11" s="126">
        <v>275</v>
      </c>
      <c r="F11" s="126">
        <v>0</v>
      </c>
      <c r="G11" s="111">
        <v>1.05</v>
      </c>
      <c r="H11" s="106">
        <f t="shared" ref="H11" si="1">E11*G11+F11</f>
        <v>288.75</v>
      </c>
      <c r="I11" s="84"/>
      <c r="J11" s="55"/>
      <c r="K11" s="55"/>
      <c r="L11" s="55"/>
      <c r="M11" s="55"/>
      <c r="N11" s="87"/>
      <c r="O11" s="87"/>
      <c r="P11" s="87"/>
    </row>
    <row r="12" spans="1:18" x14ac:dyDescent="0.25">
      <c r="A12" s="110">
        <v>1012</v>
      </c>
      <c r="B12" s="110" t="s">
        <v>47</v>
      </c>
      <c r="C12" s="127" t="s">
        <v>79</v>
      </c>
      <c r="D12" s="127" t="s">
        <v>78</v>
      </c>
      <c r="E12" s="126">
        <v>1799</v>
      </c>
      <c r="F12" s="126">
        <v>0</v>
      </c>
      <c r="G12" s="111">
        <v>1.05</v>
      </c>
      <c r="H12" s="106">
        <f t="shared" si="0"/>
        <v>1888.95</v>
      </c>
      <c r="I12" s="109" t="s">
        <v>117</v>
      </c>
      <c r="J12" s="55"/>
      <c r="K12" s="55"/>
      <c r="L12" s="55"/>
      <c r="M12" s="55"/>
      <c r="N12" s="87"/>
      <c r="O12" s="87"/>
      <c r="P12" s="87"/>
    </row>
    <row r="13" spans="1:18" ht="15.75" thickBot="1" x14ac:dyDescent="0.3">
      <c r="A13" s="6"/>
      <c r="B13" s="6"/>
      <c r="C13" s="6"/>
      <c r="D13" s="102"/>
      <c r="E13" s="103">
        <f>SUM(E8:E12)</f>
        <v>7872</v>
      </c>
      <c r="F13" s="103">
        <f>SUM(F8:F12)</f>
        <v>0</v>
      </c>
      <c r="G13" s="104"/>
      <c r="H13" s="105">
        <f>SUM(H8:H12)</f>
        <v>8569.9950000000008</v>
      </c>
      <c r="I13" s="108" t="s">
        <v>15</v>
      </c>
      <c r="J13" s="18"/>
      <c r="K13" s="6"/>
      <c r="L13" s="6"/>
      <c r="M13" s="6"/>
      <c r="N13" s="22"/>
      <c r="O13" s="22"/>
      <c r="P13" s="22"/>
      <c r="R13" s="28"/>
    </row>
    <row r="14" spans="1:18" ht="5.25" customHeight="1" x14ac:dyDescent="0.25">
      <c r="A14" s="6"/>
      <c r="B14" s="6"/>
      <c r="C14" s="6"/>
      <c r="D14" s="6"/>
      <c r="E14" s="6"/>
      <c r="F14" s="6"/>
      <c r="G14" s="32"/>
      <c r="H14" s="18"/>
      <c r="I14" s="33"/>
      <c r="J14" s="34"/>
      <c r="K14" s="6"/>
      <c r="L14" s="6"/>
      <c r="M14" s="6"/>
      <c r="N14" s="22"/>
      <c r="O14" s="22"/>
      <c r="P14" s="22"/>
      <c r="R14" s="28"/>
    </row>
    <row r="15" spans="1:18" s="95" customFormat="1" ht="12.75" x14ac:dyDescent="0.2">
      <c r="A15" s="88"/>
      <c r="B15" s="88"/>
      <c r="C15" s="88"/>
      <c r="D15" s="89" t="s">
        <v>16</v>
      </c>
      <c r="E15" s="90">
        <f>F2/H2</f>
        <v>64356.439482027963</v>
      </c>
      <c r="F15" s="89"/>
      <c r="G15" s="91"/>
      <c r="H15" s="91"/>
      <c r="I15" s="92"/>
      <c r="J15" s="93"/>
      <c r="K15" s="88"/>
      <c r="L15" s="88"/>
      <c r="M15" s="88"/>
      <c r="N15" s="94"/>
      <c r="O15" s="94"/>
      <c r="P15" s="94"/>
    </row>
    <row r="16" spans="1:18" s="95" customFormat="1" ht="12.75" x14ac:dyDescent="0.2">
      <c r="A16" s="88"/>
      <c r="B16" s="88"/>
      <c r="C16" s="88"/>
      <c r="D16" s="96" t="s">
        <v>17</v>
      </c>
      <c r="E16" s="97">
        <f>E15*C2</f>
        <v>24777.229200580761</v>
      </c>
      <c r="F16" s="98"/>
      <c r="G16" s="88"/>
      <c r="H16" s="88"/>
      <c r="I16" s="88"/>
      <c r="J16" s="88"/>
      <c r="K16" s="88"/>
      <c r="L16" s="88"/>
      <c r="M16" s="88"/>
      <c r="N16" s="94"/>
      <c r="O16" s="94"/>
      <c r="P16" s="94"/>
      <c r="R16" s="99"/>
    </row>
    <row r="17" spans="1:19" s="95" customFormat="1" ht="5.25" customHeight="1" x14ac:dyDescent="0.2">
      <c r="A17" s="88"/>
      <c r="B17" s="88"/>
      <c r="C17" s="88"/>
      <c r="D17" s="96"/>
      <c r="E17" s="90"/>
      <c r="F17" s="98"/>
      <c r="G17" s="88"/>
      <c r="H17" s="88"/>
      <c r="I17" s="88"/>
      <c r="J17" s="88"/>
      <c r="K17" s="88"/>
      <c r="L17" s="88"/>
      <c r="M17" s="88"/>
      <c r="N17" s="94"/>
      <c r="O17" s="94"/>
      <c r="P17" s="94"/>
      <c r="R17" s="99"/>
    </row>
    <row r="18" spans="1:19" s="95" customFormat="1" ht="13.5" customHeight="1" x14ac:dyDescent="0.2">
      <c r="A18" s="88"/>
      <c r="B18" s="100" t="s">
        <v>18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94"/>
      <c r="O18" s="94"/>
      <c r="P18" s="94"/>
      <c r="R18" s="99"/>
    </row>
    <row r="19" spans="1:19" s="95" customFormat="1" ht="17.25" customHeight="1" x14ac:dyDescent="0.2">
      <c r="A19" s="88"/>
      <c r="B19" s="101" t="s">
        <v>19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R19" s="99"/>
    </row>
    <row r="20" spans="1:19" s="95" customFormat="1" ht="17.25" customHeight="1" x14ac:dyDescent="0.2">
      <c r="A20" s="88"/>
      <c r="B20" s="101" t="s">
        <v>20</v>
      </c>
      <c r="C20" s="101"/>
      <c r="D20" s="101"/>
      <c r="E20" s="101"/>
      <c r="F20" s="101"/>
      <c r="G20" s="101"/>
      <c r="H20" s="101"/>
      <c r="I20" s="88"/>
      <c r="J20" s="88"/>
      <c r="K20" s="88"/>
      <c r="L20" s="88"/>
      <c r="M20" s="88"/>
      <c r="N20" s="88"/>
      <c r="O20" s="88"/>
      <c r="P20" s="88"/>
      <c r="R20" s="99"/>
    </row>
    <row r="21" spans="1:19" ht="17.25" customHeight="1" thickBot="1" x14ac:dyDescent="0.3">
      <c r="A21" s="18" t="s">
        <v>115</v>
      </c>
      <c r="B21" s="83"/>
      <c r="C21" s="83"/>
      <c r="D21" s="83"/>
      <c r="E21" s="83"/>
      <c r="F21" s="83"/>
      <c r="G21" s="83"/>
      <c r="H21" s="83"/>
      <c r="I21" s="6"/>
      <c r="J21" s="6"/>
      <c r="K21" s="6"/>
      <c r="L21" s="6"/>
      <c r="M21" s="6"/>
      <c r="N21" s="6"/>
      <c r="O21" s="6"/>
      <c r="P21" s="6"/>
      <c r="R21" s="39"/>
    </row>
    <row r="22" spans="1:19" s="44" customFormat="1" ht="45" x14ac:dyDescent="0.25">
      <c r="A22" s="23" t="s">
        <v>65</v>
      </c>
      <c r="B22" s="23" t="s">
        <v>10</v>
      </c>
      <c r="C22" s="24" t="s">
        <v>11</v>
      </c>
      <c r="D22" s="43" t="s">
        <v>21</v>
      </c>
      <c r="E22" s="43" t="s">
        <v>22</v>
      </c>
      <c r="F22" s="24" t="s">
        <v>12</v>
      </c>
      <c r="G22" s="43" t="s">
        <v>23</v>
      </c>
      <c r="H22" s="43" t="s">
        <v>24</v>
      </c>
      <c r="I22" s="30" t="s">
        <v>25</v>
      </c>
      <c r="J22" s="30" t="s">
        <v>26</v>
      </c>
      <c r="K22" s="24" t="s">
        <v>27</v>
      </c>
      <c r="L22" s="24" t="s">
        <v>28</v>
      </c>
      <c r="M22" s="24" t="s">
        <v>29</v>
      </c>
      <c r="N22" s="24" t="s">
        <v>30</v>
      </c>
      <c r="O22" s="24" t="s">
        <v>31</v>
      </c>
      <c r="P22" s="22"/>
      <c r="Q22"/>
      <c r="R22" s="39"/>
      <c r="S22"/>
    </row>
    <row r="23" spans="1:19" x14ac:dyDescent="0.25">
      <c r="A23" s="45" t="s">
        <v>59</v>
      </c>
      <c r="B23" s="46" t="s">
        <v>58</v>
      </c>
      <c r="C23" s="51">
        <v>768</v>
      </c>
      <c r="D23" s="64">
        <v>0</v>
      </c>
      <c r="E23" s="47">
        <f>C23+D23</f>
        <v>768</v>
      </c>
      <c r="F23" s="51">
        <v>0</v>
      </c>
      <c r="G23" s="64">
        <v>0</v>
      </c>
      <c r="H23" s="47">
        <f>F23+G23</f>
        <v>0</v>
      </c>
      <c r="I23" s="48">
        <f>E23/$E$25</f>
        <v>6.3760896637608963E-2</v>
      </c>
      <c r="J23" s="49">
        <f>H23/$H$25</f>
        <v>0</v>
      </c>
      <c r="K23" s="48">
        <f>I23*$C$3</f>
        <v>2.4439551681195514E-2</v>
      </c>
      <c r="L23" s="48">
        <f>J23*$C$4</f>
        <v>0</v>
      </c>
      <c r="M23" s="48">
        <f>K23+L23</f>
        <v>2.4439551681195514E-2</v>
      </c>
      <c r="N23" s="112">
        <f>M23*$E$15</f>
        <v>1572.8425287387538</v>
      </c>
      <c r="O23" s="112">
        <v>0</v>
      </c>
      <c r="P23" s="22"/>
      <c r="R23" s="39"/>
    </row>
    <row r="24" spans="1:19" x14ac:dyDescent="0.25">
      <c r="A24" s="45" t="s">
        <v>61</v>
      </c>
      <c r="B24" s="46" t="s">
        <v>47</v>
      </c>
      <c r="C24" s="51">
        <v>3405</v>
      </c>
      <c r="D24" s="64">
        <f>E8+E9+E10+E11+E12</f>
        <v>7872</v>
      </c>
      <c r="E24" s="47">
        <f>C24+D24</f>
        <v>11277</v>
      </c>
      <c r="F24" s="51">
        <v>120</v>
      </c>
      <c r="G24" s="64">
        <f>F8+F9+F10+F11+F12</f>
        <v>0</v>
      </c>
      <c r="H24" s="47">
        <f>F24+G24</f>
        <v>120</v>
      </c>
      <c r="I24" s="48">
        <f>E24/$E$25</f>
        <v>0.93623910336239102</v>
      </c>
      <c r="J24" s="49">
        <f>H24/$H$25</f>
        <v>1</v>
      </c>
      <c r="K24" s="48">
        <f>I24*$C$3</f>
        <v>0.35886044831880448</v>
      </c>
      <c r="L24" s="48">
        <f>J24*$C$4</f>
        <v>1.6999999999999999E-3</v>
      </c>
      <c r="M24" s="48">
        <f>K24+L24</f>
        <v>0.36056044831880446</v>
      </c>
      <c r="N24" s="112">
        <f t="shared" ref="N24" si="2">M24*$E$15</f>
        <v>23204.38667184201</v>
      </c>
      <c r="O24" s="112">
        <f>H8+H9+H10+H11+H12</f>
        <v>8569.9950000000008</v>
      </c>
      <c r="P24" s="22"/>
      <c r="R24" s="39"/>
    </row>
    <row r="25" spans="1:19" ht="15.75" thickBot="1" x14ac:dyDescent="0.3">
      <c r="A25" s="6"/>
      <c r="B25" s="52"/>
      <c r="C25" s="29">
        <f t="shared" ref="C25:O25" si="3">SUM(C23:C24)</f>
        <v>4173</v>
      </c>
      <c r="D25" s="29">
        <f t="shared" si="3"/>
        <v>7872</v>
      </c>
      <c r="E25" s="29">
        <f t="shared" si="3"/>
        <v>12045</v>
      </c>
      <c r="F25" s="29">
        <f t="shared" si="3"/>
        <v>120</v>
      </c>
      <c r="G25" s="29">
        <f t="shared" si="3"/>
        <v>0</v>
      </c>
      <c r="H25" s="29">
        <f t="shared" si="3"/>
        <v>120</v>
      </c>
      <c r="I25" s="29">
        <f t="shared" si="3"/>
        <v>1</v>
      </c>
      <c r="J25" s="29">
        <f t="shared" si="3"/>
        <v>1</v>
      </c>
      <c r="K25" s="53">
        <f t="shared" si="3"/>
        <v>0.38329999999999997</v>
      </c>
      <c r="L25" s="53">
        <f t="shared" si="3"/>
        <v>1.6999999999999999E-3</v>
      </c>
      <c r="M25" s="53">
        <f t="shared" si="3"/>
        <v>0.38499999999999995</v>
      </c>
      <c r="N25" s="31">
        <f t="shared" si="3"/>
        <v>24777.229200580765</v>
      </c>
      <c r="O25" s="31">
        <f t="shared" si="3"/>
        <v>8569.9950000000008</v>
      </c>
      <c r="P25" s="22"/>
      <c r="R25" s="39"/>
    </row>
    <row r="26" spans="1:19" ht="27.75" customHeight="1" x14ac:dyDescent="0.25">
      <c r="A26" s="121" t="s">
        <v>118</v>
      </c>
      <c r="B26" s="122"/>
      <c r="C26" s="122"/>
      <c r="G26" s="56"/>
      <c r="H26" s="56"/>
      <c r="I26" s="56"/>
      <c r="J26" s="56"/>
      <c r="K26" s="56"/>
    </row>
    <row r="27" spans="1:19" ht="25.5" x14ac:dyDescent="0.25">
      <c r="A27" s="63"/>
      <c r="B27" s="63" t="s">
        <v>64</v>
      </c>
      <c r="C27" s="63" t="s">
        <v>33</v>
      </c>
      <c r="D27" s="63" t="s">
        <v>10</v>
      </c>
      <c r="E27" s="63" t="s">
        <v>65</v>
      </c>
      <c r="F27" s="63" t="s">
        <v>66</v>
      </c>
      <c r="G27" s="63" t="s">
        <v>67</v>
      </c>
      <c r="H27" s="63" t="s">
        <v>68</v>
      </c>
      <c r="I27" s="63" t="s">
        <v>69</v>
      </c>
      <c r="J27" s="63" t="s">
        <v>70</v>
      </c>
      <c r="K27" s="63" t="s">
        <v>71</v>
      </c>
      <c r="L27" s="63" t="s">
        <v>72</v>
      </c>
      <c r="M27" s="63" t="s">
        <v>73</v>
      </c>
      <c r="N27" s="63" t="s">
        <v>74</v>
      </c>
    </row>
    <row r="28" spans="1:19" x14ac:dyDescent="0.25">
      <c r="A28" s="70"/>
      <c r="B28" s="71">
        <v>20210925</v>
      </c>
      <c r="C28" s="70" t="s">
        <v>44</v>
      </c>
      <c r="D28" s="70" t="s">
        <v>75</v>
      </c>
      <c r="E28" s="70" t="s">
        <v>76</v>
      </c>
      <c r="F28" s="70" t="s">
        <v>52</v>
      </c>
      <c r="G28" s="70" t="s">
        <v>47</v>
      </c>
      <c r="H28" s="72">
        <v>1.1025</v>
      </c>
      <c r="I28" s="123">
        <v>1162</v>
      </c>
      <c r="J28" s="123">
        <v>0</v>
      </c>
      <c r="K28" s="72">
        <v>0</v>
      </c>
      <c r="L28" s="123"/>
      <c r="M28" s="123">
        <v>1281.105</v>
      </c>
      <c r="N28" s="123">
        <v>0</v>
      </c>
    </row>
    <row r="29" spans="1:19" s="65" customFormat="1" ht="14.25" customHeight="1" x14ac:dyDescent="0.2">
      <c r="A29" s="70"/>
      <c r="B29" s="71">
        <v>20210925</v>
      </c>
      <c r="C29" s="70" t="s">
        <v>44</v>
      </c>
      <c r="D29" s="70" t="s">
        <v>53</v>
      </c>
      <c r="E29" s="70" t="s">
        <v>77</v>
      </c>
      <c r="F29" s="70" t="s">
        <v>52</v>
      </c>
      <c r="G29" s="70" t="s">
        <v>47</v>
      </c>
      <c r="H29" s="72">
        <v>1.1025</v>
      </c>
      <c r="I29" s="123">
        <v>275</v>
      </c>
      <c r="J29" s="123">
        <v>0</v>
      </c>
      <c r="K29" s="72">
        <v>0</v>
      </c>
      <c r="L29" s="123"/>
      <c r="M29" s="123">
        <v>303.1875</v>
      </c>
      <c r="N29" s="123">
        <v>0</v>
      </c>
    </row>
    <row r="30" spans="1:19" s="65" customFormat="1" ht="14.25" customHeight="1" x14ac:dyDescent="0.2">
      <c r="A30" s="70"/>
      <c r="B30" s="71">
        <v>20210925</v>
      </c>
      <c r="C30" s="70" t="s">
        <v>44</v>
      </c>
      <c r="D30" s="70" t="s">
        <v>53</v>
      </c>
      <c r="E30" s="70" t="s">
        <v>54</v>
      </c>
      <c r="F30" s="70" t="s">
        <v>52</v>
      </c>
      <c r="G30" s="70" t="s">
        <v>47</v>
      </c>
      <c r="H30" s="72">
        <v>1.1025</v>
      </c>
      <c r="I30" s="123">
        <v>4361</v>
      </c>
      <c r="J30" s="123">
        <v>0</v>
      </c>
      <c r="K30" s="72">
        <v>0</v>
      </c>
      <c r="L30" s="123"/>
      <c r="M30" s="123">
        <v>4808.0024999999996</v>
      </c>
      <c r="N30" s="123">
        <v>0</v>
      </c>
    </row>
    <row r="31" spans="1:19" s="65" customFormat="1" ht="14.25" customHeight="1" x14ac:dyDescent="0.2">
      <c r="A31" s="70"/>
      <c r="B31" s="71">
        <v>20210925</v>
      </c>
      <c r="C31" s="70" t="s">
        <v>45</v>
      </c>
      <c r="D31" s="70" t="s">
        <v>58</v>
      </c>
      <c r="E31" s="70" t="s">
        <v>59</v>
      </c>
      <c r="F31" s="70" t="s">
        <v>60</v>
      </c>
      <c r="G31" s="70" t="s">
        <v>60</v>
      </c>
      <c r="H31" s="123">
        <v>0</v>
      </c>
      <c r="I31" s="123">
        <v>768</v>
      </c>
      <c r="J31" s="123">
        <v>0</v>
      </c>
      <c r="K31" s="72">
        <v>0</v>
      </c>
      <c r="L31" s="123">
        <v>1573</v>
      </c>
      <c r="M31" s="123">
        <v>0</v>
      </c>
      <c r="N31" s="123"/>
    </row>
    <row r="32" spans="1:19" s="65" customFormat="1" ht="14.25" customHeight="1" x14ac:dyDescent="0.2">
      <c r="A32" s="70"/>
      <c r="B32" s="71">
        <v>20210925</v>
      </c>
      <c r="C32" s="70" t="s">
        <v>45</v>
      </c>
      <c r="D32" s="70" t="s">
        <v>47</v>
      </c>
      <c r="E32" s="70" t="s">
        <v>61</v>
      </c>
      <c r="F32" s="70" t="s">
        <v>60</v>
      </c>
      <c r="G32" s="70" t="s">
        <v>60</v>
      </c>
      <c r="H32" s="123">
        <v>0</v>
      </c>
      <c r="I32" s="123">
        <v>3405</v>
      </c>
      <c r="J32" s="123">
        <v>120</v>
      </c>
      <c r="K32" s="72">
        <v>0.38500000641215598</v>
      </c>
      <c r="L32" s="123">
        <v>23204</v>
      </c>
      <c r="M32" s="123">
        <v>0</v>
      </c>
      <c r="N32" s="123">
        <v>8570</v>
      </c>
    </row>
    <row r="33" spans="1:14" s="65" customFormat="1" ht="14.25" customHeight="1" x14ac:dyDescent="0.2">
      <c r="A33" s="70"/>
      <c r="B33" s="71">
        <v>20210925</v>
      </c>
      <c r="C33" s="70" t="s">
        <v>45</v>
      </c>
      <c r="D33" s="79" t="s">
        <v>47</v>
      </c>
      <c r="E33" s="79" t="s">
        <v>76</v>
      </c>
      <c r="F33" s="70" t="s">
        <v>60</v>
      </c>
      <c r="G33" s="70" t="s">
        <v>60</v>
      </c>
      <c r="H33" s="123">
        <v>0</v>
      </c>
      <c r="I33" s="123">
        <v>275</v>
      </c>
      <c r="J33" s="123">
        <v>0</v>
      </c>
      <c r="K33" s="72">
        <v>0</v>
      </c>
      <c r="L33" s="124">
        <v>0</v>
      </c>
      <c r="M33" s="125">
        <v>289</v>
      </c>
      <c r="N33" s="123"/>
    </row>
    <row r="34" spans="1:14" s="65" customFormat="1" ht="14.25" customHeight="1" x14ac:dyDescent="0.2">
      <c r="A34" s="70"/>
      <c r="B34" s="71">
        <v>20210925</v>
      </c>
      <c r="C34" s="70" t="s">
        <v>45</v>
      </c>
      <c r="D34" s="79" t="s">
        <v>78</v>
      </c>
      <c r="E34" s="79" t="s">
        <v>79</v>
      </c>
      <c r="F34" s="70" t="s">
        <v>60</v>
      </c>
      <c r="G34" s="70" t="s">
        <v>60</v>
      </c>
      <c r="H34" s="123">
        <v>0</v>
      </c>
      <c r="I34" s="123">
        <v>1799</v>
      </c>
      <c r="J34" s="123">
        <v>0</v>
      </c>
      <c r="K34" s="72">
        <v>0</v>
      </c>
      <c r="L34" s="124">
        <v>0</v>
      </c>
      <c r="M34" s="125">
        <v>1889</v>
      </c>
      <c r="N34" s="123"/>
    </row>
    <row r="35" spans="1:14" x14ac:dyDescent="0.25">
      <c r="D35" s="81" t="s">
        <v>113</v>
      </c>
      <c r="E35" s="55"/>
      <c r="I35" s="62">
        <f>SUM(I28:I34)</f>
        <v>12045</v>
      </c>
      <c r="J35" s="62">
        <f>SUM(J28:J34)</f>
        <v>120</v>
      </c>
      <c r="L35" s="62">
        <f t="shared" ref="L35:N35" si="4">SUM(L28:L34)</f>
        <v>24777</v>
      </c>
      <c r="M35" s="62">
        <f t="shared" si="4"/>
        <v>8570.2950000000001</v>
      </c>
      <c r="N35" s="62">
        <f t="shared" si="4"/>
        <v>8570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B7865-A1EE-4A46-919F-FCFE1160E606}">
  <dimension ref="A1:S100"/>
  <sheetViews>
    <sheetView showGridLines="0" topLeftCell="A16" zoomScale="90" zoomScaleNormal="90" workbookViewId="0">
      <selection activeCell="L34" sqref="L34"/>
    </sheetView>
  </sheetViews>
  <sheetFormatPr defaultRowHeight="15" x14ac:dyDescent="0.25"/>
  <cols>
    <col min="1" max="1" width="9.28515625" customWidth="1"/>
    <col min="2" max="2" width="12.5703125" customWidth="1"/>
    <col min="3" max="3" width="13.7109375" customWidth="1"/>
    <col min="4" max="4" width="13.5703125" customWidth="1"/>
    <col min="5" max="5" width="12.140625" customWidth="1"/>
    <col min="6" max="6" width="13.7109375" customWidth="1"/>
    <col min="7" max="7" width="15.28515625" customWidth="1"/>
    <col min="8" max="8" width="11.7109375" customWidth="1"/>
    <col min="9" max="9" width="12.140625" bestFit="1" customWidth="1"/>
    <col min="10" max="10" width="10.7109375" customWidth="1"/>
    <col min="11" max="11" width="9.140625" customWidth="1"/>
    <col min="12" max="12" width="14.28515625" customWidth="1"/>
    <col min="13" max="13" width="12.5703125" customWidth="1"/>
    <col min="14" max="14" width="14.5703125" customWidth="1"/>
    <col min="15" max="15" width="13.42578125" customWidth="1"/>
  </cols>
  <sheetData>
    <row r="1" spans="1:16" s="7" customFormat="1" ht="23.25" customHeight="1" x14ac:dyDescent="0.35">
      <c r="A1" s="1" t="s">
        <v>0</v>
      </c>
      <c r="B1" s="1"/>
      <c r="C1" s="2"/>
      <c r="D1" s="2"/>
      <c r="E1" s="2"/>
      <c r="F1" s="3"/>
      <c r="G1" s="4"/>
      <c r="H1" s="5"/>
      <c r="I1" s="5"/>
      <c r="J1" s="6"/>
      <c r="K1" s="6"/>
      <c r="L1" s="6"/>
      <c r="M1" s="6"/>
      <c r="N1" s="6"/>
      <c r="O1" s="6"/>
      <c r="P1" s="6"/>
    </row>
    <row r="2" spans="1:16" ht="15" customHeight="1" x14ac:dyDescent="0.25">
      <c r="A2" s="6"/>
      <c r="B2" s="8" t="s">
        <v>1</v>
      </c>
      <c r="C2" s="9">
        <f>C3+C4</f>
        <v>4.7963700000000005</v>
      </c>
      <c r="D2" s="6"/>
      <c r="E2" s="10" t="s">
        <v>2</v>
      </c>
      <c r="F2" s="11">
        <v>1014935964</v>
      </c>
      <c r="G2" s="10" t="s">
        <v>3</v>
      </c>
      <c r="H2" s="12">
        <v>15770.5425</v>
      </c>
      <c r="I2" s="13"/>
      <c r="J2" s="6"/>
      <c r="K2" s="6"/>
      <c r="L2" s="6"/>
      <c r="M2" s="6"/>
      <c r="N2" s="6"/>
      <c r="O2" s="6"/>
      <c r="P2" s="6"/>
    </row>
    <row r="3" spans="1:16" x14ac:dyDescent="0.25">
      <c r="A3" s="6"/>
      <c r="B3" s="8" t="s">
        <v>4</v>
      </c>
      <c r="C3" s="14">
        <v>4.4755700000000003</v>
      </c>
      <c r="D3" s="15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5">
      <c r="A4" s="6"/>
      <c r="B4" s="8" t="s">
        <v>6</v>
      </c>
      <c r="C4" s="14">
        <v>0.32079999999999997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4.5" customHeight="1" x14ac:dyDescent="0.25">
      <c r="A5" s="6"/>
      <c r="B5" s="16"/>
      <c r="C5" s="6"/>
      <c r="D5" s="6"/>
      <c r="E5" s="6"/>
      <c r="F5" s="6"/>
      <c r="G5" s="6"/>
      <c r="H5" s="6"/>
      <c r="I5" s="6"/>
      <c r="J5" s="6"/>
      <c r="K5" s="6"/>
      <c r="L5" s="17"/>
      <c r="M5" s="6"/>
      <c r="N5" s="6"/>
      <c r="O5" s="6"/>
      <c r="P5" s="6"/>
    </row>
    <row r="6" spans="1:16" s="21" customFormat="1" ht="20.25" customHeight="1" x14ac:dyDescent="0.25">
      <c r="A6" s="6"/>
      <c r="B6" s="18" t="s">
        <v>7</v>
      </c>
      <c r="C6" s="19"/>
      <c r="D6" s="19"/>
      <c r="E6" s="19"/>
      <c r="F6" s="19"/>
      <c r="G6" s="19"/>
      <c r="H6" s="19"/>
      <c r="I6" s="19"/>
      <c r="J6" s="19"/>
      <c r="K6" s="19"/>
      <c r="L6" s="20"/>
      <c r="M6" s="20"/>
      <c r="N6" s="20"/>
      <c r="O6" s="20"/>
      <c r="P6" s="20"/>
    </row>
    <row r="7" spans="1:16" ht="15.75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22"/>
      <c r="M7" s="22"/>
      <c r="N7" s="22"/>
      <c r="O7" s="22"/>
      <c r="P7" s="22"/>
    </row>
    <row r="8" spans="1:16" x14ac:dyDescent="0.25">
      <c r="A8" s="6"/>
      <c r="B8" s="154" t="s">
        <v>8</v>
      </c>
      <c r="C8" s="155"/>
      <c r="D8" s="155"/>
      <c r="E8" s="155"/>
      <c r="F8" s="156"/>
      <c r="G8" s="6"/>
      <c r="H8" s="6"/>
      <c r="I8" s="6"/>
      <c r="J8" s="6"/>
      <c r="K8" s="6"/>
      <c r="L8" s="6"/>
      <c r="M8" s="6"/>
      <c r="N8" s="22"/>
      <c r="O8" s="22"/>
      <c r="P8" s="22"/>
    </row>
    <row r="9" spans="1:16" ht="15" customHeight="1" x14ac:dyDescent="0.25">
      <c r="A9" s="6"/>
      <c r="B9" s="157"/>
      <c r="C9" s="158"/>
      <c r="D9" s="158"/>
      <c r="E9" s="158"/>
      <c r="F9" s="159"/>
      <c r="G9" s="6"/>
      <c r="H9" s="6"/>
      <c r="I9" s="6"/>
      <c r="J9" s="6"/>
      <c r="K9" s="6"/>
      <c r="L9" s="6"/>
      <c r="M9" s="6"/>
      <c r="N9" s="22"/>
      <c r="O9" s="22"/>
      <c r="P9" s="22"/>
    </row>
    <row r="10" spans="1:16" ht="15.75" thickBot="1" x14ac:dyDescent="0.3">
      <c r="A10" s="6"/>
      <c r="B10" s="160"/>
      <c r="C10" s="161"/>
      <c r="D10" s="161"/>
      <c r="E10" s="161"/>
      <c r="F10" s="162"/>
      <c r="G10" s="6"/>
      <c r="H10" s="6"/>
      <c r="I10" s="6"/>
      <c r="J10" s="6"/>
      <c r="K10" s="6"/>
      <c r="L10" s="6"/>
      <c r="M10" s="6"/>
      <c r="N10" s="22"/>
      <c r="O10" s="22"/>
      <c r="P10" s="22"/>
    </row>
    <row r="11" spans="1:16" ht="30" x14ac:dyDescent="0.25">
      <c r="A11" s="23" t="s">
        <v>9</v>
      </c>
      <c r="B11" s="23" t="s">
        <v>10</v>
      </c>
      <c r="C11" s="24" t="s">
        <v>11</v>
      </c>
      <c r="D11" s="24" t="s">
        <v>12</v>
      </c>
      <c r="E11" s="24" t="s">
        <v>13</v>
      </c>
      <c r="F11" s="25" t="s">
        <v>14</v>
      </c>
      <c r="G11" s="6"/>
      <c r="H11" s="6"/>
      <c r="I11" s="6"/>
      <c r="J11" s="6"/>
      <c r="K11" s="6"/>
      <c r="L11" s="6"/>
      <c r="M11" s="6"/>
      <c r="N11" s="22"/>
      <c r="O11" s="22"/>
      <c r="P11" s="22"/>
    </row>
    <row r="12" spans="1:16" x14ac:dyDescent="0.25">
      <c r="A12" s="58" t="s">
        <v>103</v>
      </c>
      <c r="B12" s="51">
        <v>501</v>
      </c>
      <c r="C12" s="51">
        <v>275</v>
      </c>
      <c r="D12" s="51">
        <v>0</v>
      </c>
      <c r="E12" s="51">
        <v>1.1025</v>
      </c>
      <c r="F12" s="27">
        <f>C12*E12+D12</f>
        <v>303.1875</v>
      </c>
      <c r="G12" s="6"/>
      <c r="H12" s="6"/>
      <c r="I12" s="6"/>
      <c r="J12" s="6"/>
      <c r="K12" s="6"/>
      <c r="L12" s="6"/>
      <c r="M12" s="6"/>
      <c r="N12" s="22"/>
      <c r="O12" s="22"/>
      <c r="P12" s="22"/>
    </row>
    <row r="13" spans="1:16" x14ac:dyDescent="0.25">
      <c r="A13" s="58" t="s">
        <v>103</v>
      </c>
      <c r="B13" s="51">
        <v>708</v>
      </c>
      <c r="C13" s="51">
        <v>6492</v>
      </c>
      <c r="D13" s="51">
        <v>0</v>
      </c>
      <c r="E13" s="51">
        <v>1.1025</v>
      </c>
      <c r="F13" s="27">
        <f t="shared" ref="F13:F29" si="0">C13*E13+D13</f>
        <v>7157.43</v>
      </c>
      <c r="G13" s="6"/>
      <c r="H13" s="6"/>
      <c r="I13" s="6"/>
      <c r="J13" s="6"/>
      <c r="K13" s="6"/>
      <c r="L13" s="6"/>
      <c r="M13" s="6"/>
      <c r="N13" s="22"/>
      <c r="O13" s="22"/>
      <c r="P13" s="22"/>
    </row>
    <row r="14" spans="1:16" x14ac:dyDescent="0.25">
      <c r="A14" s="58" t="s">
        <v>103</v>
      </c>
      <c r="B14" s="51">
        <v>801</v>
      </c>
      <c r="C14" s="51">
        <v>1567</v>
      </c>
      <c r="D14" s="51">
        <v>0</v>
      </c>
      <c r="E14" s="51">
        <v>0.74880000000000002</v>
      </c>
      <c r="F14" s="27">
        <f t="shared" si="0"/>
        <v>1173.3696</v>
      </c>
      <c r="G14" s="6"/>
      <c r="H14" s="6"/>
      <c r="I14" s="6"/>
      <c r="J14" s="6"/>
      <c r="K14" s="6"/>
      <c r="L14" s="6"/>
      <c r="M14" s="6"/>
      <c r="N14" s="22"/>
      <c r="O14" s="22"/>
      <c r="P14" s="22"/>
    </row>
    <row r="15" spans="1:16" x14ac:dyDescent="0.25">
      <c r="A15" s="58" t="s">
        <v>103</v>
      </c>
      <c r="B15" s="51">
        <v>802</v>
      </c>
      <c r="C15" s="51">
        <v>190</v>
      </c>
      <c r="D15" s="51">
        <v>0</v>
      </c>
      <c r="E15" s="51">
        <v>0.88400000000000001</v>
      </c>
      <c r="F15" s="27">
        <f t="shared" si="0"/>
        <v>167.96</v>
      </c>
      <c r="G15" s="6"/>
      <c r="H15" s="6"/>
      <c r="I15" s="6"/>
      <c r="J15" s="6"/>
      <c r="K15" s="6"/>
      <c r="L15" s="6"/>
      <c r="M15" s="6"/>
      <c r="N15" s="22"/>
      <c r="O15" s="22"/>
      <c r="P15" s="22"/>
    </row>
    <row r="16" spans="1:16" x14ac:dyDescent="0.25">
      <c r="A16" s="58" t="s">
        <v>103</v>
      </c>
      <c r="B16" s="51">
        <v>809</v>
      </c>
      <c r="C16" s="51">
        <v>962</v>
      </c>
      <c r="D16" s="51">
        <v>229.52</v>
      </c>
      <c r="E16" s="51">
        <v>1.3624000000000001</v>
      </c>
      <c r="F16" s="27">
        <f t="shared" si="0"/>
        <v>1540.1487999999999</v>
      </c>
      <c r="G16" s="6"/>
      <c r="H16" s="6"/>
      <c r="I16" s="6"/>
      <c r="J16" s="6"/>
      <c r="K16" s="6"/>
      <c r="L16" s="6"/>
      <c r="M16" s="6"/>
      <c r="N16" s="22"/>
      <c r="O16" s="22"/>
      <c r="P16" s="22"/>
    </row>
    <row r="17" spans="1:18" x14ac:dyDescent="0.25">
      <c r="A17" s="58" t="s">
        <v>103</v>
      </c>
      <c r="B17" s="51">
        <v>818</v>
      </c>
      <c r="C17" s="51">
        <v>1759</v>
      </c>
      <c r="D17" s="51">
        <v>0</v>
      </c>
      <c r="E17" s="51">
        <v>0.88400000000000001</v>
      </c>
      <c r="F17" s="27">
        <f t="shared" si="0"/>
        <v>1554.9559999999999</v>
      </c>
      <c r="G17" s="6"/>
      <c r="H17" s="6"/>
      <c r="I17" s="6"/>
      <c r="J17" s="6"/>
      <c r="K17" s="6"/>
      <c r="L17" s="6"/>
      <c r="M17" s="6"/>
      <c r="N17" s="22"/>
      <c r="O17" s="22"/>
      <c r="P17" s="22"/>
    </row>
    <row r="18" spans="1:18" x14ac:dyDescent="0.25">
      <c r="A18" s="58" t="s">
        <v>95</v>
      </c>
      <c r="B18" s="51">
        <v>101</v>
      </c>
      <c r="C18" s="51">
        <v>258</v>
      </c>
      <c r="D18" s="51">
        <v>0</v>
      </c>
      <c r="E18" s="51">
        <v>1.1025</v>
      </c>
      <c r="F18" s="27">
        <f t="shared" si="0"/>
        <v>284.44499999999999</v>
      </c>
      <c r="G18" s="6"/>
      <c r="H18" s="6"/>
      <c r="I18" s="6"/>
      <c r="J18" s="6"/>
      <c r="K18" s="6"/>
      <c r="L18" s="6"/>
      <c r="M18" s="6"/>
      <c r="N18" s="22"/>
      <c r="O18" s="22"/>
      <c r="P18" s="22"/>
    </row>
    <row r="19" spans="1:18" x14ac:dyDescent="0.25">
      <c r="A19" s="58" t="s">
        <v>95</v>
      </c>
      <c r="B19" s="51">
        <v>107</v>
      </c>
      <c r="C19" s="51">
        <v>3149</v>
      </c>
      <c r="D19" s="51">
        <v>0</v>
      </c>
      <c r="E19" s="51">
        <v>1.1025</v>
      </c>
      <c r="F19" s="27">
        <f t="shared" si="0"/>
        <v>3471.7725</v>
      </c>
      <c r="G19" s="6"/>
      <c r="H19" s="6"/>
      <c r="I19" s="6"/>
      <c r="J19" s="6"/>
      <c r="K19" s="6"/>
      <c r="L19" s="6"/>
      <c r="M19" s="6"/>
      <c r="N19" s="22"/>
      <c r="O19" s="22"/>
      <c r="P19" s="22"/>
    </row>
    <row r="20" spans="1:18" x14ac:dyDescent="0.25">
      <c r="A20" s="58" t="s">
        <v>95</v>
      </c>
      <c r="B20" s="51">
        <v>202</v>
      </c>
      <c r="C20" s="51">
        <v>40</v>
      </c>
      <c r="D20" s="51">
        <v>0</v>
      </c>
      <c r="E20" s="51">
        <v>1.1025</v>
      </c>
      <c r="F20" s="27">
        <f t="shared" si="0"/>
        <v>44.1</v>
      </c>
      <c r="G20" s="6"/>
      <c r="H20" s="6"/>
      <c r="I20" s="6"/>
      <c r="J20" s="6"/>
      <c r="K20" s="6"/>
      <c r="L20" s="6"/>
      <c r="M20" s="6"/>
      <c r="N20" s="22"/>
      <c r="O20" s="22"/>
      <c r="P20" s="22"/>
    </row>
    <row r="21" spans="1:18" x14ac:dyDescent="0.25">
      <c r="A21" s="58" t="s">
        <v>95</v>
      </c>
      <c r="B21" s="51">
        <v>222</v>
      </c>
      <c r="C21" s="51">
        <v>5536</v>
      </c>
      <c r="D21" s="51">
        <v>0</v>
      </c>
      <c r="E21" s="51">
        <v>0.74880000000000002</v>
      </c>
      <c r="F21" s="27">
        <f t="shared" si="0"/>
        <v>4145.3568000000005</v>
      </c>
      <c r="G21" s="6"/>
      <c r="H21" s="6"/>
      <c r="I21" s="6"/>
      <c r="J21" s="6"/>
      <c r="K21" s="6"/>
      <c r="L21" s="6"/>
      <c r="M21" s="6"/>
      <c r="N21" s="22"/>
      <c r="O21" s="22"/>
      <c r="P21" s="22"/>
    </row>
    <row r="22" spans="1:18" x14ac:dyDescent="0.25">
      <c r="A22" s="58" t="s">
        <v>95</v>
      </c>
      <c r="B22" s="51">
        <v>501</v>
      </c>
      <c r="C22" s="51">
        <v>137</v>
      </c>
      <c r="D22" s="51">
        <v>0</v>
      </c>
      <c r="E22" s="51">
        <v>1.1025</v>
      </c>
      <c r="F22" s="27">
        <f t="shared" si="0"/>
        <v>151.04250000000002</v>
      </c>
      <c r="G22" s="6"/>
      <c r="H22" s="6"/>
      <c r="I22" s="6"/>
      <c r="J22" s="6"/>
      <c r="K22" s="6"/>
      <c r="L22" s="6"/>
      <c r="M22" s="6"/>
      <c r="N22" s="22"/>
      <c r="O22" s="22"/>
      <c r="P22" s="22"/>
    </row>
    <row r="23" spans="1:18" x14ac:dyDescent="0.25">
      <c r="A23" s="58" t="s">
        <v>95</v>
      </c>
      <c r="B23" s="51">
        <v>603</v>
      </c>
      <c r="C23" s="51">
        <v>40</v>
      </c>
      <c r="D23" s="51">
        <v>0</v>
      </c>
      <c r="E23" s="51">
        <v>1.1234999999999999</v>
      </c>
      <c r="F23" s="27">
        <f t="shared" si="0"/>
        <v>44.94</v>
      </c>
      <c r="G23" s="6"/>
      <c r="H23" s="6"/>
      <c r="I23" s="6"/>
      <c r="J23" s="6"/>
      <c r="K23" s="6"/>
      <c r="L23" s="6"/>
      <c r="M23" s="6"/>
      <c r="N23" s="22"/>
      <c r="O23" s="22"/>
      <c r="P23" s="22"/>
    </row>
    <row r="24" spans="1:18" x14ac:dyDescent="0.25">
      <c r="A24" s="58" t="s">
        <v>95</v>
      </c>
      <c r="B24" s="51">
        <v>708</v>
      </c>
      <c r="C24" s="51">
        <v>14547</v>
      </c>
      <c r="D24" s="51">
        <v>0</v>
      </c>
      <c r="E24" s="51">
        <v>1.1025</v>
      </c>
      <c r="F24" s="27">
        <f t="shared" si="0"/>
        <v>16038.067500000001</v>
      </c>
      <c r="G24" s="6"/>
      <c r="H24" s="6"/>
      <c r="I24" s="6"/>
      <c r="J24" s="6"/>
      <c r="K24" s="6"/>
      <c r="L24" s="6"/>
      <c r="M24" s="6"/>
      <c r="N24" s="22"/>
      <c r="O24" s="22"/>
      <c r="P24" s="22"/>
    </row>
    <row r="25" spans="1:18" x14ac:dyDescent="0.25">
      <c r="A25" s="58" t="s">
        <v>95</v>
      </c>
      <c r="B25" s="51">
        <v>801</v>
      </c>
      <c r="C25" s="51">
        <v>11605</v>
      </c>
      <c r="D25" s="51">
        <v>0</v>
      </c>
      <c r="E25" s="51">
        <v>0.74880000000000002</v>
      </c>
      <c r="F25" s="27">
        <f t="shared" si="0"/>
        <v>8689.8240000000005</v>
      </c>
      <c r="G25" s="6"/>
      <c r="H25" s="6"/>
      <c r="I25" s="6"/>
      <c r="J25" s="6"/>
      <c r="K25" s="6"/>
      <c r="L25" s="6"/>
      <c r="M25" s="6"/>
      <c r="N25" s="22"/>
      <c r="O25" s="22"/>
      <c r="P25" s="22"/>
    </row>
    <row r="26" spans="1:18" x14ac:dyDescent="0.25">
      <c r="A26" s="58" t="s">
        <v>95</v>
      </c>
      <c r="B26" s="51">
        <v>802</v>
      </c>
      <c r="C26" s="51">
        <v>5766</v>
      </c>
      <c r="D26" s="51">
        <v>0</v>
      </c>
      <c r="E26" s="51">
        <v>0.88400000000000001</v>
      </c>
      <c r="F26" s="27">
        <f t="shared" si="0"/>
        <v>5097.1440000000002</v>
      </c>
      <c r="G26" s="6"/>
      <c r="H26" s="6"/>
      <c r="I26" s="6"/>
      <c r="J26" s="6"/>
      <c r="K26" s="6"/>
      <c r="L26" s="6"/>
      <c r="M26" s="6"/>
      <c r="N26" s="22"/>
      <c r="O26" s="22"/>
      <c r="P26" s="22"/>
    </row>
    <row r="27" spans="1:18" x14ac:dyDescent="0.25">
      <c r="A27" s="58" t="s">
        <v>95</v>
      </c>
      <c r="B27" s="51">
        <v>809</v>
      </c>
      <c r="C27" s="51">
        <v>7273</v>
      </c>
      <c r="D27" s="51">
        <v>537.57999999999902</v>
      </c>
      <c r="E27" s="51">
        <v>1.3624000000000001</v>
      </c>
      <c r="F27" s="27">
        <f t="shared" si="0"/>
        <v>10446.315200000001</v>
      </c>
      <c r="G27" s="6"/>
      <c r="H27" s="6"/>
      <c r="I27" s="6"/>
      <c r="J27" s="6"/>
      <c r="K27" s="6"/>
      <c r="L27" s="6"/>
      <c r="M27" s="6"/>
      <c r="N27" s="22"/>
      <c r="O27" s="22"/>
      <c r="P27" s="22"/>
    </row>
    <row r="28" spans="1:18" x14ac:dyDescent="0.25">
      <c r="A28" s="58" t="s">
        <v>95</v>
      </c>
      <c r="B28" s="51">
        <v>818</v>
      </c>
      <c r="C28" s="51">
        <v>27476</v>
      </c>
      <c r="D28" s="51">
        <v>0</v>
      </c>
      <c r="E28" s="51">
        <v>0.88400000000000001</v>
      </c>
      <c r="F28" s="27">
        <f t="shared" si="0"/>
        <v>24288.784</v>
      </c>
      <c r="G28" s="6"/>
      <c r="H28" s="6"/>
      <c r="I28" s="6"/>
      <c r="J28" s="6"/>
      <c r="K28" s="6"/>
      <c r="L28" s="6"/>
      <c r="M28" s="6"/>
      <c r="N28" s="22"/>
      <c r="O28" s="22"/>
      <c r="P28" s="22"/>
    </row>
    <row r="29" spans="1:18" ht="15.75" thickBot="1" x14ac:dyDescent="0.3">
      <c r="A29" s="58" t="s">
        <v>95</v>
      </c>
      <c r="B29" s="51">
        <v>902</v>
      </c>
      <c r="C29" s="51">
        <v>13097</v>
      </c>
      <c r="D29" s="51">
        <v>0</v>
      </c>
      <c r="E29" s="51">
        <v>0.85050000000000003</v>
      </c>
      <c r="F29" s="27">
        <f t="shared" si="0"/>
        <v>11138.9985</v>
      </c>
      <c r="G29" s="6"/>
      <c r="H29" s="6"/>
      <c r="I29" s="6"/>
      <c r="J29" s="6"/>
      <c r="K29" s="6"/>
      <c r="L29" s="6"/>
      <c r="M29" s="6"/>
      <c r="N29" s="22"/>
      <c r="O29" s="22"/>
      <c r="P29" s="22"/>
      <c r="R29" s="28"/>
    </row>
    <row r="30" spans="1:18" ht="15.75" thickBot="1" x14ac:dyDescent="0.3">
      <c r="A30" s="6"/>
      <c r="B30" s="23"/>
      <c r="C30" s="29">
        <f>SUM(C12:C29)</f>
        <v>100169</v>
      </c>
      <c r="D30" s="29">
        <f>SUM(D12:D29)</f>
        <v>767.099999999999</v>
      </c>
      <c r="E30" s="30"/>
      <c r="F30" s="31">
        <f>SUM(F12:F29)</f>
        <v>95737.841899999999</v>
      </c>
      <c r="G30" s="32" t="s">
        <v>15</v>
      </c>
      <c r="H30" s="18"/>
      <c r="I30" s="18"/>
      <c r="J30" s="18"/>
      <c r="K30" s="6"/>
      <c r="L30" s="6"/>
      <c r="M30" s="6"/>
      <c r="N30" s="22"/>
      <c r="O30" s="22"/>
      <c r="P30" s="22"/>
      <c r="R30" s="28"/>
    </row>
    <row r="31" spans="1:18" x14ac:dyDescent="0.25">
      <c r="A31" s="6"/>
      <c r="B31" s="6"/>
      <c r="C31" s="6"/>
      <c r="D31" s="6"/>
      <c r="E31" s="6"/>
      <c r="F31" s="6"/>
      <c r="G31" s="32"/>
      <c r="H31" s="18"/>
      <c r="I31" s="33"/>
      <c r="J31" s="34"/>
      <c r="K31" s="6"/>
      <c r="L31" s="6"/>
      <c r="M31" s="6"/>
      <c r="N31" s="22"/>
      <c r="O31" s="22"/>
      <c r="P31" s="22"/>
      <c r="R31" s="28"/>
    </row>
    <row r="32" spans="1:18" x14ac:dyDescent="0.25">
      <c r="A32" s="6"/>
      <c r="B32" s="6"/>
      <c r="C32" s="6"/>
      <c r="D32" s="8" t="s">
        <v>16</v>
      </c>
      <c r="E32" s="35">
        <f>F2/H2</f>
        <v>64356.439482027963</v>
      </c>
      <c r="F32" s="8"/>
      <c r="G32" s="18"/>
      <c r="H32" s="18"/>
      <c r="I32" s="33"/>
      <c r="J32" s="34"/>
      <c r="K32" s="6"/>
      <c r="L32" s="6"/>
      <c r="M32" s="6"/>
      <c r="N32" s="22"/>
      <c r="O32" s="22"/>
      <c r="P32" s="22"/>
    </row>
    <row r="33" spans="1:19" x14ac:dyDescent="0.25">
      <c r="A33" s="6"/>
      <c r="B33" s="6"/>
      <c r="C33" s="6"/>
      <c r="D33" s="36" t="s">
        <v>17</v>
      </c>
      <c r="E33" s="37">
        <f>E32*C2</f>
        <v>308677.29563841451</v>
      </c>
      <c r="F33" s="38"/>
      <c r="G33" s="6"/>
      <c r="H33" s="6"/>
      <c r="I33" s="6"/>
      <c r="J33" s="6"/>
      <c r="K33" s="6"/>
      <c r="L33" s="6"/>
      <c r="M33" s="6"/>
      <c r="N33" s="22"/>
      <c r="O33" s="22"/>
      <c r="P33" s="22"/>
      <c r="R33" s="39"/>
    </row>
    <row r="34" spans="1:19" ht="15" customHeight="1" x14ac:dyDescent="0.25">
      <c r="A34" s="6"/>
      <c r="B34" s="6"/>
      <c r="C34" s="6"/>
      <c r="D34" s="36"/>
      <c r="E34" s="35"/>
      <c r="F34" s="38"/>
      <c r="G34" s="6"/>
      <c r="H34" s="6"/>
      <c r="I34" s="6"/>
      <c r="J34" s="6"/>
      <c r="K34" s="6"/>
      <c r="L34" s="6"/>
      <c r="M34" s="6"/>
      <c r="N34" s="22"/>
      <c r="O34" s="22"/>
      <c r="P34" s="22"/>
      <c r="R34" s="39"/>
    </row>
    <row r="35" spans="1:19" ht="13.5" customHeight="1" x14ac:dyDescent="0.25">
      <c r="A35" s="6"/>
      <c r="B35" s="18" t="s">
        <v>18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22"/>
      <c r="O35" s="22"/>
      <c r="P35" s="22"/>
      <c r="R35" s="39"/>
    </row>
    <row r="36" spans="1:19" ht="17.25" customHeight="1" x14ac:dyDescent="0.25">
      <c r="A36" s="6"/>
      <c r="B36" s="40" t="s">
        <v>19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R36" s="39"/>
    </row>
    <row r="37" spans="1:19" ht="17.25" customHeight="1" thickBot="1" x14ac:dyDescent="0.3">
      <c r="A37" s="6"/>
      <c r="B37" s="41" t="s">
        <v>20</v>
      </c>
      <c r="C37" s="42"/>
      <c r="D37" s="42"/>
      <c r="E37" s="42"/>
      <c r="F37" s="42"/>
      <c r="G37" s="42"/>
      <c r="H37" s="42"/>
      <c r="I37" s="6"/>
      <c r="J37" s="6"/>
      <c r="K37" s="6"/>
      <c r="L37" s="6"/>
      <c r="M37" s="6"/>
      <c r="N37" s="6"/>
      <c r="O37" s="6"/>
      <c r="P37" s="6"/>
      <c r="R37" s="39"/>
    </row>
    <row r="38" spans="1:19" s="44" customFormat="1" ht="45" x14ac:dyDescent="0.25">
      <c r="A38" s="6"/>
      <c r="B38" s="23" t="s">
        <v>10</v>
      </c>
      <c r="C38" s="24" t="s">
        <v>11</v>
      </c>
      <c r="D38" s="43" t="s">
        <v>21</v>
      </c>
      <c r="E38" s="43" t="s">
        <v>22</v>
      </c>
      <c r="F38" s="24" t="s">
        <v>12</v>
      </c>
      <c r="G38" s="43" t="s">
        <v>23</v>
      </c>
      <c r="H38" s="43" t="s">
        <v>24</v>
      </c>
      <c r="I38" s="30" t="s">
        <v>25</v>
      </c>
      <c r="J38" s="30" t="s">
        <v>26</v>
      </c>
      <c r="K38" s="24" t="s">
        <v>27</v>
      </c>
      <c r="L38" s="24" t="s">
        <v>28</v>
      </c>
      <c r="M38" s="24" t="s">
        <v>29</v>
      </c>
      <c r="N38" s="24" t="s">
        <v>30</v>
      </c>
      <c r="O38" s="24" t="s">
        <v>31</v>
      </c>
      <c r="P38" s="22"/>
      <c r="Q38"/>
      <c r="R38" s="39"/>
      <c r="S38"/>
    </row>
    <row r="39" spans="1:19" x14ac:dyDescent="0.25">
      <c r="A39" s="45"/>
      <c r="B39" s="26" t="s">
        <v>103</v>
      </c>
      <c r="C39" s="51">
        <v>37215</v>
      </c>
      <c r="D39" s="64">
        <f>SUM(C12:C17)</f>
        <v>11245</v>
      </c>
      <c r="E39" s="47">
        <f>C39+D39</f>
        <v>48460</v>
      </c>
      <c r="F39" s="51">
        <v>5081.21</v>
      </c>
      <c r="G39" s="64">
        <f>SUM(D12:D17)</f>
        <v>229.52</v>
      </c>
      <c r="H39" s="47">
        <f>F39+G39</f>
        <v>5310.7300000000005</v>
      </c>
      <c r="I39" s="48">
        <f>E39/$E$42</f>
        <v>0.26274269541691292</v>
      </c>
      <c r="J39" s="49">
        <f>H39/$H$42</f>
        <v>0.13191046919643321</v>
      </c>
      <c r="K39" s="48">
        <f>I39*$C$3</f>
        <v>1.1759233253270731</v>
      </c>
      <c r="L39" s="48">
        <f>J39*$C$4</f>
        <v>4.2316878518215771E-2</v>
      </c>
      <c r="M39" s="48">
        <f>K39+L39</f>
        <v>1.2182402038452889</v>
      </c>
      <c r="N39" s="50">
        <f>M39*$E$32</f>
        <v>78401.601953342746</v>
      </c>
      <c r="O39" s="50">
        <f>SUM(F12:F17)</f>
        <v>11897.0519</v>
      </c>
      <c r="P39" s="22"/>
      <c r="R39" s="39"/>
    </row>
    <row r="40" spans="1:19" x14ac:dyDescent="0.25">
      <c r="A40" s="45"/>
      <c r="B40" s="26" t="s">
        <v>95</v>
      </c>
      <c r="C40" s="51">
        <v>47055</v>
      </c>
      <c r="D40" s="64">
        <f>SUM(C18:C29)</f>
        <v>88924</v>
      </c>
      <c r="E40" s="47">
        <f>C40+D40</f>
        <v>135979</v>
      </c>
      <c r="F40" s="51">
        <v>34411.799999999901</v>
      </c>
      <c r="G40" s="64">
        <f>SUM(D18:D29)</f>
        <v>537.57999999999902</v>
      </c>
      <c r="H40" s="47">
        <f>F40+G40</f>
        <v>34949.379999999903</v>
      </c>
      <c r="I40" s="48">
        <f>E40/$E$42</f>
        <v>0.73725730458308714</v>
      </c>
      <c r="J40" s="49">
        <f>H40/$H$42</f>
        <v>0.86808953080356677</v>
      </c>
      <c r="K40" s="48">
        <f t="shared" ref="K40" si="1">I40*$C$3</f>
        <v>3.2996466746729274</v>
      </c>
      <c r="L40" s="48">
        <f t="shared" ref="L40" si="2">J40*$C$4</f>
        <v>0.27848312148178422</v>
      </c>
      <c r="M40" s="48">
        <f>K40+L40</f>
        <v>3.5781297961547116</v>
      </c>
      <c r="N40" s="50">
        <f>M40*$E$32</f>
        <v>230275.69368507175</v>
      </c>
      <c r="O40" s="50">
        <f>SUM(F18:F29)</f>
        <v>83840.790000000008</v>
      </c>
      <c r="P40" s="22"/>
      <c r="R40" s="39"/>
    </row>
    <row r="41" spans="1:19" x14ac:dyDescent="0.25">
      <c r="A41" s="45"/>
      <c r="B41" s="26"/>
      <c r="C41" s="51"/>
      <c r="D41" s="64"/>
      <c r="E41" s="47"/>
      <c r="F41" s="51"/>
      <c r="G41" s="64"/>
      <c r="H41" s="47"/>
      <c r="I41" s="48"/>
      <c r="J41" s="49"/>
      <c r="K41" s="48"/>
      <c r="L41" s="48"/>
      <c r="M41" s="48"/>
      <c r="N41" s="50"/>
      <c r="O41" s="50"/>
      <c r="P41" s="22"/>
      <c r="R41" s="39"/>
    </row>
    <row r="42" spans="1:19" ht="15.75" thickBot="1" x14ac:dyDescent="0.3">
      <c r="A42" s="6"/>
      <c r="B42" s="52"/>
      <c r="C42" s="29">
        <f t="shared" ref="C42:J42" si="3">SUM(C39:C41)</f>
        <v>84270</v>
      </c>
      <c r="D42" s="29">
        <f t="shared" si="3"/>
        <v>100169</v>
      </c>
      <c r="E42" s="29">
        <f t="shared" si="3"/>
        <v>184439</v>
      </c>
      <c r="F42" s="29">
        <f t="shared" si="3"/>
        <v>39493.0099999999</v>
      </c>
      <c r="G42" s="29">
        <f t="shared" si="3"/>
        <v>767.099999999999</v>
      </c>
      <c r="H42" s="29">
        <f t="shared" si="3"/>
        <v>40260.109999999906</v>
      </c>
      <c r="I42" s="69">
        <f t="shared" si="3"/>
        <v>1</v>
      </c>
      <c r="J42" s="69">
        <f t="shared" si="3"/>
        <v>1</v>
      </c>
      <c r="K42" s="53">
        <f>SUM(K39:K41)</f>
        <v>4.4755700000000003</v>
      </c>
      <c r="L42" s="53">
        <f>SUM(L39:L41)</f>
        <v>0.32079999999999997</v>
      </c>
      <c r="M42" s="53">
        <f>SUM(M39:M41)</f>
        <v>4.7963700000000005</v>
      </c>
      <c r="N42" s="31">
        <f>SUM(N39:N41)</f>
        <v>308677.29563841451</v>
      </c>
      <c r="O42" s="31">
        <f>SUM(O39:O41)</f>
        <v>95737.841900000014</v>
      </c>
      <c r="P42" s="32"/>
      <c r="R42" s="39"/>
    </row>
    <row r="43" spans="1:19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9" hidden="1" x14ac:dyDescent="0.25">
      <c r="A44" s="54" t="s">
        <v>32</v>
      </c>
    </row>
    <row r="45" spans="1:19" hidden="1" x14ac:dyDescent="0.25">
      <c r="A45" s="51" t="s">
        <v>33</v>
      </c>
      <c r="B45" s="51" t="s">
        <v>34</v>
      </c>
      <c r="C45" s="51" t="s">
        <v>35</v>
      </c>
      <c r="D45" s="51" t="s">
        <v>36</v>
      </c>
      <c r="E45" s="51" t="s">
        <v>37</v>
      </c>
      <c r="F45" s="51" t="s">
        <v>38</v>
      </c>
      <c r="G45" s="51" t="s">
        <v>39</v>
      </c>
      <c r="H45" s="51" t="s">
        <v>40</v>
      </c>
      <c r="I45" s="51" t="s">
        <v>41</v>
      </c>
      <c r="J45" s="51" t="s">
        <v>42</v>
      </c>
      <c r="K45" s="51" t="s">
        <v>43</v>
      </c>
    </row>
    <row r="46" spans="1:19" hidden="1" x14ac:dyDescent="0.25">
      <c r="A46" s="58" t="s">
        <v>44</v>
      </c>
      <c r="B46" s="58">
        <v>101</v>
      </c>
      <c r="C46" s="58">
        <v>811</v>
      </c>
      <c r="D46" s="58" t="s">
        <v>95</v>
      </c>
      <c r="E46" s="58">
        <v>1.1025</v>
      </c>
      <c r="F46" s="58">
        <v>258</v>
      </c>
      <c r="G46" s="58">
        <v>0</v>
      </c>
      <c r="H46" s="58">
        <v>0</v>
      </c>
      <c r="I46" s="58">
        <v>0</v>
      </c>
      <c r="J46" s="58">
        <v>284.44499999999999</v>
      </c>
      <c r="K46" s="58">
        <v>0</v>
      </c>
    </row>
    <row r="47" spans="1:19" hidden="1" x14ac:dyDescent="0.25">
      <c r="A47" s="58" t="s">
        <v>44</v>
      </c>
      <c r="B47" s="58">
        <v>107</v>
      </c>
      <c r="C47" s="58">
        <v>811</v>
      </c>
      <c r="D47" s="58" t="s">
        <v>95</v>
      </c>
      <c r="E47" s="58">
        <v>1.1025</v>
      </c>
      <c r="F47" s="58">
        <v>3149</v>
      </c>
      <c r="G47" s="58">
        <v>0</v>
      </c>
      <c r="H47" s="58">
        <v>0</v>
      </c>
      <c r="I47" s="58">
        <v>0</v>
      </c>
      <c r="J47" s="58">
        <v>3471.77249999999</v>
      </c>
      <c r="K47" s="58">
        <v>0</v>
      </c>
    </row>
    <row r="48" spans="1:19" hidden="1" x14ac:dyDescent="0.25">
      <c r="A48" s="58" t="s">
        <v>44</v>
      </c>
      <c r="B48" s="58">
        <v>202</v>
      </c>
      <c r="C48" s="58">
        <v>811</v>
      </c>
      <c r="D48" s="58" t="s">
        <v>95</v>
      </c>
      <c r="E48" s="58">
        <v>1.1025</v>
      </c>
      <c r="F48" s="58">
        <v>40</v>
      </c>
      <c r="G48" s="58">
        <v>0</v>
      </c>
      <c r="H48" s="58">
        <v>0</v>
      </c>
      <c r="I48" s="58">
        <v>0</v>
      </c>
      <c r="J48" s="58">
        <v>44.1</v>
      </c>
      <c r="K48" s="58">
        <v>0</v>
      </c>
    </row>
    <row r="49" spans="1:11" hidden="1" x14ac:dyDescent="0.25">
      <c r="A49" s="58" t="s">
        <v>44</v>
      </c>
      <c r="B49" s="58">
        <v>222</v>
      </c>
      <c r="C49" s="58">
        <v>811</v>
      </c>
      <c r="D49" s="58" t="s">
        <v>95</v>
      </c>
      <c r="E49" s="58">
        <v>0.74880000000000002</v>
      </c>
      <c r="F49" s="58">
        <v>5536</v>
      </c>
      <c r="G49" s="58">
        <v>0</v>
      </c>
      <c r="H49" s="58">
        <v>0</v>
      </c>
      <c r="I49" s="58">
        <v>0</v>
      </c>
      <c r="J49" s="58">
        <v>4145.3567999999996</v>
      </c>
      <c r="K49" s="58">
        <v>0</v>
      </c>
    </row>
    <row r="50" spans="1:11" hidden="1" x14ac:dyDescent="0.25">
      <c r="A50" s="58" t="s">
        <v>44</v>
      </c>
      <c r="B50" s="58">
        <v>501</v>
      </c>
      <c r="C50" s="58">
        <v>811</v>
      </c>
      <c r="D50" s="58" t="s">
        <v>95</v>
      </c>
      <c r="E50" s="58">
        <v>1.1025</v>
      </c>
      <c r="F50" s="58">
        <v>137</v>
      </c>
      <c r="G50" s="58">
        <v>0</v>
      </c>
      <c r="H50" s="58">
        <v>0</v>
      </c>
      <c r="I50" s="58">
        <v>0</v>
      </c>
      <c r="J50" s="58">
        <v>151.04249999999999</v>
      </c>
      <c r="K50" s="58">
        <v>0</v>
      </c>
    </row>
    <row r="51" spans="1:11" hidden="1" x14ac:dyDescent="0.25">
      <c r="A51" s="58" t="s">
        <v>44</v>
      </c>
      <c r="B51" s="58">
        <v>501</v>
      </c>
      <c r="C51" s="58">
        <v>5931</v>
      </c>
      <c r="D51" s="58" t="s">
        <v>103</v>
      </c>
      <c r="E51" s="58">
        <v>1.1025</v>
      </c>
      <c r="F51" s="58">
        <v>275</v>
      </c>
      <c r="G51" s="58">
        <v>0</v>
      </c>
      <c r="H51" s="58">
        <v>0</v>
      </c>
      <c r="I51" s="58">
        <v>0</v>
      </c>
      <c r="J51" s="58">
        <v>303.1875</v>
      </c>
      <c r="K51" s="58">
        <v>0</v>
      </c>
    </row>
    <row r="52" spans="1:11" hidden="1" x14ac:dyDescent="0.25">
      <c r="A52" s="58" t="s">
        <v>44</v>
      </c>
      <c r="B52" s="58">
        <v>603</v>
      </c>
      <c r="C52" s="58">
        <v>811</v>
      </c>
      <c r="D52" s="58" t="s">
        <v>95</v>
      </c>
      <c r="E52" s="58">
        <v>1.1234999999999999</v>
      </c>
      <c r="F52" s="58">
        <v>40</v>
      </c>
      <c r="G52" s="58">
        <v>0</v>
      </c>
      <c r="H52" s="58">
        <v>0</v>
      </c>
      <c r="I52" s="58">
        <v>0</v>
      </c>
      <c r="J52" s="58">
        <v>44.94</v>
      </c>
      <c r="K52" s="58">
        <v>0</v>
      </c>
    </row>
    <row r="53" spans="1:11" hidden="1" x14ac:dyDescent="0.25">
      <c r="A53" s="58" t="s">
        <v>44</v>
      </c>
      <c r="B53" s="58">
        <v>708</v>
      </c>
      <c r="C53" s="58">
        <v>811</v>
      </c>
      <c r="D53" s="58" t="s">
        <v>95</v>
      </c>
      <c r="E53" s="58">
        <v>1.1025</v>
      </c>
      <c r="F53" s="58">
        <v>14547</v>
      </c>
      <c r="G53" s="58">
        <v>0</v>
      </c>
      <c r="H53" s="58">
        <v>0</v>
      </c>
      <c r="I53" s="58">
        <v>0</v>
      </c>
      <c r="J53" s="58">
        <v>16038.067499999999</v>
      </c>
      <c r="K53" s="58">
        <v>0</v>
      </c>
    </row>
    <row r="54" spans="1:11" hidden="1" x14ac:dyDescent="0.25">
      <c r="A54" s="58" t="s">
        <v>44</v>
      </c>
      <c r="B54" s="58">
        <v>708</v>
      </c>
      <c r="C54" s="58">
        <v>5931</v>
      </c>
      <c r="D54" s="58" t="s">
        <v>103</v>
      </c>
      <c r="E54" s="58">
        <v>1.1025</v>
      </c>
      <c r="F54" s="58">
        <v>6492</v>
      </c>
      <c r="G54" s="58">
        <v>0</v>
      </c>
      <c r="H54" s="58">
        <v>0</v>
      </c>
      <c r="I54" s="58">
        <v>0</v>
      </c>
      <c r="J54" s="58">
        <v>7157.43</v>
      </c>
      <c r="K54" s="58">
        <v>0</v>
      </c>
    </row>
    <row r="55" spans="1:11" hidden="1" x14ac:dyDescent="0.25">
      <c r="A55" s="58" t="s">
        <v>44</v>
      </c>
      <c r="B55" s="58">
        <v>801</v>
      </c>
      <c r="C55" s="58">
        <v>811</v>
      </c>
      <c r="D55" s="58" t="s">
        <v>95</v>
      </c>
      <c r="E55" s="58">
        <v>0.74880000000000002</v>
      </c>
      <c r="F55" s="58">
        <v>11605</v>
      </c>
      <c r="G55" s="58">
        <v>0</v>
      </c>
      <c r="H55" s="58">
        <v>0</v>
      </c>
      <c r="I55" s="58">
        <v>0</v>
      </c>
      <c r="J55" s="58">
        <v>8689.8239999999896</v>
      </c>
      <c r="K55" s="58">
        <v>0</v>
      </c>
    </row>
    <row r="56" spans="1:11" hidden="1" x14ac:dyDescent="0.25">
      <c r="A56" s="58" t="s">
        <v>44</v>
      </c>
      <c r="B56" s="58">
        <v>801</v>
      </c>
      <c r="C56" s="58">
        <v>5931</v>
      </c>
      <c r="D56" s="58" t="s">
        <v>103</v>
      </c>
      <c r="E56" s="58">
        <v>0.74880000000000002</v>
      </c>
      <c r="F56" s="58">
        <v>1567</v>
      </c>
      <c r="G56" s="58">
        <v>0</v>
      </c>
      <c r="H56" s="58">
        <v>0</v>
      </c>
      <c r="I56" s="58">
        <v>0</v>
      </c>
      <c r="J56" s="58">
        <v>1173.36959999999</v>
      </c>
      <c r="K56" s="58">
        <v>0</v>
      </c>
    </row>
    <row r="57" spans="1:11" hidden="1" x14ac:dyDescent="0.25">
      <c r="A57" s="58" t="s">
        <v>44</v>
      </c>
      <c r="B57" s="58">
        <v>802</v>
      </c>
      <c r="C57" s="58">
        <v>811</v>
      </c>
      <c r="D57" s="58" t="s">
        <v>95</v>
      </c>
      <c r="E57" s="58">
        <v>0.88400000000000001</v>
      </c>
      <c r="F57" s="58">
        <v>5766</v>
      </c>
      <c r="G57" s="58">
        <v>0</v>
      </c>
      <c r="H57" s="58">
        <v>0</v>
      </c>
      <c r="I57" s="58">
        <v>0</v>
      </c>
      <c r="J57" s="58">
        <v>5097.1440000000002</v>
      </c>
      <c r="K57" s="58">
        <v>0</v>
      </c>
    </row>
    <row r="58" spans="1:11" hidden="1" x14ac:dyDescent="0.25">
      <c r="A58" s="58" t="s">
        <v>44</v>
      </c>
      <c r="B58" s="58">
        <v>802</v>
      </c>
      <c r="C58" s="58">
        <v>5931</v>
      </c>
      <c r="D58" s="58" t="s">
        <v>103</v>
      </c>
      <c r="E58" s="58">
        <v>0.88400000000000001</v>
      </c>
      <c r="F58" s="58">
        <v>190</v>
      </c>
      <c r="G58" s="58">
        <v>0</v>
      </c>
      <c r="H58" s="58">
        <v>0</v>
      </c>
      <c r="I58" s="58">
        <v>0</v>
      </c>
      <c r="J58" s="58">
        <v>167.96</v>
      </c>
      <c r="K58" s="58">
        <v>0</v>
      </c>
    </row>
    <row r="59" spans="1:11" hidden="1" x14ac:dyDescent="0.25">
      <c r="A59" s="58" t="s">
        <v>44</v>
      </c>
      <c r="B59" s="58">
        <v>809</v>
      </c>
      <c r="C59" s="58">
        <v>811</v>
      </c>
      <c r="D59" s="58" t="s">
        <v>95</v>
      </c>
      <c r="E59" s="58">
        <v>1.3624000000000001</v>
      </c>
      <c r="F59" s="58">
        <v>7273</v>
      </c>
      <c r="G59" s="58">
        <v>537.57999999999902</v>
      </c>
      <c r="H59" s="58">
        <v>0</v>
      </c>
      <c r="I59" s="58">
        <v>0</v>
      </c>
      <c r="J59" s="58">
        <v>10446.315199999999</v>
      </c>
      <c r="K59" s="58">
        <v>0</v>
      </c>
    </row>
    <row r="60" spans="1:11" hidden="1" x14ac:dyDescent="0.25">
      <c r="A60" s="58" t="s">
        <v>44</v>
      </c>
      <c r="B60" s="58">
        <v>809</v>
      </c>
      <c r="C60" s="58">
        <v>5931</v>
      </c>
      <c r="D60" s="58" t="s">
        <v>103</v>
      </c>
      <c r="E60" s="58">
        <v>1.3624000000000001</v>
      </c>
      <c r="F60" s="58">
        <v>962</v>
      </c>
      <c r="G60" s="58">
        <v>229.52</v>
      </c>
      <c r="H60" s="58">
        <v>0</v>
      </c>
      <c r="I60" s="58">
        <v>0</v>
      </c>
      <c r="J60" s="58">
        <v>1540.1487999999999</v>
      </c>
      <c r="K60" s="58">
        <v>0</v>
      </c>
    </row>
    <row r="61" spans="1:11" hidden="1" x14ac:dyDescent="0.25">
      <c r="A61" s="58" t="s">
        <v>44</v>
      </c>
      <c r="B61" s="58">
        <v>818</v>
      </c>
      <c r="C61" s="58">
        <v>811</v>
      </c>
      <c r="D61" s="58" t="s">
        <v>95</v>
      </c>
      <c r="E61" s="58">
        <v>0.88400000000000001</v>
      </c>
      <c r="F61" s="58">
        <v>27476</v>
      </c>
      <c r="G61" s="58">
        <v>0</v>
      </c>
      <c r="H61" s="58">
        <v>0</v>
      </c>
      <c r="I61" s="58">
        <v>0</v>
      </c>
      <c r="J61" s="58">
        <v>24288.784</v>
      </c>
      <c r="K61" s="58">
        <v>0</v>
      </c>
    </row>
    <row r="62" spans="1:11" hidden="1" x14ac:dyDescent="0.25">
      <c r="A62" s="58" t="s">
        <v>44</v>
      </c>
      <c r="B62" s="58">
        <v>818</v>
      </c>
      <c r="C62" s="58">
        <v>5931</v>
      </c>
      <c r="D62" s="58" t="s">
        <v>103</v>
      </c>
      <c r="E62" s="58">
        <v>0.88400000000000001</v>
      </c>
      <c r="F62" s="58">
        <v>1759</v>
      </c>
      <c r="G62" s="58">
        <v>0</v>
      </c>
      <c r="H62" s="58">
        <v>0</v>
      </c>
      <c r="I62" s="58">
        <v>0</v>
      </c>
      <c r="J62" s="58">
        <v>1554.9559999999999</v>
      </c>
      <c r="K62" s="58">
        <v>0</v>
      </c>
    </row>
    <row r="63" spans="1:11" hidden="1" x14ac:dyDescent="0.25">
      <c r="A63" s="58" t="s">
        <v>44</v>
      </c>
      <c r="B63" s="58">
        <v>902</v>
      </c>
      <c r="C63" s="58">
        <v>811</v>
      </c>
      <c r="D63" s="58" t="s">
        <v>95</v>
      </c>
      <c r="E63" s="58">
        <v>0.85050000000000003</v>
      </c>
      <c r="F63" s="58">
        <v>13097</v>
      </c>
      <c r="G63" s="58">
        <v>0</v>
      </c>
      <c r="H63" s="58">
        <v>0</v>
      </c>
      <c r="I63" s="58">
        <v>0</v>
      </c>
      <c r="J63" s="58">
        <v>11138.9985</v>
      </c>
      <c r="K63" s="58">
        <v>0</v>
      </c>
    </row>
    <row r="64" spans="1:11" hidden="1" x14ac:dyDescent="0.25">
      <c r="A64" s="59" t="s">
        <v>45</v>
      </c>
      <c r="B64" s="59" t="s">
        <v>103</v>
      </c>
      <c r="C64" s="59"/>
      <c r="D64" s="59"/>
      <c r="E64" s="59">
        <v>0</v>
      </c>
      <c r="F64" s="59">
        <v>37215</v>
      </c>
      <c r="G64" s="59">
        <v>5081.21</v>
      </c>
      <c r="H64" s="59">
        <v>0</v>
      </c>
      <c r="I64" s="59">
        <v>78392.182472862303</v>
      </c>
      <c r="J64" s="59">
        <v>0</v>
      </c>
      <c r="K64" s="59">
        <v>11897.0518999999</v>
      </c>
    </row>
    <row r="65" spans="1:14" hidden="1" x14ac:dyDescent="0.25">
      <c r="A65" s="59" t="s">
        <v>45</v>
      </c>
      <c r="B65" s="59" t="s">
        <v>95</v>
      </c>
      <c r="C65" s="59"/>
      <c r="D65" s="59"/>
      <c r="E65" s="59">
        <v>0</v>
      </c>
      <c r="F65" s="59">
        <v>47055</v>
      </c>
      <c r="G65" s="59">
        <v>34411.799999999901</v>
      </c>
      <c r="H65" s="59">
        <v>4.7963702082633999</v>
      </c>
      <c r="I65" s="59">
        <v>230285.12598004399</v>
      </c>
      <c r="J65" s="59">
        <v>0</v>
      </c>
      <c r="K65" s="59">
        <v>83840.790000000095</v>
      </c>
    </row>
    <row r="66" spans="1:14" hidden="1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</row>
    <row r="67" spans="1:14" ht="6" hidden="1" customHeight="1" x14ac:dyDescent="0.25">
      <c r="G67" s="56"/>
      <c r="H67" s="56"/>
      <c r="I67" s="56"/>
      <c r="J67" s="56"/>
      <c r="K67" s="56"/>
    </row>
    <row r="68" spans="1:14" hidden="1" x14ac:dyDescent="0.25">
      <c r="A68" s="51" t="s">
        <v>48</v>
      </c>
      <c r="B68" s="51" t="s">
        <v>49</v>
      </c>
      <c r="G68" s="56"/>
      <c r="H68" s="56"/>
      <c r="I68" s="56"/>
      <c r="J68" s="56"/>
      <c r="K68" s="56"/>
    </row>
    <row r="69" spans="1:14" hidden="1" x14ac:dyDescent="0.25">
      <c r="A69" s="51">
        <v>0.32079999999999997</v>
      </c>
      <c r="B69" s="51">
        <v>4.4755700000000003</v>
      </c>
      <c r="G69" s="56"/>
      <c r="H69" s="56"/>
      <c r="I69" s="56"/>
      <c r="J69" s="56"/>
      <c r="K69" s="56"/>
    </row>
    <row r="70" spans="1:14" ht="6.75" hidden="1" customHeight="1" x14ac:dyDescent="0.25">
      <c r="G70" s="56"/>
      <c r="H70" s="56"/>
      <c r="I70" s="56"/>
      <c r="J70" s="56"/>
      <c r="K70" s="56"/>
    </row>
    <row r="71" spans="1:14" hidden="1" x14ac:dyDescent="0.25">
      <c r="A71" s="60" t="s">
        <v>46</v>
      </c>
      <c r="G71" s="56"/>
      <c r="H71" s="56"/>
      <c r="I71" s="56"/>
      <c r="J71" s="56"/>
      <c r="K71" s="56"/>
    </row>
    <row r="72" spans="1:14" hidden="1" x14ac:dyDescent="0.25">
      <c r="A72" s="60" t="s">
        <v>110</v>
      </c>
      <c r="C72" s="57"/>
      <c r="G72" s="56"/>
      <c r="H72" s="56"/>
      <c r="I72" s="56"/>
      <c r="J72" s="56"/>
      <c r="K72" s="56"/>
    </row>
    <row r="73" spans="1:14" hidden="1" x14ac:dyDescent="0.25">
      <c r="A73" s="60" t="s">
        <v>111</v>
      </c>
      <c r="G73" s="56"/>
      <c r="H73" s="56"/>
      <c r="I73" s="56"/>
      <c r="J73" s="56"/>
      <c r="K73" s="56"/>
    </row>
    <row r="74" spans="1:14" x14ac:dyDescent="0.25">
      <c r="A74" s="60" t="s">
        <v>63</v>
      </c>
      <c r="G74" s="56"/>
      <c r="H74" s="56"/>
      <c r="I74" s="56"/>
      <c r="J74" s="56"/>
      <c r="K74" s="56"/>
    </row>
    <row r="75" spans="1:14" ht="25.5" x14ac:dyDescent="0.25">
      <c r="A75" s="63"/>
      <c r="B75" s="63" t="s">
        <v>64</v>
      </c>
      <c r="C75" s="63" t="s">
        <v>33</v>
      </c>
      <c r="D75" s="63" t="s">
        <v>10</v>
      </c>
      <c r="E75" s="63" t="s">
        <v>65</v>
      </c>
      <c r="F75" s="63" t="s">
        <v>66</v>
      </c>
      <c r="G75" s="63" t="s">
        <v>67</v>
      </c>
      <c r="H75" s="63" t="s">
        <v>68</v>
      </c>
      <c r="I75" s="63" t="s">
        <v>69</v>
      </c>
      <c r="J75" s="63" t="s">
        <v>70</v>
      </c>
      <c r="K75" s="63" t="s">
        <v>71</v>
      </c>
      <c r="L75" s="63" t="s">
        <v>72</v>
      </c>
      <c r="M75" s="63" t="s">
        <v>73</v>
      </c>
      <c r="N75" s="63" t="s">
        <v>74</v>
      </c>
    </row>
    <row r="76" spans="1:14" s="65" customFormat="1" ht="15.75" customHeight="1" x14ac:dyDescent="0.2">
      <c r="A76" s="66" t="s">
        <v>91</v>
      </c>
      <c r="B76" s="67">
        <v>20210524</v>
      </c>
      <c r="C76" s="66" t="s">
        <v>44</v>
      </c>
      <c r="D76" s="66" t="s">
        <v>92</v>
      </c>
      <c r="E76" s="66" t="s">
        <v>93</v>
      </c>
      <c r="F76" s="66" t="s">
        <v>94</v>
      </c>
      <c r="G76" s="66" t="s">
        <v>95</v>
      </c>
      <c r="H76" s="68">
        <v>1.1025</v>
      </c>
      <c r="I76" s="68">
        <v>258</v>
      </c>
      <c r="J76" s="68">
        <v>0</v>
      </c>
      <c r="K76" s="68">
        <v>0</v>
      </c>
      <c r="L76" s="68">
        <v>0</v>
      </c>
      <c r="M76" s="68">
        <v>284.44499999999999</v>
      </c>
      <c r="N76" s="68">
        <v>0</v>
      </c>
    </row>
    <row r="77" spans="1:14" s="65" customFormat="1" ht="15.75" customHeight="1" x14ac:dyDescent="0.2">
      <c r="A77" s="66" t="s">
        <v>91</v>
      </c>
      <c r="B77" s="67">
        <v>20210524</v>
      </c>
      <c r="C77" s="66" t="s">
        <v>44</v>
      </c>
      <c r="D77" s="66" t="s">
        <v>96</v>
      </c>
      <c r="E77" s="66" t="s">
        <v>97</v>
      </c>
      <c r="F77" s="66" t="s">
        <v>94</v>
      </c>
      <c r="G77" s="66" t="s">
        <v>95</v>
      </c>
      <c r="H77" s="68">
        <v>1.1025</v>
      </c>
      <c r="I77" s="68">
        <v>3149</v>
      </c>
      <c r="J77" s="68">
        <v>0</v>
      </c>
      <c r="K77" s="68">
        <v>0</v>
      </c>
      <c r="L77" s="68">
        <v>0</v>
      </c>
      <c r="M77" s="68">
        <v>3471.7725</v>
      </c>
      <c r="N77" s="68">
        <v>0</v>
      </c>
    </row>
    <row r="78" spans="1:14" s="65" customFormat="1" ht="15.75" customHeight="1" x14ac:dyDescent="0.2">
      <c r="A78" s="66" t="s">
        <v>91</v>
      </c>
      <c r="B78" s="67">
        <v>20210524</v>
      </c>
      <c r="C78" s="66" t="s">
        <v>44</v>
      </c>
      <c r="D78" s="66" t="s">
        <v>98</v>
      </c>
      <c r="E78" s="66" t="s">
        <v>99</v>
      </c>
      <c r="F78" s="66" t="s">
        <v>94</v>
      </c>
      <c r="G78" s="66" t="s">
        <v>95</v>
      </c>
      <c r="H78" s="68">
        <v>1.1025</v>
      </c>
      <c r="I78" s="68">
        <v>40</v>
      </c>
      <c r="J78" s="68">
        <v>0</v>
      </c>
      <c r="K78" s="68">
        <v>0</v>
      </c>
      <c r="L78" s="68">
        <v>0</v>
      </c>
      <c r="M78" s="68">
        <v>44.1</v>
      </c>
      <c r="N78" s="68">
        <v>0</v>
      </c>
    </row>
    <row r="79" spans="1:14" s="65" customFormat="1" ht="15.75" customHeight="1" x14ac:dyDescent="0.2">
      <c r="A79" s="66" t="s">
        <v>91</v>
      </c>
      <c r="B79" s="67">
        <v>20210524</v>
      </c>
      <c r="C79" s="66" t="s">
        <v>44</v>
      </c>
      <c r="D79" s="66" t="s">
        <v>100</v>
      </c>
      <c r="E79" s="66" t="s">
        <v>101</v>
      </c>
      <c r="F79" s="66" t="s">
        <v>94</v>
      </c>
      <c r="G79" s="66" t="s">
        <v>95</v>
      </c>
      <c r="H79" s="68">
        <v>0.74880000000000002</v>
      </c>
      <c r="I79" s="68">
        <v>5536</v>
      </c>
      <c r="J79" s="68">
        <v>0</v>
      </c>
      <c r="K79" s="68">
        <v>0</v>
      </c>
      <c r="L79" s="68">
        <v>0</v>
      </c>
      <c r="M79" s="68">
        <v>4145.3567999999996</v>
      </c>
      <c r="N79" s="68">
        <v>0</v>
      </c>
    </row>
    <row r="80" spans="1:14" s="65" customFormat="1" ht="15.75" customHeight="1" x14ac:dyDescent="0.2">
      <c r="A80" s="66" t="s">
        <v>91</v>
      </c>
      <c r="B80" s="67">
        <v>20210524</v>
      </c>
      <c r="C80" s="66" t="s">
        <v>44</v>
      </c>
      <c r="D80" s="66" t="s">
        <v>80</v>
      </c>
      <c r="E80" s="66" t="s">
        <v>81</v>
      </c>
      <c r="F80" s="66" t="s">
        <v>94</v>
      </c>
      <c r="G80" s="66" t="s">
        <v>95</v>
      </c>
      <c r="H80" s="68">
        <v>1.1025</v>
      </c>
      <c r="I80" s="68">
        <v>137</v>
      </c>
      <c r="J80" s="68">
        <v>0</v>
      </c>
      <c r="K80" s="68">
        <v>0</v>
      </c>
      <c r="L80" s="68">
        <v>0</v>
      </c>
      <c r="M80" s="68">
        <v>151.04249999999999</v>
      </c>
      <c r="N80" s="68">
        <v>0</v>
      </c>
    </row>
    <row r="81" spans="1:14" s="65" customFormat="1" ht="15.75" customHeight="1" x14ac:dyDescent="0.2">
      <c r="A81" s="66" t="s">
        <v>91</v>
      </c>
      <c r="B81" s="67">
        <v>20210524</v>
      </c>
      <c r="C81" s="66" t="s">
        <v>44</v>
      </c>
      <c r="D81" s="66" t="s">
        <v>80</v>
      </c>
      <c r="E81" s="66" t="s">
        <v>81</v>
      </c>
      <c r="F81" s="66" t="s">
        <v>102</v>
      </c>
      <c r="G81" s="66" t="s">
        <v>103</v>
      </c>
      <c r="H81" s="68">
        <v>1.1025</v>
      </c>
      <c r="I81" s="68">
        <v>275</v>
      </c>
      <c r="J81" s="68">
        <v>0</v>
      </c>
      <c r="K81" s="68">
        <v>0</v>
      </c>
      <c r="L81" s="68">
        <v>0</v>
      </c>
      <c r="M81" s="68">
        <v>303.1875</v>
      </c>
      <c r="N81" s="68">
        <v>0</v>
      </c>
    </row>
    <row r="82" spans="1:14" s="65" customFormat="1" ht="15.75" customHeight="1" x14ac:dyDescent="0.2">
      <c r="A82" s="66" t="s">
        <v>91</v>
      </c>
      <c r="B82" s="67">
        <v>20210524</v>
      </c>
      <c r="C82" s="66" t="s">
        <v>44</v>
      </c>
      <c r="D82" s="66" t="s">
        <v>104</v>
      </c>
      <c r="E82" s="66" t="s">
        <v>105</v>
      </c>
      <c r="F82" s="66" t="s">
        <v>94</v>
      </c>
      <c r="G82" s="66" t="s">
        <v>95</v>
      </c>
      <c r="H82" s="68">
        <v>1.1234999999999999</v>
      </c>
      <c r="I82" s="68">
        <v>40</v>
      </c>
      <c r="J82" s="68">
        <v>0</v>
      </c>
      <c r="K82" s="68">
        <v>0</v>
      </c>
      <c r="L82" s="68">
        <v>0</v>
      </c>
      <c r="M82" s="68">
        <v>44.94</v>
      </c>
      <c r="N82" s="68">
        <v>0</v>
      </c>
    </row>
    <row r="83" spans="1:14" s="65" customFormat="1" ht="15.75" customHeight="1" x14ac:dyDescent="0.2">
      <c r="A83" s="66" t="s">
        <v>91</v>
      </c>
      <c r="B83" s="67">
        <v>20210524</v>
      </c>
      <c r="C83" s="66" t="s">
        <v>44</v>
      </c>
      <c r="D83" s="66" t="s">
        <v>53</v>
      </c>
      <c r="E83" s="66" t="s">
        <v>77</v>
      </c>
      <c r="F83" s="66" t="s">
        <v>94</v>
      </c>
      <c r="G83" s="66" t="s">
        <v>95</v>
      </c>
      <c r="H83" s="68">
        <v>1.1025</v>
      </c>
      <c r="I83" s="68">
        <v>1565</v>
      </c>
      <c r="J83" s="68">
        <v>0</v>
      </c>
      <c r="K83" s="68">
        <v>0</v>
      </c>
      <c r="L83" s="68">
        <v>0</v>
      </c>
      <c r="M83" s="68">
        <v>1725.4124999999999</v>
      </c>
      <c r="N83" s="68">
        <v>0</v>
      </c>
    </row>
    <row r="84" spans="1:14" s="65" customFormat="1" ht="15.75" customHeight="1" x14ac:dyDescent="0.2">
      <c r="A84" s="66" t="s">
        <v>91</v>
      </c>
      <c r="B84" s="67">
        <v>20210524</v>
      </c>
      <c r="C84" s="66" t="s">
        <v>44</v>
      </c>
      <c r="D84" s="66" t="s">
        <v>53</v>
      </c>
      <c r="E84" s="66" t="s">
        <v>54</v>
      </c>
      <c r="F84" s="66" t="s">
        <v>94</v>
      </c>
      <c r="G84" s="66" t="s">
        <v>95</v>
      </c>
      <c r="H84" s="68">
        <v>1.1025</v>
      </c>
      <c r="I84" s="68">
        <v>12982</v>
      </c>
      <c r="J84" s="68">
        <v>0</v>
      </c>
      <c r="K84" s="68">
        <v>0</v>
      </c>
      <c r="L84" s="68">
        <v>0</v>
      </c>
      <c r="M84" s="68">
        <v>14312.655000000001</v>
      </c>
      <c r="N84" s="68">
        <v>0</v>
      </c>
    </row>
    <row r="85" spans="1:14" s="65" customFormat="1" ht="15.75" customHeight="1" x14ac:dyDescent="0.2">
      <c r="A85" s="66" t="s">
        <v>91</v>
      </c>
      <c r="B85" s="67">
        <v>20210524</v>
      </c>
      <c r="C85" s="66" t="s">
        <v>44</v>
      </c>
      <c r="D85" s="66" t="s">
        <v>53</v>
      </c>
      <c r="E85" s="66" t="s">
        <v>54</v>
      </c>
      <c r="F85" s="66" t="s">
        <v>102</v>
      </c>
      <c r="G85" s="66" t="s">
        <v>103</v>
      </c>
      <c r="H85" s="68">
        <v>1.1025</v>
      </c>
      <c r="I85" s="68">
        <v>6492</v>
      </c>
      <c r="J85" s="68">
        <v>0</v>
      </c>
      <c r="K85" s="68">
        <v>0</v>
      </c>
      <c r="L85" s="68">
        <v>0</v>
      </c>
      <c r="M85" s="68">
        <v>7157.43</v>
      </c>
      <c r="N85" s="68">
        <v>0</v>
      </c>
    </row>
    <row r="86" spans="1:14" s="65" customFormat="1" ht="15.75" customHeight="1" x14ac:dyDescent="0.2">
      <c r="A86" s="66" t="s">
        <v>91</v>
      </c>
      <c r="B86" s="67">
        <v>20210524</v>
      </c>
      <c r="C86" s="66" t="s">
        <v>44</v>
      </c>
      <c r="D86" s="66" t="s">
        <v>82</v>
      </c>
      <c r="E86" s="66" t="s">
        <v>83</v>
      </c>
      <c r="F86" s="66" t="s">
        <v>94</v>
      </c>
      <c r="G86" s="66" t="s">
        <v>95</v>
      </c>
      <c r="H86" s="68">
        <v>0.74880000000000002</v>
      </c>
      <c r="I86" s="68">
        <v>11605</v>
      </c>
      <c r="J86" s="68">
        <v>0</v>
      </c>
      <c r="K86" s="68">
        <v>0</v>
      </c>
      <c r="L86" s="68">
        <v>0</v>
      </c>
      <c r="M86" s="68">
        <v>8689.8239999999896</v>
      </c>
      <c r="N86" s="68">
        <v>0</v>
      </c>
    </row>
    <row r="87" spans="1:14" s="65" customFormat="1" ht="15.75" customHeight="1" x14ac:dyDescent="0.2">
      <c r="A87" s="66" t="s">
        <v>91</v>
      </c>
      <c r="B87" s="67">
        <v>20210524</v>
      </c>
      <c r="C87" s="66" t="s">
        <v>44</v>
      </c>
      <c r="D87" s="66" t="s">
        <v>82</v>
      </c>
      <c r="E87" s="66" t="s">
        <v>83</v>
      </c>
      <c r="F87" s="66" t="s">
        <v>102</v>
      </c>
      <c r="G87" s="66" t="s">
        <v>103</v>
      </c>
      <c r="H87" s="68">
        <v>0.74880000000000002</v>
      </c>
      <c r="I87" s="68">
        <v>1567</v>
      </c>
      <c r="J87" s="68">
        <v>0</v>
      </c>
      <c r="K87" s="68">
        <v>0</v>
      </c>
      <c r="L87" s="68">
        <v>0</v>
      </c>
      <c r="M87" s="68">
        <v>1173.3696</v>
      </c>
      <c r="N87" s="68">
        <v>0</v>
      </c>
    </row>
    <row r="88" spans="1:14" s="65" customFormat="1" ht="15.75" customHeight="1" x14ac:dyDescent="0.2">
      <c r="A88" s="66" t="s">
        <v>91</v>
      </c>
      <c r="B88" s="67">
        <v>20210524</v>
      </c>
      <c r="C88" s="66" t="s">
        <v>44</v>
      </c>
      <c r="D88" s="66" t="s">
        <v>55</v>
      </c>
      <c r="E88" s="66" t="s">
        <v>56</v>
      </c>
      <c r="F88" s="66" t="s">
        <v>94</v>
      </c>
      <c r="G88" s="66" t="s">
        <v>95</v>
      </c>
      <c r="H88" s="68">
        <v>0.88400000000000001</v>
      </c>
      <c r="I88" s="68">
        <v>5766</v>
      </c>
      <c r="J88" s="68">
        <v>0</v>
      </c>
      <c r="K88" s="68">
        <v>0</v>
      </c>
      <c r="L88" s="68">
        <v>0</v>
      </c>
      <c r="M88" s="68">
        <v>5097.1440000000002</v>
      </c>
      <c r="N88" s="68">
        <v>0</v>
      </c>
    </row>
    <row r="89" spans="1:14" s="65" customFormat="1" ht="15.75" customHeight="1" x14ac:dyDescent="0.2">
      <c r="A89" s="66" t="s">
        <v>91</v>
      </c>
      <c r="B89" s="67">
        <v>20210524</v>
      </c>
      <c r="C89" s="66" t="s">
        <v>44</v>
      </c>
      <c r="D89" s="66" t="s">
        <v>55</v>
      </c>
      <c r="E89" s="66" t="s">
        <v>56</v>
      </c>
      <c r="F89" s="66" t="s">
        <v>102</v>
      </c>
      <c r="G89" s="66" t="s">
        <v>103</v>
      </c>
      <c r="H89" s="68">
        <v>0.88400000000000001</v>
      </c>
      <c r="I89" s="68">
        <v>190</v>
      </c>
      <c r="J89" s="68">
        <v>0</v>
      </c>
      <c r="K89" s="68">
        <v>0</v>
      </c>
      <c r="L89" s="68">
        <v>0</v>
      </c>
      <c r="M89" s="68">
        <v>167.96</v>
      </c>
      <c r="N89" s="68">
        <v>0</v>
      </c>
    </row>
    <row r="90" spans="1:14" s="65" customFormat="1" ht="15.75" customHeight="1" x14ac:dyDescent="0.2">
      <c r="A90" s="66" t="s">
        <v>91</v>
      </c>
      <c r="B90" s="67">
        <v>20210524</v>
      </c>
      <c r="C90" s="66" t="s">
        <v>44</v>
      </c>
      <c r="D90" s="66" t="s">
        <v>84</v>
      </c>
      <c r="E90" s="66" t="s">
        <v>106</v>
      </c>
      <c r="F90" s="66" t="s">
        <v>94</v>
      </c>
      <c r="G90" s="66" t="s">
        <v>95</v>
      </c>
      <c r="H90" s="68">
        <v>1.3624000000000001</v>
      </c>
      <c r="I90" s="68">
        <v>7273</v>
      </c>
      <c r="J90" s="68">
        <v>537.58000000000004</v>
      </c>
      <c r="K90" s="68">
        <v>0</v>
      </c>
      <c r="L90" s="68">
        <v>0</v>
      </c>
      <c r="M90" s="68">
        <v>10446.315199999999</v>
      </c>
      <c r="N90" s="68">
        <v>0</v>
      </c>
    </row>
    <row r="91" spans="1:14" s="65" customFormat="1" ht="15.75" customHeight="1" x14ac:dyDescent="0.2">
      <c r="A91" s="66" t="s">
        <v>91</v>
      </c>
      <c r="B91" s="67">
        <v>20210524</v>
      </c>
      <c r="C91" s="66" t="s">
        <v>44</v>
      </c>
      <c r="D91" s="66" t="s">
        <v>84</v>
      </c>
      <c r="E91" s="66" t="s">
        <v>85</v>
      </c>
      <c r="F91" s="66" t="s">
        <v>102</v>
      </c>
      <c r="G91" s="66" t="s">
        <v>103</v>
      </c>
      <c r="H91" s="68">
        <v>1.3624000000000001</v>
      </c>
      <c r="I91" s="68">
        <v>962</v>
      </c>
      <c r="J91" s="68">
        <v>229.52</v>
      </c>
      <c r="K91" s="68">
        <v>0</v>
      </c>
      <c r="L91" s="68">
        <v>0</v>
      </c>
      <c r="M91" s="68">
        <v>1540.1487999999999</v>
      </c>
      <c r="N91" s="68">
        <v>0</v>
      </c>
    </row>
    <row r="92" spans="1:14" s="65" customFormat="1" ht="15.75" customHeight="1" x14ac:dyDescent="0.2">
      <c r="A92" s="66" t="s">
        <v>91</v>
      </c>
      <c r="B92" s="67">
        <v>20210524</v>
      </c>
      <c r="C92" s="66" t="s">
        <v>44</v>
      </c>
      <c r="D92" s="66" t="s">
        <v>87</v>
      </c>
      <c r="E92" s="66" t="s">
        <v>86</v>
      </c>
      <c r="F92" s="66" t="s">
        <v>94</v>
      </c>
      <c r="G92" s="66" t="s">
        <v>95</v>
      </c>
      <c r="H92" s="68">
        <v>0.88400000000000001</v>
      </c>
      <c r="I92" s="68">
        <v>27476</v>
      </c>
      <c r="J92" s="68">
        <v>0</v>
      </c>
      <c r="K92" s="68">
        <v>0</v>
      </c>
      <c r="L92" s="68">
        <v>0</v>
      </c>
      <c r="M92" s="68">
        <v>24288.784</v>
      </c>
      <c r="N92" s="68">
        <v>0</v>
      </c>
    </row>
    <row r="93" spans="1:14" s="65" customFormat="1" ht="15.75" customHeight="1" x14ac:dyDescent="0.2">
      <c r="A93" s="66" t="s">
        <v>91</v>
      </c>
      <c r="B93" s="67">
        <v>20210524</v>
      </c>
      <c r="C93" s="66" t="s">
        <v>44</v>
      </c>
      <c r="D93" s="66" t="s">
        <v>87</v>
      </c>
      <c r="E93" s="66" t="s">
        <v>86</v>
      </c>
      <c r="F93" s="66" t="s">
        <v>102</v>
      </c>
      <c r="G93" s="66" t="s">
        <v>103</v>
      </c>
      <c r="H93" s="68">
        <v>0.88400000000000001</v>
      </c>
      <c r="I93" s="68">
        <v>1759</v>
      </c>
      <c r="J93" s="68">
        <v>0</v>
      </c>
      <c r="K93" s="68">
        <v>0</v>
      </c>
      <c r="L93" s="68">
        <v>0</v>
      </c>
      <c r="M93" s="68">
        <v>1554.9559999999999</v>
      </c>
      <c r="N93" s="68">
        <v>0</v>
      </c>
    </row>
    <row r="94" spans="1:14" s="65" customFormat="1" ht="15.75" customHeight="1" x14ac:dyDescent="0.2">
      <c r="A94" s="66" t="s">
        <v>91</v>
      </c>
      <c r="B94" s="67">
        <v>20210524</v>
      </c>
      <c r="C94" s="66" t="s">
        <v>44</v>
      </c>
      <c r="D94" s="66" t="s">
        <v>88</v>
      </c>
      <c r="E94" s="66" t="s">
        <v>89</v>
      </c>
      <c r="F94" s="66" t="s">
        <v>94</v>
      </c>
      <c r="G94" s="66" t="s">
        <v>95</v>
      </c>
      <c r="H94" s="68">
        <v>0.85050000000000003</v>
      </c>
      <c r="I94" s="68">
        <v>13097</v>
      </c>
      <c r="J94" s="68">
        <v>0</v>
      </c>
      <c r="K94" s="68">
        <v>0</v>
      </c>
      <c r="L94" s="68">
        <v>0</v>
      </c>
      <c r="M94" s="68">
        <v>11138.9985</v>
      </c>
      <c r="N94" s="68">
        <v>0</v>
      </c>
    </row>
    <row r="95" spans="1:14" s="65" customFormat="1" ht="15.75" customHeight="1" x14ac:dyDescent="0.2">
      <c r="A95" s="66" t="s">
        <v>91</v>
      </c>
      <c r="B95" s="67">
        <v>20210524</v>
      </c>
      <c r="C95" s="66" t="s">
        <v>45</v>
      </c>
      <c r="D95" s="66" t="s">
        <v>103</v>
      </c>
      <c r="E95" s="66" t="s">
        <v>102</v>
      </c>
      <c r="F95" s="66" t="s">
        <v>60</v>
      </c>
      <c r="G95" s="66" t="s">
        <v>60</v>
      </c>
      <c r="H95" s="68">
        <v>0</v>
      </c>
      <c r="I95" s="68">
        <v>37215</v>
      </c>
      <c r="J95" s="68">
        <v>5081.21</v>
      </c>
      <c r="K95" s="68">
        <v>0</v>
      </c>
      <c r="L95" s="68">
        <v>78395.104157906404</v>
      </c>
      <c r="M95" s="68">
        <v>0</v>
      </c>
      <c r="N95" s="68">
        <v>11897.0519</v>
      </c>
    </row>
    <row r="96" spans="1:14" s="65" customFormat="1" ht="15.75" customHeight="1" x14ac:dyDescent="0.2">
      <c r="A96" s="66">
        <v>405327407</v>
      </c>
      <c r="B96" s="67">
        <v>20210524</v>
      </c>
      <c r="C96" s="66" t="s">
        <v>45</v>
      </c>
      <c r="D96" s="66" t="s">
        <v>95</v>
      </c>
      <c r="E96" s="66" t="s">
        <v>90</v>
      </c>
      <c r="F96" s="66" t="s">
        <v>60</v>
      </c>
      <c r="G96" s="66" t="s">
        <v>60</v>
      </c>
      <c r="H96" s="68">
        <v>0</v>
      </c>
      <c r="I96" s="68">
        <v>6298</v>
      </c>
      <c r="J96" s="68">
        <v>181.07</v>
      </c>
      <c r="K96" s="68">
        <v>0</v>
      </c>
      <c r="L96" s="68">
        <v>28505.426306440699</v>
      </c>
      <c r="M96" s="68">
        <v>0</v>
      </c>
      <c r="N96" s="68">
        <v>11216.278285058999</v>
      </c>
    </row>
    <row r="97" spans="1:14" s="65" customFormat="1" ht="15.75" customHeight="1" x14ac:dyDescent="0.2">
      <c r="A97" s="66" t="s">
        <v>91</v>
      </c>
      <c r="B97" s="67">
        <v>20210524</v>
      </c>
      <c r="C97" s="66" t="s">
        <v>45</v>
      </c>
      <c r="D97" s="66" t="s">
        <v>95</v>
      </c>
      <c r="E97" s="66" t="s">
        <v>107</v>
      </c>
      <c r="F97" s="66" t="s">
        <v>60</v>
      </c>
      <c r="G97" s="66" t="s">
        <v>60</v>
      </c>
      <c r="H97" s="68">
        <v>0</v>
      </c>
      <c r="I97" s="68">
        <v>27305</v>
      </c>
      <c r="J97" s="68">
        <v>10409.629999999999</v>
      </c>
      <c r="K97" s="68">
        <v>4.7963702082633999</v>
      </c>
      <c r="L97" s="68">
        <v>128608.69718959001</v>
      </c>
      <c r="M97" s="68">
        <v>0</v>
      </c>
      <c r="N97" s="68">
        <v>48632.358354709897</v>
      </c>
    </row>
    <row r="98" spans="1:14" s="65" customFormat="1" ht="15.75" customHeight="1" x14ac:dyDescent="0.2">
      <c r="A98" s="66" t="s">
        <v>91</v>
      </c>
      <c r="B98" s="67">
        <v>20210524</v>
      </c>
      <c r="C98" s="66" t="s">
        <v>45</v>
      </c>
      <c r="D98" s="66" t="s">
        <v>95</v>
      </c>
      <c r="E98" s="66" t="s">
        <v>108</v>
      </c>
      <c r="F98" s="66" t="s">
        <v>60</v>
      </c>
      <c r="G98" s="66" t="s">
        <v>60</v>
      </c>
      <c r="H98" s="68">
        <v>0</v>
      </c>
      <c r="I98" s="68">
        <v>11311</v>
      </c>
      <c r="J98" s="68">
        <v>10199.01</v>
      </c>
      <c r="K98" s="68">
        <v>0</v>
      </c>
      <c r="L98" s="68">
        <v>56402.402771235502</v>
      </c>
      <c r="M98" s="68">
        <v>0</v>
      </c>
      <c r="N98" s="68">
        <v>20169.716935148201</v>
      </c>
    </row>
    <row r="99" spans="1:14" s="65" customFormat="1" ht="15.75" customHeight="1" x14ac:dyDescent="0.2">
      <c r="A99" s="66" t="s">
        <v>91</v>
      </c>
      <c r="B99" s="67">
        <v>20210524</v>
      </c>
      <c r="C99" s="66" t="s">
        <v>45</v>
      </c>
      <c r="D99" s="66" t="s">
        <v>95</v>
      </c>
      <c r="E99" s="66" t="s">
        <v>109</v>
      </c>
      <c r="F99" s="66" t="s">
        <v>60</v>
      </c>
      <c r="G99" s="66" t="s">
        <v>60</v>
      </c>
      <c r="H99" s="68">
        <v>0</v>
      </c>
      <c r="I99" s="68">
        <v>2141</v>
      </c>
      <c r="J99" s="68">
        <v>13622.09</v>
      </c>
      <c r="K99" s="68">
        <v>0</v>
      </c>
      <c r="L99" s="68">
        <v>16777.182464109501</v>
      </c>
      <c r="M99" s="68">
        <v>0</v>
      </c>
      <c r="N99" s="68">
        <v>3822.4364250828198</v>
      </c>
    </row>
    <row r="100" spans="1:14" x14ac:dyDescent="0.25">
      <c r="L100" s="62">
        <f>SUM(L76:L99)</f>
        <v>308688.81288928213</v>
      </c>
      <c r="M100" s="62">
        <f t="shared" ref="M100:N100" si="4">SUM(M76:M99)</f>
        <v>95737.841899999985</v>
      </c>
      <c r="N100" s="62">
        <f t="shared" si="4"/>
        <v>95737.841899999912</v>
      </c>
    </row>
  </sheetData>
  <sortState ref="A12:F29">
    <sortCondition ref="A12:A29"/>
  </sortState>
  <mergeCells count="1">
    <mergeCell ref="B8:F10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případ_1_2021</vt:lpstr>
      <vt:lpstr>případ_2_2021</vt:lpstr>
      <vt:lpstr>případ_3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Káňa Jaroslav, Ing., MHA</cp:lastModifiedBy>
  <dcterms:created xsi:type="dcterms:W3CDTF">2022-04-04T10:02:12Z</dcterms:created>
  <dcterms:modified xsi:type="dcterms:W3CDTF">2024-12-06T10:41:12Z</dcterms:modified>
</cp:coreProperties>
</file>